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dyjady2/Desktop/Analytics Bootcamp/Module 1/Module 1 Lessons1.4/"/>
    </mc:Choice>
  </mc:AlternateContent>
  <xr:revisionPtr revIDLastSave="0" documentId="8_{D35997DB-D2BA-8842-9E1C-446C03C89AFB}" xr6:coauthVersionLast="47" xr6:coauthVersionMax="47" xr10:uidLastSave="{00000000-0000-0000-0000-000000000000}"/>
  <bookViews>
    <workbookView xWindow="-5620" yWindow="-21600" windowWidth="38400" windowHeight="21600" activeTab="1" xr2:uid="{00000000-000D-0000-FFFF-FFFF00000000}"/>
  </bookViews>
  <sheets>
    <sheet name="Kickstarter" sheetId="1" r:id="rId1"/>
    <sheet name="Outcomes Based on Goals" sheetId="13" r:id="rId2"/>
    <sheet name="Theater Outcomes By Category" sheetId="12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  <sheet name="Successful US Kickstarters" sheetId="8" r:id="rId8"/>
    <sheet name="Failed US Kickstarters" sheetId="9" r:id="rId9"/>
    <sheet name="Descriptive Statistics" sheetId="10" r:id="rId10"/>
    <sheet name="Goal And Pledged GB Muscials" sheetId="11" r:id="rId11"/>
  </sheets>
  <definedNames>
    <definedName name="_xlnm._FilterDatabase" localSheetId="0" hidden="1">Kickstarter!$A$1:$T$4115</definedName>
    <definedName name="_xlchart.v1.0" hidden="1">'Outcomes Based on Goals'!$F$1</definedName>
    <definedName name="_xlchart.v1.1" hidden="1">'Outcomes Based on Goals'!$F$2:$F$13</definedName>
    <definedName name="_xlchart.v1.10" hidden="1">'Outcomes Based on Goals'!$H$1</definedName>
    <definedName name="_xlchart.v1.11" hidden="1">'Outcomes Based on Goals'!$H$2:$H$13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'Outcomes Based on Goals'!$G$1</definedName>
    <definedName name="_xlchart.v1.3" hidden="1">'Outcomes Based on Goals'!$G$2:$G$13</definedName>
    <definedName name="_xlchart.v1.4" hidden="1">'Outcomes Based on Goals'!$H$1</definedName>
    <definedName name="_xlchart.v1.5" hidden="1">'Outcomes Based on Goals'!$H$2:$H$13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</definedNames>
  <calcPr calcId="181029"/>
  <pivotCaches>
    <pivotCache cacheId="6" r:id="rId12"/>
    <pivotCache cacheId="22" r:id="rId13"/>
    <pivotCache cacheId="2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4" i="13"/>
  <c r="E5" i="13"/>
  <c r="E6" i="13"/>
  <c r="E7" i="13"/>
  <c r="E8" i="13"/>
  <c r="E9" i="13"/>
  <c r="E10" i="13"/>
  <c r="E11" i="13"/>
  <c r="E12" i="13"/>
  <c r="E13" i="13"/>
  <c r="D13" i="13"/>
  <c r="C12" i="13"/>
  <c r="D12" i="13"/>
  <c r="D11" i="13"/>
  <c r="D10" i="13"/>
  <c r="D9" i="13"/>
  <c r="D8" i="13"/>
  <c r="C13" i="13"/>
  <c r="C11" i="13"/>
  <c r="C10" i="13"/>
  <c r="C9" i="13"/>
  <c r="C8" i="13"/>
  <c r="D7" i="13"/>
  <c r="C7" i="13"/>
  <c r="D6" i="13"/>
  <c r="C6" i="13"/>
  <c r="D5" i="13"/>
  <c r="C5" i="13"/>
  <c r="D4" i="13"/>
  <c r="D3" i="13"/>
  <c r="D2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C14" i="10"/>
  <c r="B14" i="10"/>
  <c r="C13" i="10"/>
  <c r="C12" i="10"/>
  <c r="C11" i="10"/>
  <c r="C7" i="10"/>
  <c r="C6" i="10"/>
  <c r="C5" i="10"/>
  <c r="C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3" l="1"/>
  <c r="E2" i="13"/>
</calcChain>
</file>

<file path=xl/sharedStrings.xml><?xml version="1.0" encoding="utf-8"?>
<sst xmlns="http://schemas.openxmlformats.org/spreadsheetml/2006/main" count="38384" uniqueCount="8421">
  <si>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</si>
  <si>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</si>
  <si>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</si>
  <si>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</si>
  <si>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</si>
  <si>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</si>
  <si>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</si>
  <si>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</si>
  <si>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</si>
  <si>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</si>
  <si>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</si>
  <si>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</si>
  <si>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</si>
  <si>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</si>
  <si>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</si>
  <si>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</si>
  <si>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</si>
  <si>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</si>
  <si>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</si>
  <si>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</si>
  <si>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</si>
  <si>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</si>
  <si>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</si>
  <si>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</si>
  <si>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</si>
  <si>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</si>
  <si>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</si>
  <si>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</si>
  <si>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</si>
  <si>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</si>
  <si>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</si>
  <si>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</si>
  <si>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</si>
  <si>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</si>
  <si>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</si>
  <si>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</si>
  <si>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</si>
  <si>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</si>
  <si>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</si>
  <si>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</si>
  <si>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</si>
  <si>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</si>
  <si>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</si>
  <si>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</si>
  <si>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</si>
  <si>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</si>
  <si>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</si>
  <si>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</si>
  <si>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</si>
  <si>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</si>
  <si>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</si>
  <si>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</si>
  <si>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</si>
  <si>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</si>
  <si>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</si>
  <si>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</si>
  <si>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</si>
  <si>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</si>
  <si>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</si>
  <si>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</si>
  <si>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</si>
  <si>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</si>
  <si>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</si>
  <si>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</si>
  <si>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</si>
  <si>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</si>
  <si>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</si>
  <si>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</si>
  <si>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</si>
  <si>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</si>
  <si>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</si>
  <si>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</si>
  <si>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</si>
  <si>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</si>
  <si>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</si>
  <si>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</si>
  <si>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</si>
  <si>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</si>
  <si>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</si>
  <si>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</si>
  <si>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</si>
  <si>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</si>
  <si>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</si>
  <si>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</si>
  <si>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</si>
  <si>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</si>
  <si>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</si>
  <si>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</si>
  <si>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</si>
  <si>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</si>
  <si>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</si>
  <si>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</si>
  <si>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</si>
  <si>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</si>
  <si>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</si>
  <si>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</si>
  <si>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</si>
  <si>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</si>
  <si>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</si>
  <si>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</si>
  <si>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</si>
  <si>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</si>
  <si>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</si>
  <si>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</si>
  <si>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</si>
  <si>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</si>
  <si>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</si>
  <si>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</si>
  <si>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</si>
  <si>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</si>
  <si>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</si>
  <si>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</si>
  <si>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</si>
  <si>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</si>
  <si>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</si>
  <si>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</si>
  <si>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</si>
  <si>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</si>
  <si>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</si>
  <si>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</si>
  <si>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</si>
  <si>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</si>
  <si>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</si>
  <si>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</si>
  <si>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</si>
  <si>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</si>
  <si>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</si>
  <si>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</si>
  <si>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</si>
  <si>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</si>
  <si>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</si>
  <si>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</si>
  <si>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</si>
  <si>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</si>
  <si>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</si>
  <si>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</si>
  <si>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</si>
  <si>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</si>
  <si>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</si>
  <si>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</si>
  <si>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</si>
  <si>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</si>
  <si>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</si>
  <si>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</si>
  <si>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</si>
  <si>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</si>
  <si>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</si>
  <si>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</si>
  <si>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</si>
  <si>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</si>
  <si>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</si>
  <si>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</si>
  <si>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</si>
  <si>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</si>
  <si>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</si>
  <si>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</si>
  <si>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</si>
  <si>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</si>
  <si>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</si>
  <si>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</si>
  <si>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</si>
  <si>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</si>
  <si>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</si>
  <si>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</si>
  <si>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</si>
  <si>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</si>
  <si>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</si>
  <si>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</si>
  <si>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</si>
  <si>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</si>
  <si>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</si>
  <si>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</si>
  <si>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</si>
  <si>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</si>
  <si>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</si>
  <si>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</si>
  <si>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</si>
  <si>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</si>
  <si>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</si>
  <si>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</si>
  <si>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</si>
  <si>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</si>
  <si>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</si>
  <si>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</si>
  <si>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</si>
  <si>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</si>
  <si>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</si>
  <si>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</si>
  <si>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</si>
  <si>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</si>
  <si>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</si>
  <si>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</si>
  <si>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</si>
  <si>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</si>
  <si>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</si>
  <si>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</si>
  <si>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</si>
  <si>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</si>
  <si>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</si>
  <si>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</si>
  <si>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</si>
  <si>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</si>
  <si>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</si>
  <si>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</si>
  <si>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</si>
  <si>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</si>
  <si>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</si>
  <si>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</si>
  <si>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</si>
  <si>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</si>
  <si>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</si>
  <si>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</si>
  <si>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</si>
  <si>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</si>
  <si>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</si>
  <si>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</si>
  <si>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</si>
  <si>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</si>
  <si>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</si>
  <si>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</si>
  <si>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</si>
  <si>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</si>
  <si>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</si>
  <si>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</si>
  <si>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</si>
  <si>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</si>
  <si>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</si>
  <si>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</si>
  <si>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</si>
  <si>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</si>
  <si>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</si>
  <si>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</si>
  <si>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</si>
  <si>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</si>
  <si>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</si>
  <si>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</si>
  <si>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</si>
  <si>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</si>
  <si>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</si>
  <si>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</si>
  <si>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</si>
  <si>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</si>
  <si>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</si>
  <si>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</si>
  <si>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</si>
  <si>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</si>
  <si>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</si>
  <si>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</si>
  <si>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</si>
  <si>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</si>
  <si>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</si>
  <si>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</si>
  <si>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</si>
  <si>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</si>
  <si>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</si>
  <si>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</si>
  <si>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</si>
  <si>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</si>
  <si>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</si>
  <si>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</si>
  <si>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</si>
  <si>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</si>
  <si>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</si>
  <si>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</si>
  <si>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</si>
  <si>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</si>
  <si>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</si>
  <si>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</si>
  <si>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</si>
  <si>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</si>
  <si>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</si>
  <si>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</si>
  <si>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</si>
  <si>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</si>
  <si>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</si>
  <si>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</si>
  <si>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</si>
  <si>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</si>
  <si>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</si>
  <si>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</si>
  <si>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</si>
  <si>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</si>
  <si>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</si>
  <si>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</si>
  <si>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</si>
  <si>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</si>
  <si>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</si>
  <si>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</si>
  <si>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</si>
  <si>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</si>
  <si>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</si>
  <si>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</si>
  <si>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</si>
  <si>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</si>
  <si>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</si>
  <si>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</si>
  <si>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</si>
  <si>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</si>
  <si>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</si>
  <si>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</si>
  <si>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</si>
  <si>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</si>
  <si>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</si>
  <si>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</si>
  <si>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</si>
  <si>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</si>
  <si>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</si>
  <si>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</si>
  <si>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</si>
  <si>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</si>
  <si>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</si>
  <si>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</si>
  <si>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</si>
  <si>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</si>
  <si>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</si>
  <si>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</si>
  <si>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</si>
  <si>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</si>
  <si>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</si>
  <si>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</si>
  <si>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</si>
  <si>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</si>
  <si>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</si>
  <si>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</si>
  <si>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</si>
  <si>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</si>
  <si>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</si>
  <si>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</si>
  <si>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</si>
  <si>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</si>
  <si>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</si>
  <si>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</si>
  <si>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</si>
  <si>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</si>
  <si>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</si>
  <si>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</si>
  <si>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</si>
  <si>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</si>
  <si>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</si>
  <si>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</si>
  <si>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</si>
  <si>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</si>
  <si>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</si>
  <si>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</si>
  <si>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</si>
  <si>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</si>
  <si>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</si>
  <si>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</si>
  <si>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</si>
  <si>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</si>
  <si>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</si>
  <si>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</si>
  <si>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</si>
  <si>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</si>
  <si>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</si>
  <si>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</si>
  <si>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</si>
  <si>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</si>
  <si>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</si>
  <si>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</si>
  <si>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</si>
  <si>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</si>
  <si>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</si>
  <si>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</si>
  <si>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</si>
  <si>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</si>
  <si>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</si>
  <si>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</si>
  <si>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</si>
  <si>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</si>
  <si>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</si>
  <si>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</si>
  <si>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</si>
  <si>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</si>
  <si>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</si>
  <si>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</si>
  <si>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</si>
  <si>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</si>
  <si>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</si>
  <si>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</si>
  <si>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</si>
  <si>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</si>
  <si>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</si>
  <si>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</si>
  <si>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</si>
  <si>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</si>
  <si>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</si>
  <si>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</si>
  <si>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</si>
  <si>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</si>
  <si>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</si>
  <si>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</si>
  <si>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</si>
  <si>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</si>
  <si>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</si>
  <si>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</si>
  <si>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</si>
  <si>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</si>
  <si>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</si>
  <si>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</si>
  <si>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</si>
  <si>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</si>
  <si>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</si>
  <si>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</si>
  <si>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</si>
  <si>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</si>
  <si>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</si>
  <si>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</si>
  <si>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</si>
  <si>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</si>
  <si>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</si>
  <si>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</si>
  <si>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</si>
  <si>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</si>
  <si>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</si>
  <si>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</si>
  <si>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</si>
  <si>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</si>
  <si>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</si>
  <si>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</si>
  <si>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</si>
  <si>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</si>
  <si>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</si>
  <si>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</si>
  <si>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</si>
  <si>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</si>
  <si>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</si>
  <si>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</si>
  <si>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</si>
  <si>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</si>
  <si>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</si>
  <si>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</si>
  <si>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</si>
  <si>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</si>
  <si>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</si>
  <si>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</si>
  <si>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</si>
  <si>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</si>
  <si>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</si>
  <si>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</si>
  <si>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</si>
  <si>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</si>
  <si>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</si>
  <si>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</si>
  <si>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</si>
  <si>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</si>
  <si>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</si>
  <si>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</si>
  <si>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</si>
  <si>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</si>
  <si>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</si>
  <si>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</si>
  <si>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</si>
  <si>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</si>
  <si>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</si>
  <si>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</si>
  <si>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</si>
  <si>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</si>
  <si>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</si>
  <si>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</si>
  <si>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</si>
  <si>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</si>
  <si>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</si>
  <si>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</si>
  <si>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</si>
  <si>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</si>
  <si>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</si>
  <si>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</si>
  <si>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</si>
  <si>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</si>
  <si>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</si>
  <si>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</si>
  <si>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</si>
  <si>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</si>
  <si>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</si>
  <si>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</si>
  <si>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</si>
  <si>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</si>
  <si>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</si>
  <si>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</si>
  <si>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</si>
  <si>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</si>
  <si>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</si>
  <si>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</si>
  <si>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</si>
  <si>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</si>
  <si>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</si>
  <si>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</si>
  <si>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</si>
  <si>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</si>
  <si>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</si>
  <si>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</si>
  <si>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</si>
  <si>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</si>
  <si>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</si>
  <si>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</si>
  <si>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</si>
  <si>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</si>
  <si>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</si>
  <si>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</si>
  <si>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</si>
  <si>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</si>
  <si>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</si>
  <si>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</si>
  <si>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</si>
  <si>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</si>
  <si>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</si>
  <si>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</si>
  <si>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</si>
  <si>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</si>
  <si>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</si>
  <si>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</si>
  <si>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</si>
  <si>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</si>
  <si>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</si>
  <si>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</si>
  <si>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</si>
  <si>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</si>
  <si>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</si>
  <si>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</si>
  <si>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</si>
  <si>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</si>
  <si>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</si>
  <si>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</si>
  <si>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</si>
  <si>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</si>
  <si>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</si>
  <si>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</si>
  <si>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</si>
  <si>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</si>
  <si>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</si>
  <si>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</si>
  <si>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</si>
  <si>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</si>
  <si>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</si>
  <si>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</si>
  <si>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</si>
  <si>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</si>
  <si>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</si>
  <si>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</si>
  <si>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</si>
  <si>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</si>
  <si>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</si>
  <si>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</si>
  <si>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</si>
  <si>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</si>
  <si>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</si>
  <si>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</si>
  <si>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</si>
  <si>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</si>
  <si>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</si>
  <si>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</si>
  <si>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</si>
  <si>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</si>
  <si>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</si>
  <si>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</si>
  <si>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</si>
  <si>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</si>
  <si>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</si>
  <si>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</si>
  <si>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</si>
  <si>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</si>
  <si>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</si>
  <si>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</si>
  <si>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</si>
  <si>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</si>
  <si>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</si>
  <si>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</si>
  <si>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</si>
  <si>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</si>
  <si>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</si>
  <si>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</si>
  <si>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</si>
  <si>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</si>
  <si>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</si>
  <si>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</si>
  <si>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</si>
  <si>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</si>
  <si>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</si>
  <si>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</si>
  <si>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</si>
  <si>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</si>
  <si>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</si>
  <si>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</si>
  <si>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</si>
  <si>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</si>
  <si>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</si>
  <si>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</si>
  <si>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</si>
  <si>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</si>
  <si>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</si>
  <si>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</si>
  <si>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</si>
  <si>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</si>
  <si>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</si>
  <si>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</si>
  <si>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</si>
  <si>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</si>
  <si>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</si>
  <si>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</si>
  <si>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</si>
  <si>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</si>
  <si>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</si>
  <si>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</si>
  <si>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</si>
  <si>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</si>
  <si>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</si>
  <si>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</si>
  <si>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</si>
  <si>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</si>
  <si>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</si>
  <si>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</si>
  <si>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</si>
  <si>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</si>
  <si>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</si>
  <si>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</si>
  <si>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</si>
  <si>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</si>
  <si>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</si>
  <si>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</si>
  <si>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</si>
  <si>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</si>
  <si>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</si>
  <si>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</si>
  <si>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</si>
  <si>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</si>
  <si>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</si>
  <si>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</si>
  <si>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</si>
  <si>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</si>
  <si>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</si>
  <si>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</si>
  <si>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</si>
  <si>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</si>
  <si>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</si>
  <si>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</si>
  <si>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</si>
  <si>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</si>
  <si>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</si>
  <si>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</si>
  <si>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</si>
  <si>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</si>
  <si>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</si>
  <si>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</si>
  <si>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</si>
  <si>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</si>
  <si>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</si>
  <si>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</si>
  <si>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</si>
  <si>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</si>
  <si>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</si>
  <si>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</si>
  <si>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</si>
  <si>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</si>
  <si>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</si>
  <si>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</si>
  <si>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</si>
  <si>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</si>
  <si>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</si>
  <si>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</si>
  <si>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</si>
  <si>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</si>
  <si>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</si>
  <si>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</si>
  <si>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</si>
  <si>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</si>
  <si>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</si>
  <si>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</si>
  <si>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</si>
  <si>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</si>
  <si>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</si>
  <si>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</si>
  <si>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</si>
  <si>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</si>
  <si>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</si>
  <si>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</si>
  <si>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</si>
  <si>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</si>
  <si>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</si>
  <si>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</si>
  <si>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</si>
  <si>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</si>
  <si>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</si>
  <si>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</si>
  <si>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</si>
  <si>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</si>
  <si>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</si>
  <si>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</si>
  <si>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</si>
  <si>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</si>
  <si>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</si>
  <si>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</si>
  <si>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</si>
  <si>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</si>
  <si>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</si>
  <si>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</si>
  <si>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</si>
  <si>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</si>
  <si>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</si>
  <si>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</si>
  <si>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</si>
  <si>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</si>
  <si>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</si>
  <si>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</si>
  <si>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</si>
  <si>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</si>
  <si>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</si>
  <si>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</si>
  <si>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</si>
  <si>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</si>
  <si>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</si>
  <si>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</si>
  <si>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</si>
  <si>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</si>
  <si>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</si>
  <si>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</si>
  <si>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</si>
  <si>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</si>
  <si>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</si>
  <si>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</si>
  <si>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</si>
  <si>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</si>
  <si>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</si>
  <si>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</si>
  <si>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</si>
  <si>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</si>
  <si>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</si>
  <si>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</si>
  <si>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</si>
  <si>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</si>
  <si>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</si>
  <si>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</si>
  <si>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</si>
  <si>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</si>
  <si>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</si>
  <si>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</si>
  <si>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</si>
  <si>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</si>
  <si>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</si>
  <si>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</si>
  <si>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</si>
  <si>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</si>
  <si>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</si>
  <si>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</si>
  <si>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</si>
  <si>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</si>
  <si>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</si>
  <si>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</si>
  <si>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</si>
  <si>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</si>
  <si>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</si>
  <si>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</si>
  <si>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</si>
  <si>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</si>
  <si>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</si>
  <si>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</si>
  <si>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</si>
  <si>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</si>
  <si>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</si>
  <si>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</si>
  <si>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</si>
  <si>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</si>
  <si>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</si>
  <si>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</si>
  <si>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</si>
  <si>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</si>
  <si>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</si>
  <si>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</si>
  <si>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</si>
  <si>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</si>
  <si>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</si>
  <si>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</si>
  <si>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</si>
  <si>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</si>
  <si>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</si>
  <si>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</si>
  <si>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</si>
  <si>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</si>
  <si>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</si>
  <si>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</si>
  <si>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</si>
  <si>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</si>
  <si>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</si>
  <si>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</si>
  <si>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</si>
  <si>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</si>
  <si>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</si>
  <si>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</si>
  <si>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</si>
  <si>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</si>
  <si>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</si>
  <si>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</si>
  <si>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</si>
  <si>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</si>
  <si>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</si>
  <si>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</si>
  <si>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</si>
  <si>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</si>
  <si>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</si>
  <si>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</si>
  <si>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</si>
  <si>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</si>
  <si>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</si>
  <si>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</si>
  <si>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</si>
  <si>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</si>
  <si>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</si>
  <si>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</si>
  <si>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</si>
  <si>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</si>
  <si>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</si>
  <si>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</si>
  <si>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</si>
  <si>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</si>
  <si>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</si>
  <si>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</si>
  <si>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</si>
  <si>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</si>
  <si>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</si>
  <si>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</si>
  <si>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</si>
  <si>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</si>
  <si>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</si>
  <si>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</si>
  <si>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</si>
  <si>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</si>
  <si>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</si>
  <si>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</si>
  <si>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</si>
  <si>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</si>
  <si>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</si>
  <si>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</si>
  <si>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</si>
  <si>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</si>
  <si>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</si>
  <si>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</si>
  <si>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</si>
  <si>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</si>
  <si>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</si>
  <si>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</si>
  <si>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</si>
  <si>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</si>
  <si>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</si>
  <si>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</si>
  <si>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</si>
  <si>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</si>
  <si>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</si>
  <si>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</si>
  <si>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</si>
  <si>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</si>
  <si>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</si>
  <si>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</si>
  <si>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</si>
  <si>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</si>
  <si>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</si>
  <si>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</si>
  <si>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</si>
  <si>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</si>
  <si>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</si>
  <si>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</si>
  <si>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</si>
  <si>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</si>
  <si>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</si>
  <si>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</si>
  <si>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</si>
  <si>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</si>
  <si>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</si>
  <si>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</si>
  <si>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</si>
  <si>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</si>
  <si>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</si>
  <si>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</si>
  <si>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</si>
  <si>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</si>
  <si>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</si>
  <si>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</si>
  <si>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</si>
  <si>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</si>
  <si>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</si>
  <si>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</si>
  <si>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</si>
  <si>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</si>
  <si>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</si>
  <si>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</si>
  <si>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</si>
  <si>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</si>
  <si>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</si>
  <si>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</si>
  <si>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</si>
  <si>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</si>
  <si>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</si>
  <si>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</si>
  <si>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</si>
  <si>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</si>
  <si>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</si>
  <si>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</si>
  <si>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</si>
  <si>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</si>
  <si>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</si>
  <si>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</si>
  <si>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</si>
  <si>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</si>
  <si>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</si>
  <si>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</si>
  <si>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</si>
  <si>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</si>
  <si>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</si>
  <si>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</si>
  <si>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</si>
  <si>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</si>
  <si>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</si>
  <si>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</si>
  <si>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</si>
  <si>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</si>
  <si>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</si>
  <si>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</si>
  <si>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</si>
  <si>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</si>
  <si>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</si>
  <si>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</si>
  <si>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</si>
  <si>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</si>
  <si>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</si>
  <si>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</si>
  <si>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</si>
  <si>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</si>
  <si>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</si>
  <si>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</si>
  <si>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</si>
  <si>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</si>
  <si>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</si>
  <si>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</si>
  <si>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</si>
  <si>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</si>
  <si>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</si>
  <si>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</si>
  <si>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</si>
  <si>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</si>
  <si>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</si>
  <si>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</si>
  <si>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</si>
  <si>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</si>
  <si>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</si>
  <si>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</si>
  <si>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</si>
  <si>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</si>
  <si>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</si>
  <si>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</si>
  <si>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</si>
  <si>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</si>
  <si>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</si>
  <si>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</si>
  <si>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</si>
  <si>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</si>
  <si>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</si>
  <si>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</si>
  <si>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</si>
  <si>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</si>
  <si>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</si>
  <si>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</si>
  <si>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</si>
  <si>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</si>
  <si>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</si>
  <si>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</si>
  <si>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</si>
  <si>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</si>
  <si>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</si>
  <si>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</si>
  <si>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</si>
  <si>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</si>
  <si>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</si>
  <si>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</si>
  <si>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</si>
  <si>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</si>
  <si>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</si>
  <si>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</si>
  <si>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</si>
  <si>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</si>
  <si>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</si>
  <si>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</si>
  <si>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</si>
  <si>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</si>
  <si>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</si>
  <si>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</si>
  <si>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</si>
  <si>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</si>
  <si>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</si>
  <si>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</si>
  <si>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</si>
  <si>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</si>
  <si>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</si>
  <si>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</si>
  <si>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</si>
  <si>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</si>
  <si>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</si>
  <si>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</si>
  <si>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</si>
  <si>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</si>
  <si>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</si>
  <si>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</si>
  <si>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</si>
  <si>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</si>
  <si>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</si>
  <si>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</si>
  <si>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</si>
  <si>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</si>
  <si>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</si>
  <si>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</si>
  <si>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</si>
  <si>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</si>
  <si>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</si>
  <si>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</si>
  <si>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</si>
  <si>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</si>
  <si>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</si>
  <si>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</si>
  <si>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</si>
  <si>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</si>
  <si>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</si>
  <si>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</si>
  <si>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</si>
  <si>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</si>
  <si>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</si>
  <si>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</si>
  <si>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</si>
  <si>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</si>
  <si>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</si>
  <si>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</si>
  <si>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</si>
  <si>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</si>
  <si>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</si>
  <si>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</si>
  <si>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</si>
  <si>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</si>
  <si>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</si>
  <si>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</si>
  <si>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</si>
  <si>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</si>
  <si>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</si>
  <si>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</si>
  <si>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</si>
  <si>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</si>
  <si>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</si>
  <si>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</si>
  <si>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</si>
  <si>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</si>
  <si>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</si>
  <si>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</si>
  <si>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</si>
  <si>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</si>
  <si>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</si>
  <si>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</si>
  <si>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</si>
  <si>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</si>
  <si>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</si>
  <si>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</si>
  <si>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</si>
  <si>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</si>
  <si>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</si>
  <si>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</si>
  <si>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</si>
  <si>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</si>
  <si>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</si>
  <si>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</si>
  <si>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</si>
  <si>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</si>
  <si>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</si>
  <si>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</si>
  <si>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</si>
  <si>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</si>
  <si>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</si>
  <si>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</si>
  <si>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</si>
  <si>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</si>
  <si>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</si>
  <si>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</si>
  <si>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</si>
  <si>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</si>
  <si>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</si>
  <si>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</si>
  <si>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</si>
  <si>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</si>
  <si>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</si>
  <si>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</si>
  <si>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</si>
  <si>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</si>
  <si>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</si>
  <si>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</si>
  <si>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</si>
  <si>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</si>
  <si>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</si>
  <si>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</si>
  <si>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</si>
  <si>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</si>
  <si>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</si>
  <si>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</si>
  <si>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</si>
  <si>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</si>
  <si>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</si>
  <si>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</si>
  <si>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</si>
  <si>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</si>
  <si>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</si>
  <si>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</si>
  <si>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</si>
  <si>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</si>
  <si>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</si>
  <si>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</si>
  <si>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</si>
  <si>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</si>
  <si>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</si>
  <si>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</si>
  <si>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</si>
  <si>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</si>
  <si>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</si>
  <si>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</si>
  <si>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</si>
  <si>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</si>
  <si>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</si>
  <si>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</si>
  <si>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</si>
  <si>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</si>
  <si>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</si>
  <si>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</si>
  <si>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</si>
  <si>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</si>
  <si>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</si>
  <si>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</si>
  <si>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</si>
  <si>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</si>
  <si>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</si>
  <si>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</si>
  <si>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</si>
  <si>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</si>
  <si>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</si>
  <si>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</si>
  <si>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</si>
  <si>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</si>
  <si>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</si>
  <si>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</si>
  <si>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</si>
  <si>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</si>
  <si>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</si>
  <si>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</si>
  <si>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</si>
  <si>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</si>
  <si>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</si>
  <si>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</si>
  <si>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</si>
  <si>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</si>
  <si>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</si>
  <si>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</si>
  <si>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</si>
  <si>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</si>
  <si>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</si>
  <si>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</si>
  <si>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</si>
  <si>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</si>
  <si>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</si>
  <si>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</si>
  <si>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</si>
  <si>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</si>
  <si>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</si>
  <si>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</si>
  <si>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</si>
  <si>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</si>
  <si>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</si>
  <si>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</si>
  <si>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</si>
  <si>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</si>
  <si>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</si>
  <si>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</si>
  <si>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</si>
  <si>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</si>
  <si>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</si>
  <si>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</si>
  <si>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</si>
  <si>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</si>
  <si>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</si>
  <si>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</si>
  <si>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</si>
  <si>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</si>
  <si>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</si>
  <si>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</si>
  <si>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</si>
  <si>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</si>
  <si>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</si>
  <si>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</si>
  <si>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</si>
  <si>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</si>
  <si>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</si>
  <si>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</si>
  <si>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</si>
  <si>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</si>
  <si>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</si>
  <si>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</si>
  <si>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</si>
  <si>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</si>
  <si>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</si>
  <si>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</si>
  <si>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</si>
  <si>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</si>
  <si>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</si>
  <si>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</si>
  <si>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</si>
  <si>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</si>
  <si>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</si>
  <si>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</si>
  <si>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</si>
  <si>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</si>
  <si>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</si>
  <si>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</si>
  <si>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</si>
  <si>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</si>
  <si>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</si>
  <si>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</si>
  <si>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</si>
  <si>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</si>
  <si>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</si>
  <si>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</si>
  <si>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</si>
  <si>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</si>
  <si>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</si>
  <si>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</si>
  <si>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</si>
  <si>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</si>
  <si>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</si>
  <si>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</si>
  <si>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</si>
  <si>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</si>
  <si>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</si>
  <si>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</si>
  <si>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</si>
  <si>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</si>
  <si>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</si>
  <si>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</si>
  <si>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</si>
  <si>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</si>
  <si>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</si>
  <si>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</si>
  <si>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</si>
  <si>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</si>
  <si>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</si>
  <si>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</si>
  <si>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</si>
  <si>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</si>
  <si>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</si>
  <si>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</si>
  <si>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</si>
  <si>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</si>
  <si>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</si>
  <si>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</si>
  <si>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</si>
  <si>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</si>
  <si>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</si>
  <si>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</si>
  <si>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</si>
  <si>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</si>
  <si>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</si>
  <si>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</si>
  <si>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</si>
  <si>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</si>
  <si>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</si>
  <si>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</si>
  <si>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</si>
  <si>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</si>
  <si>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</si>
  <si>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</si>
  <si>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</si>
  <si>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</si>
  <si>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</si>
  <si>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</si>
  <si>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</si>
  <si>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</si>
  <si>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</si>
  <si>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</si>
  <si>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</si>
  <si>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</si>
  <si>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</si>
  <si>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</si>
  <si>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</si>
  <si>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</si>
  <si>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</si>
  <si>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</si>
  <si>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</si>
  <si>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</si>
  <si>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</si>
  <si>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</si>
  <si>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</si>
  <si>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</si>
  <si>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</si>
  <si>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</si>
  <si>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</si>
  <si>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</si>
  <si>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</si>
  <si>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</si>
  <si>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</si>
  <si>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</si>
  <si>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</si>
  <si>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</si>
  <si>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</si>
  <si>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</si>
  <si>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</si>
  <si>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</si>
  <si>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</si>
  <si>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</si>
  <si>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</si>
  <si>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</si>
  <si>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</si>
  <si>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</si>
  <si>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</si>
  <si>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</si>
  <si>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</si>
  <si>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</si>
  <si>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</si>
  <si>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</si>
  <si>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</si>
  <si>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</si>
  <si>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</si>
  <si>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</si>
  <si>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</si>
  <si>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</si>
  <si>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</si>
  <si>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</si>
  <si>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</si>
  <si>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</si>
  <si>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</si>
  <si>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</si>
  <si>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</si>
  <si>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</si>
  <si>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</si>
  <si>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</si>
  <si>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</si>
  <si>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</si>
  <si>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</si>
  <si>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</si>
  <si>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</si>
  <si>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</si>
  <si>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</si>
  <si>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</si>
  <si>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</si>
  <si>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</si>
  <si>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</si>
  <si>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</si>
  <si>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</si>
  <si>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</si>
  <si>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</si>
  <si>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</si>
  <si>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</si>
  <si>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</si>
  <si>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</si>
  <si>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</si>
  <si>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</si>
  <si>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</si>
  <si>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</si>
  <si>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</si>
  <si>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</si>
  <si>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</si>
  <si>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</si>
  <si>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</si>
  <si>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</si>
  <si>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</si>
  <si>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</si>
  <si>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</si>
  <si>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</si>
  <si>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</si>
  <si>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</si>
  <si>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</si>
  <si>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</si>
  <si>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</si>
  <si>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</si>
  <si>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</si>
  <si>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</si>
  <si>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</si>
  <si>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</si>
  <si>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</si>
  <si>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</si>
  <si>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</si>
  <si>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</si>
  <si>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</si>
  <si>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</si>
  <si>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</si>
  <si>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</si>
  <si>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</si>
  <si>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</si>
  <si>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</si>
  <si>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</si>
  <si>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</si>
  <si>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</si>
  <si>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</si>
  <si>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</si>
  <si>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</si>
  <si>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</si>
  <si>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</si>
  <si>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</si>
  <si>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</si>
  <si>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</si>
  <si>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</si>
  <si>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</si>
  <si>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</si>
  <si>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</si>
  <si>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</si>
  <si>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</si>
  <si>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</si>
  <si>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</si>
  <si>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</si>
  <si>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</si>
  <si>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</si>
  <si>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</si>
  <si>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</si>
  <si>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</si>
  <si>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</si>
  <si>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</si>
  <si>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</si>
  <si>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</si>
  <si>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</si>
  <si>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</si>
  <si>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</si>
  <si>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</si>
  <si>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</si>
  <si>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</si>
  <si>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</si>
  <si>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</si>
  <si>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</si>
  <si>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</si>
  <si>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</si>
  <si>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</si>
  <si>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</si>
  <si>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</si>
  <si>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</si>
  <si>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</si>
  <si>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</si>
  <si>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</si>
  <si>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</si>
  <si>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</si>
  <si>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</si>
  <si>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</si>
  <si>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</si>
  <si>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</si>
  <si>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</si>
  <si>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</si>
  <si>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</si>
  <si>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</si>
  <si>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</si>
  <si>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</si>
  <si>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</si>
  <si>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</si>
  <si>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</si>
  <si>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</si>
  <si>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</si>
  <si>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</si>
  <si>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</si>
  <si>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</si>
  <si>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</si>
  <si>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</si>
  <si>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</si>
  <si>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</si>
  <si>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</si>
  <si>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</si>
  <si>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</si>
  <si>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</si>
  <si>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</si>
  <si>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</si>
  <si>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</si>
  <si>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</si>
  <si>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</si>
  <si>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</si>
  <si>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</si>
  <si>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</si>
  <si>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</si>
  <si>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</si>
  <si>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</si>
  <si>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</si>
  <si>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</si>
  <si>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</si>
  <si>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</si>
  <si>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</si>
  <si>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</si>
  <si>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</si>
  <si>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</si>
  <si>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</si>
  <si>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</si>
  <si>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</si>
  <si>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</si>
  <si>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</si>
  <si>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</si>
  <si>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</si>
  <si>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</si>
  <si>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</si>
  <si>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</si>
  <si>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</si>
  <si>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</si>
  <si>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</si>
  <si>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</si>
  <si>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</si>
  <si>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</si>
  <si>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</si>
  <si>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</si>
  <si>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</si>
  <si>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</si>
  <si>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</si>
  <si>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</si>
  <si>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</si>
  <si>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</si>
  <si>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</si>
  <si>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</si>
  <si>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</si>
  <si>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</si>
  <si>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</si>
  <si>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</si>
  <si>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</si>
  <si>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</si>
  <si>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</si>
  <si>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</si>
  <si>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</si>
  <si>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</si>
  <si>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</si>
  <si>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</si>
  <si>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</si>
  <si>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</si>
  <si>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</si>
  <si>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</si>
  <si>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</si>
  <si>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</si>
  <si>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</si>
  <si>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</si>
  <si>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</si>
  <si>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</si>
  <si>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</si>
  <si>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</si>
  <si>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</si>
  <si>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</si>
  <si>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</si>
  <si>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</si>
  <si>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</si>
  <si>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</si>
  <si>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</si>
  <si>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</si>
  <si>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</si>
  <si>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</si>
  <si>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</si>
  <si>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</si>
  <si>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</si>
  <si>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</si>
  <si>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</si>
  <si>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</si>
  <si>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</si>
  <si>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</si>
  <si>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</si>
  <si>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</si>
  <si>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</si>
  <si>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</si>
  <si>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</si>
  <si>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</si>
  <si>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</si>
  <si>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</si>
  <si>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</si>
  <si>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</si>
  <si>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</si>
  <si>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</si>
  <si>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</si>
  <si>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</si>
  <si>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</si>
  <si>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</si>
  <si>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</si>
  <si>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</si>
  <si>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</si>
  <si>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</si>
  <si>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</si>
  <si>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</si>
  <si>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</si>
  <si>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</si>
  <si>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</si>
  <si>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</si>
  <si>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</si>
  <si>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</si>
  <si>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</si>
  <si>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</si>
  <si>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</si>
  <si>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</si>
  <si>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</si>
  <si>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</si>
  <si>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</si>
  <si>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</si>
  <si>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</si>
  <si>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</si>
  <si>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</si>
  <si>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</si>
  <si>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</si>
  <si>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</si>
  <si>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</si>
  <si>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</si>
  <si>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</si>
  <si>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</si>
  <si>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</si>
  <si>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</si>
  <si>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</si>
  <si>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</si>
  <si>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</si>
  <si>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</si>
  <si>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</si>
  <si>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</si>
  <si>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</si>
  <si>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</si>
  <si>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</si>
  <si>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</si>
  <si>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</si>
  <si>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</si>
  <si>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</si>
  <si>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</si>
  <si>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</si>
  <si>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</si>
  <si>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</si>
  <si>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</si>
  <si>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</si>
  <si>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</si>
  <si>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</si>
  <si>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</si>
  <si>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</si>
  <si>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</si>
  <si>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</si>
  <si>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</si>
  <si>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</si>
  <si>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</si>
  <si>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</si>
  <si>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</si>
  <si>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</si>
  <si>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</si>
  <si>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</si>
  <si>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</si>
  <si>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</si>
  <si>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</si>
  <si>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</si>
  <si>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</si>
  <si>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</si>
  <si>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</si>
  <si>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</si>
  <si>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</si>
  <si>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</si>
  <si>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</si>
  <si>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</si>
  <si>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</si>
  <si>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</si>
  <si>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</si>
  <si>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</si>
  <si>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</si>
  <si>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</si>
  <si>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</si>
  <si>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</si>
  <si>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</si>
  <si>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</si>
  <si>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</si>
  <si>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</si>
  <si>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</si>
  <si>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</si>
  <si>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</si>
  <si>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</si>
  <si>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</si>
  <si>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</si>
  <si>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</si>
  <si>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</si>
  <si>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</si>
  <si>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</si>
  <si>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</si>
  <si>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</si>
  <si>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</si>
  <si>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</si>
  <si>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</si>
  <si>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</si>
  <si>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</si>
  <si>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</si>
  <si>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</si>
  <si>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</si>
  <si>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</si>
  <si>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</si>
  <si>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</si>
  <si>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</si>
  <si>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</si>
  <si>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</si>
  <si>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</si>
  <si>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</si>
  <si>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</si>
  <si>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</si>
  <si>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</si>
  <si>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</si>
  <si>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</si>
  <si>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</si>
  <si>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</si>
  <si>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</si>
  <si>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</si>
  <si>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</si>
  <si>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</si>
  <si>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</si>
  <si>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</si>
  <si>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</si>
  <si>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</si>
  <si>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</si>
  <si>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</si>
  <si>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</si>
  <si>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</si>
  <si>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</si>
  <si>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</si>
  <si>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</si>
  <si>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</si>
  <si>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</si>
  <si>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</si>
  <si>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</si>
  <si>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</si>
  <si>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</si>
  <si>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</si>
  <si>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</si>
  <si>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</si>
  <si>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</si>
  <si>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</si>
  <si>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</si>
  <si>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</si>
  <si>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</si>
  <si>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</si>
  <si>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</si>
  <si>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</si>
  <si>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</si>
  <si>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</si>
  <si>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</si>
  <si>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</si>
  <si>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</si>
  <si>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</si>
  <si>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</si>
  <si>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</si>
  <si>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</si>
  <si>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</si>
  <si>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</si>
  <si>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</si>
  <si>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</si>
  <si>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</si>
  <si>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</si>
  <si>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</si>
  <si>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</si>
  <si>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</si>
  <si>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</si>
  <si>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</si>
  <si>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</si>
  <si>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</si>
  <si>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</si>
  <si>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</si>
  <si>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</si>
  <si>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</si>
  <si>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</si>
  <si>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</si>
  <si>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</si>
  <si>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</si>
  <si>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</si>
  <si>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</si>
  <si>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</si>
  <si>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</si>
  <si>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</si>
  <si>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</si>
  <si>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</si>
  <si>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</si>
  <si>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</si>
  <si>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</si>
  <si>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</si>
  <si>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</si>
  <si>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</si>
  <si>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</si>
  <si>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</si>
  <si>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</si>
  <si>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</si>
  <si>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</si>
  <si>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</si>
  <si>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</si>
  <si>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</si>
  <si>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</si>
  <si>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</si>
  <si>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</si>
  <si>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</si>
  <si>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</si>
  <si>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</si>
  <si>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</si>
  <si>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</si>
  <si>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</si>
  <si>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</si>
  <si>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</si>
  <si>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</si>
  <si>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</si>
  <si>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</si>
  <si>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</si>
  <si>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</si>
  <si>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</si>
  <si>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</si>
  <si>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</si>
  <si>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</si>
  <si>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</si>
  <si>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</si>
  <si>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</si>
  <si>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</si>
  <si>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</si>
  <si>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</si>
  <si>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</si>
  <si>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</si>
  <si>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</si>
  <si>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</si>
  <si>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</si>
  <si>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</si>
  <si>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</si>
  <si>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</si>
  <si>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</si>
  <si>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</si>
  <si>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</si>
  <si>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</si>
  <si>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</si>
  <si>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</si>
  <si>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</si>
  <si>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</si>
  <si>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</si>
  <si>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</si>
  <si>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</si>
  <si>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</si>
  <si>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</si>
  <si>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</si>
  <si>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</si>
  <si>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</si>
  <si>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</si>
  <si>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</si>
  <si>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</si>
  <si>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</si>
  <si>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</si>
  <si>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</si>
  <si>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</si>
  <si>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</si>
  <si>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</si>
  <si>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</si>
  <si>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</si>
  <si>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</si>
  <si>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</si>
  <si>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</si>
  <si>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</si>
  <si>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</si>
  <si>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</si>
  <si>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</si>
  <si>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</si>
  <si>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</si>
  <si>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</si>
  <si>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</si>
  <si>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</si>
  <si>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</si>
  <si>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</si>
  <si>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</si>
  <si>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</si>
  <si>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</si>
  <si>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</si>
  <si>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</si>
  <si>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</si>
  <si>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</si>
  <si>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</si>
  <si>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</si>
  <si>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</si>
  <si>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</si>
  <si>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</si>
  <si>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</si>
  <si>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</si>
  <si>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</si>
  <si>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</si>
  <si>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</si>
  <si>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</si>
  <si>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</si>
  <si>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</si>
  <si>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</si>
  <si>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</si>
  <si>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</si>
  <si>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</si>
  <si>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</si>
  <si>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</si>
  <si>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</si>
  <si>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</si>
  <si>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</si>
  <si>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</si>
  <si>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</si>
  <si>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</si>
  <si>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</si>
  <si>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</si>
  <si>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</si>
  <si>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</si>
  <si>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</si>
  <si>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</si>
  <si>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</si>
  <si>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</si>
  <si>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</si>
  <si>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</si>
  <si>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</si>
  <si>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</si>
  <si>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</si>
  <si>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</si>
  <si>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</si>
  <si>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</si>
  <si>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</si>
  <si>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</si>
  <si>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</si>
  <si>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</si>
  <si>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</si>
  <si>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</si>
  <si>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</si>
  <si>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</si>
  <si>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</si>
  <si>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</si>
  <si>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</si>
  <si>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</si>
  <si>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</si>
  <si>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</si>
  <si>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</si>
  <si>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</si>
  <si>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</si>
  <si>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</si>
  <si>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</si>
  <si>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</si>
  <si>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</si>
  <si>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</si>
  <si>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</si>
  <si>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</si>
  <si>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</si>
  <si>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</si>
  <si>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</si>
  <si>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</si>
  <si>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</si>
  <si>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</si>
  <si>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</si>
  <si>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</si>
  <si>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</si>
  <si>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</si>
  <si>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</si>
  <si>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</si>
  <si>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</si>
  <si>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</si>
  <si>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</si>
  <si>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</si>
  <si>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</si>
  <si>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</si>
  <si>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</si>
  <si>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</si>
  <si>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</si>
  <si>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</si>
  <si>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</si>
  <si>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</si>
  <si>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</si>
  <si>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</si>
  <si>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</si>
  <si>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</si>
  <si>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</si>
  <si>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</si>
  <si>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</si>
  <si>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</si>
  <si>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</si>
  <si>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</si>
  <si>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</si>
  <si>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</si>
  <si>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</si>
  <si>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</si>
  <si>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</si>
  <si>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</si>
  <si>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</si>
  <si>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</si>
  <si>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</si>
  <si>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</si>
  <si>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</si>
  <si>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</si>
  <si>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</si>
  <si>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</si>
  <si>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</si>
  <si>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</si>
  <si>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</si>
  <si>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</si>
  <si>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</si>
  <si>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</si>
  <si>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</si>
  <si>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</si>
  <si>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</si>
  <si>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</si>
  <si>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</si>
  <si>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</si>
  <si>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</si>
  <si>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</si>
  <si>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</si>
  <si>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</si>
  <si>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</si>
  <si>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</si>
  <si>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</si>
  <si>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</si>
  <si>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</si>
  <si>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</si>
  <si>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</si>
  <si>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</si>
  <si>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</si>
  <si>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</si>
  <si>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</si>
  <si>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</si>
  <si>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</si>
  <si>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</si>
  <si>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</si>
  <si>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</si>
  <si>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</si>
  <si>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</si>
  <si>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</si>
  <si>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</si>
  <si>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</si>
  <si>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</si>
  <si>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</si>
  <si>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</si>
  <si>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</si>
  <si>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</si>
  <si>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</si>
  <si>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</si>
  <si>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</si>
  <si>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</si>
  <si>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</si>
  <si>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</si>
  <si>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</si>
  <si>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</si>
  <si>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</si>
  <si>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</si>
  <si>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</si>
  <si>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</si>
  <si>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</si>
  <si>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</si>
  <si>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</si>
  <si>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</si>
  <si>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</si>
  <si>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</si>
  <si>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</si>
  <si>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</si>
  <si>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</si>
  <si>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</si>
  <si>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</si>
  <si>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</si>
  <si>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</si>
  <si>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</si>
  <si>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</si>
  <si>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</si>
  <si>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</si>
  <si>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</si>
  <si>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</si>
  <si>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</si>
  <si>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</si>
  <si>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</si>
  <si>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</si>
  <si>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</si>
  <si>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</si>
  <si>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</si>
  <si>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</si>
  <si>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</si>
  <si>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</si>
  <si>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</si>
  <si>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</si>
  <si>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</si>
  <si>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</si>
  <si>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</si>
  <si>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</si>
  <si>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</si>
  <si>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</si>
  <si>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</si>
  <si>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</si>
  <si>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</si>
  <si>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</si>
  <si>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</si>
  <si>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</si>
  <si>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</si>
  <si>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</si>
  <si>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</si>
  <si>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</si>
  <si>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</si>
  <si>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</si>
  <si>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</si>
  <si>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</si>
  <si>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</si>
  <si>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</si>
  <si>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</si>
  <si>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</si>
  <si>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</si>
  <si>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</si>
  <si>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</si>
  <si>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</si>
  <si>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</si>
  <si>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</si>
  <si>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</si>
  <si>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</si>
  <si>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</si>
  <si>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</si>
  <si>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</si>
  <si>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</si>
  <si>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</si>
  <si>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</si>
  <si>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</si>
  <si>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</si>
  <si>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</si>
  <si>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</si>
  <si>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</si>
  <si>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</si>
  <si>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</si>
  <si>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</si>
  <si>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</si>
  <si>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</si>
  <si>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</si>
  <si>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</si>
  <si>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</si>
  <si>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</si>
  <si>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</si>
  <si>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</si>
  <si>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</si>
  <si>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</si>
  <si>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</si>
  <si>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</si>
  <si>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</si>
  <si>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</si>
  <si>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</si>
  <si>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</si>
  <si>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</si>
  <si>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</si>
  <si>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</si>
  <si>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</si>
  <si>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</si>
  <si>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</si>
  <si>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</si>
  <si>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</si>
  <si>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</si>
  <si>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</si>
  <si>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</si>
  <si>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</si>
  <si>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</si>
  <si>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</si>
  <si>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</si>
  <si>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</si>
  <si>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</si>
  <si>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</si>
  <si>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</si>
  <si>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</si>
  <si>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</si>
  <si>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</si>
  <si>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</si>
  <si>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</si>
  <si>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</si>
  <si>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</si>
  <si>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</si>
  <si>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</si>
  <si>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</si>
  <si>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</si>
  <si>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</si>
  <si>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</si>
  <si>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</si>
  <si>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</si>
  <si>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</si>
  <si>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</si>
  <si>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</si>
  <si>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</si>
  <si>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</si>
  <si>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</si>
  <si>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</si>
  <si>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</si>
  <si>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</si>
  <si>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</si>
  <si>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</si>
  <si>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</si>
  <si>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</si>
  <si>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</si>
  <si>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</si>
  <si>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</si>
  <si>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</si>
  <si>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</si>
  <si>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</si>
  <si>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</si>
  <si>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</si>
  <si>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</si>
  <si>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</si>
  <si>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</si>
  <si>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</si>
  <si>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</si>
  <si>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</si>
  <si>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</si>
  <si>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</si>
  <si>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</si>
  <si>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</si>
  <si>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</si>
  <si>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</si>
  <si>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</si>
  <si>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</si>
  <si>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</si>
  <si>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</si>
  <si>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</si>
  <si>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</si>
  <si>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</si>
  <si>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</si>
  <si>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</si>
  <si>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</si>
  <si>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</si>
  <si>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</si>
  <si>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</si>
  <si>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</si>
  <si>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</si>
  <si>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</si>
  <si>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</si>
  <si>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</si>
  <si>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</si>
  <si>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</si>
  <si>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</si>
  <si>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</si>
  <si>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</si>
  <si>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</si>
  <si>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</si>
  <si>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</si>
  <si>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</si>
  <si>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</si>
  <si>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</si>
  <si>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</si>
  <si>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</si>
  <si>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</si>
  <si>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</si>
  <si>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</si>
  <si>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</si>
  <si>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</si>
  <si>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</si>
  <si>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</si>
  <si>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</si>
  <si>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</si>
  <si>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</si>
  <si>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</si>
  <si>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</si>
  <si>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</si>
  <si>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</si>
  <si>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</si>
  <si>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</si>
  <si>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</si>
  <si>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</si>
  <si>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</si>
  <si>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</si>
  <si>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</si>
  <si>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</si>
  <si>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</si>
  <si>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</si>
  <si>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</si>
  <si>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</si>
  <si>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</si>
  <si>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</si>
  <si>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</si>
  <si>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</si>
  <si>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</si>
  <si>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</si>
  <si>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</si>
  <si>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</si>
  <si>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</si>
  <si>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</si>
  <si>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</si>
  <si>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</si>
  <si>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</si>
  <si>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</si>
  <si>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</si>
  <si>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</si>
  <si>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</si>
  <si>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</si>
  <si>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</si>
  <si>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</si>
  <si>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</si>
  <si>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</si>
  <si>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</si>
  <si>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</si>
  <si>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</si>
  <si>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</si>
  <si>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</si>
  <si>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</si>
  <si>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</si>
  <si>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</si>
  <si>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</si>
  <si>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</si>
  <si>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</si>
  <si>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</si>
  <si>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</si>
  <si>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</si>
  <si>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</si>
  <si>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</si>
  <si>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</si>
  <si>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</si>
  <si>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</si>
  <si>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</si>
  <si>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</si>
  <si>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</si>
  <si>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</si>
  <si>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</si>
  <si>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</si>
  <si>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</si>
  <si>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</si>
  <si>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</si>
  <si>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</si>
  <si>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</si>
  <si>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</si>
  <si>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</si>
  <si>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</si>
  <si>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</si>
  <si>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</si>
  <si>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</si>
  <si>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</si>
  <si>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</si>
  <si>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</si>
  <si>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</si>
  <si>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</si>
  <si>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</si>
  <si>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</si>
  <si>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</si>
  <si>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</si>
  <si>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</si>
  <si>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</si>
  <si>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</si>
  <si>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</si>
  <si>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</si>
  <si>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</si>
  <si>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</si>
  <si>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</si>
  <si>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</si>
  <si>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</si>
  <si>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</si>
  <si>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</si>
  <si>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</si>
  <si>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</si>
  <si>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</si>
  <si>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</si>
  <si>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</si>
  <si>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</si>
  <si>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</si>
  <si>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</si>
  <si>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</si>
  <si>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</si>
  <si>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</si>
  <si>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</si>
  <si>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</si>
  <si>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</si>
  <si>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</si>
  <si>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</si>
  <si>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</si>
  <si>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</si>
  <si>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</si>
  <si>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</si>
  <si>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</si>
  <si>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</si>
  <si>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</si>
  <si>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</si>
  <si>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</si>
  <si>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</si>
  <si>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</si>
  <si>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</si>
  <si>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</si>
  <si>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</si>
  <si>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</si>
  <si>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</si>
  <si>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</si>
  <si>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</si>
  <si>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</si>
  <si>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</si>
  <si>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</si>
  <si>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</si>
  <si>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</si>
  <si>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</si>
  <si>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</si>
  <si>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</si>
  <si>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</si>
  <si>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</si>
  <si>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</si>
  <si>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</si>
  <si>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</si>
  <si>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</si>
  <si>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</si>
  <si>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</si>
  <si>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</si>
  <si>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</si>
  <si>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</si>
  <si>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</si>
  <si>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</si>
  <si>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</si>
  <si>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</si>
  <si>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</si>
  <si>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</si>
  <si>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</si>
  <si>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</si>
  <si>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</si>
  <si>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</si>
  <si>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</si>
  <si>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</si>
  <si>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</si>
  <si>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</si>
  <si>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</si>
  <si>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</si>
  <si>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</si>
  <si>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</si>
  <si>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</si>
  <si>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</si>
  <si>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</si>
  <si>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</si>
  <si>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</si>
  <si>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</si>
  <si>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</si>
  <si>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</si>
  <si>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</si>
  <si>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</si>
  <si>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</si>
  <si>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</si>
  <si>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</si>
  <si>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</si>
  <si>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</si>
  <si>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</si>
  <si>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</si>
  <si>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</si>
  <si>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</si>
  <si>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</si>
  <si>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</si>
  <si>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</si>
  <si>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</si>
  <si>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</si>
  <si>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</si>
  <si>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</si>
  <si>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</si>
  <si>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</si>
  <si>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</si>
  <si>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</si>
  <si>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</si>
  <si>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</si>
  <si>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</si>
  <si>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</si>
  <si>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</si>
  <si>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</si>
  <si>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</si>
  <si>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</si>
  <si>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</si>
  <si>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</si>
  <si>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</si>
  <si>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</si>
  <si>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</si>
  <si>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</si>
  <si>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</si>
  <si>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</si>
  <si>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</si>
  <si>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</si>
  <si>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</si>
  <si>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</si>
  <si>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</si>
  <si>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</si>
  <si>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</si>
  <si>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</si>
  <si>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</si>
  <si>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</si>
  <si>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</si>
  <si>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</si>
  <si>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</si>
  <si>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</si>
  <si>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</si>
  <si>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</si>
  <si>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</si>
  <si>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</si>
  <si>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</si>
  <si>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</si>
  <si>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</si>
  <si>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</si>
  <si>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</si>
  <si>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</si>
  <si>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</si>
  <si>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</si>
  <si>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</si>
  <si>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</si>
  <si>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</si>
  <si>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</si>
  <si>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</si>
  <si>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</si>
  <si>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</si>
  <si>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</si>
  <si>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</si>
  <si>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</si>
  <si>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</si>
  <si>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</si>
  <si>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</si>
  <si>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</si>
  <si>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</si>
  <si>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</si>
  <si>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</si>
  <si>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</si>
  <si>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</si>
  <si>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</si>
  <si>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</si>
  <si>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</si>
  <si>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</si>
  <si>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</si>
  <si>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</si>
  <si>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</si>
  <si>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</si>
  <si>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</si>
  <si>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</si>
  <si>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</si>
  <si>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</si>
  <si>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</si>
  <si>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</si>
  <si>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</si>
  <si>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</si>
  <si>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</si>
  <si>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</si>
  <si>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</si>
  <si>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</si>
  <si>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</si>
  <si>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</si>
  <si>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</si>
  <si>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</si>
  <si>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</si>
  <si>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</si>
  <si>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</si>
  <si>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</si>
  <si>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</si>
  <si>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</si>
  <si>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</si>
  <si>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</si>
  <si>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</si>
  <si>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</si>
  <si>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</si>
  <si>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</si>
  <si>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</si>
  <si>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</si>
  <si>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</si>
  <si>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</si>
  <si>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</si>
  <si>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</si>
  <si>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</si>
  <si>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</si>
  <si>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</si>
  <si>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</si>
  <si>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</si>
  <si>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</si>
  <si>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</si>
  <si>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</si>
  <si>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</si>
  <si>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</si>
  <si>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</si>
  <si>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</si>
  <si>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</si>
  <si>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</si>
  <si>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</si>
  <si>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</si>
  <si>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</si>
  <si>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</si>
  <si>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</si>
  <si>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</si>
  <si>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</si>
  <si>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</si>
  <si>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</si>
  <si>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</si>
  <si>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</si>
  <si>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</si>
  <si>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</si>
  <si>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</si>
  <si>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</si>
  <si>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</si>
  <si>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</si>
  <si>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</si>
  <si>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</si>
  <si>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</si>
  <si>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</si>
  <si>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</si>
  <si>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</si>
  <si>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</si>
  <si>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</si>
  <si>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</si>
  <si>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</si>
  <si>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</si>
  <si>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</si>
  <si>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</si>
  <si>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</si>
  <si>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</si>
  <si>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</si>
  <si>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</si>
  <si>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</si>
  <si>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</si>
  <si>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</si>
  <si>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</si>
  <si>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</si>
  <si>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</si>
  <si>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</si>
  <si>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</si>
  <si>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</si>
  <si>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</si>
  <si>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</si>
  <si>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</si>
  <si>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</si>
  <si>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</si>
  <si>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</si>
  <si>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</si>
  <si>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</si>
  <si>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</si>
  <si>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</si>
  <si>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</si>
  <si>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</si>
  <si>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</si>
  <si>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</si>
  <si>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</si>
  <si>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</si>
  <si>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</si>
  <si>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</si>
  <si>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</si>
  <si>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</si>
  <si>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</si>
  <si>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</si>
  <si>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</si>
  <si>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</si>
  <si>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</si>
  <si>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</si>
  <si>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</si>
  <si>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</si>
  <si>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</si>
  <si>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</si>
  <si>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</si>
  <si>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</si>
  <si>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</si>
  <si>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</si>
  <si>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</si>
  <si>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</si>
  <si>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</si>
  <si>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</si>
  <si>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</si>
  <si>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</si>
  <si>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</si>
  <si>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</si>
  <si>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</si>
  <si>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</si>
  <si>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</si>
  <si>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</si>
  <si>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</si>
  <si>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</si>
  <si>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</si>
  <si>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</si>
  <si>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</si>
  <si>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</si>
  <si>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</si>
  <si>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</si>
  <si>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</si>
  <si>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</si>
  <si>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</si>
  <si>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</si>
  <si>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</si>
  <si>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</si>
  <si>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</si>
  <si>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</si>
  <si>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</si>
  <si>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</si>
  <si>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</si>
  <si>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</si>
  <si>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</si>
  <si>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</si>
  <si>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</si>
  <si>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</si>
  <si>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</si>
  <si>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</si>
  <si>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</si>
  <si>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</si>
  <si>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</si>
  <si>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</si>
  <si>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</si>
  <si>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</si>
  <si>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</si>
  <si>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</si>
  <si>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</si>
  <si>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</si>
  <si>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</si>
  <si>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</si>
  <si>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</si>
  <si>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</si>
  <si>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</si>
  <si>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</si>
  <si>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</si>
  <si>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</si>
  <si>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</si>
  <si>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</si>
  <si>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</si>
  <si>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</si>
  <si>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</si>
  <si>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</si>
  <si>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</si>
  <si>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</si>
  <si>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</si>
  <si>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</si>
  <si>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</si>
  <si>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</si>
  <si>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</si>
  <si>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</si>
  <si>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</si>
  <si>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</si>
  <si>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</si>
  <si>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</si>
  <si>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</si>
  <si>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</si>
  <si>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</si>
  <si>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</si>
  <si>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</si>
  <si>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</si>
  <si>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</si>
  <si>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</si>
  <si>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</si>
  <si>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</si>
  <si>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</si>
  <si>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</si>
  <si>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</si>
  <si>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</si>
  <si>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</si>
  <si>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</si>
  <si>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</si>
  <si>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</si>
  <si>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</si>
  <si>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</si>
  <si>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</si>
  <si>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</si>
  <si>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</si>
  <si>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</si>
  <si>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</si>
  <si>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</si>
  <si>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</si>
  <si>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</si>
  <si>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</si>
  <si>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</si>
  <si>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</si>
  <si>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</si>
  <si>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</si>
  <si>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</si>
  <si>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</si>
  <si>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</si>
  <si>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</si>
  <si>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</si>
  <si>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</si>
  <si>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</si>
  <si>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</si>
  <si>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</si>
  <si>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</si>
  <si>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</si>
  <si>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</si>
  <si>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</si>
  <si>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</si>
  <si>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</si>
  <si>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</si>
  <si>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</si>
  <si>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</si>
  <si>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</si>
  <si>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</si>
  <si>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</si>
  <si>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</si>
  <si>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</si>
  <si>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</si>
  <si>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</si>
  <si>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</si>
  <si>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</si>
  <si>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</si>
  <si>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</si>
  <si>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</si>
  <si>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</si>
  <si>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</si>
  <si>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</si>
  <si>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</si>
  <si>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</si>
  <si>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</si>
  <si>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</si>
  <si>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</si>
  <si>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</si>
  <si>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</si>
  <si>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</si>
  <si>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</si>
  <si>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</si>
  <si>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</si>
  <si>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</si>
  <si>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</si>
  <si>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</si>
  <si>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</si>
  <si>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</si>
  <si>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</si>
  <si>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</si>
  <si>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</si>
  <si>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</si>
  <si>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</si>
  <si>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</si>
  <si>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</si>
  <si>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</si>
  <si>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</si>
  <si>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</si>
  <si>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</si>
  <si>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</si>
  <si>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</si>
  <si>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</si>
  <si>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</si>
  <si>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</si>
  <si>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</si>
  <si>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</si>
  <si>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</si>
  <si>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</si>
  <si>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</si>
  <si>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</si>
  <si>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</si>
  <si>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</si>
  <si>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</si>
  <si>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</si>
  <si>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</si>
  <si>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</si>
  <si>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</si>
  <si>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</si>
  <si>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</si>
  <si>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</si>
  <si>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</si>
  <si>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</si>
  <si>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</si>
  <si>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</si>
  <si>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</si>
  <si>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</si>
  <si>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</si>
  <si>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</si>
  <si>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</si>
  <si>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</si>
  <si>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</si>
  <si>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</si>
  <si>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</si>
  <si>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</si>
  <si>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</si>
  <si>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</si>
  <si>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</si>
  <si>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</si>
  <si>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</si>
  <si>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</si>
  <si>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</si>
  <si>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</si>
  <si>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</si>
  <si>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</si>
  <si>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</si>
  <si>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</si>
  <si>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</si>
  <si>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</si>
  <si>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</si>
  <si>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</si>
  <si>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</si>
  <si>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</si>
  <si>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</si>
  <si>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</si>
  <si>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</si>
  <si>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</si>
  <si>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</si>
  <si>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</si>
  <si>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</si>
  <si>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</si>
  <si>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</si>
  <si>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</si>
  <si>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</si>
  <si>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</si>
  <si>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</si>
  <si>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</si>
  <si>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</si>
  <si>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</si>
  <si>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</si>
  <si>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</si>
  <si>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</si>
  <si>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</si>
  <si>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</si>
  <si>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</si>
  <si>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</si>
  <si>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</si>
  <si>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</si>
  <si>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</si>
  <si>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</si>
  <si>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</si>
  <si>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</si>
  <si>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</si>
  <si>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</si>
  <si>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</si>
  <si>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</si>
  <si>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</si>
  <si>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</si>
  <si>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</si>
  <si>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</si>
  <si>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</si>
  <si>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</si>
  <si>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</si>
  <si>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</si>
  <si>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</si>
  <si>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</si>
  <si>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</si>
  <si>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</si>
  <si>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</si>
  <si>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</si>
  <si>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</si>
  <si>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</si>
  <si>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</si>
  <si>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</si>
  <si>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</si>
  <si>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</si>
  <si>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</si>
  <si>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</si>
  <si>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</si>
  <si>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</si>
  <si>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</si>
  <si>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</si>
  <si>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</si>
  <si>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</si>
  <si>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</si>
  <si>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</si>
  <si>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</si>
  <si>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</si>
  <si>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</si>
  <si>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</si>
  <si>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</si>
  <si>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</si>
  <si>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</si>
  <si>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</si>
  <si>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</si>
  <si>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</si>
  <si>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</si>
  <si>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</si>
  <si>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</si>
  <si>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</si>
  <si>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</si>
  <si>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</si>
  <si>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</si>
  <si>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</si>
  <si>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</si>
  <si>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</si>
  <si>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</si>
  <si>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</si>
  <si>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</si>
  <si>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</si>
  <si>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</si>
  <si>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</si>
  <si>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</si>
  <si>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</si>
  <si>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</si>
  <si>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</si>
  <si>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</si>
  <si>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</si>
  <si>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</si>
  <si>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</si>
  <si>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</si>
  <si>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</si>
  <si>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</si>
  <si>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</si>
  <si>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</si>
  <si>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</si>
  <si>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</si>
  <si>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</si>
  <si>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</si>
  <si>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</si>
  <si>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</si>
  <si>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</si>
  <si>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</si>
  <si>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</si>
  <si>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</si>
  <si>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</si>
  <si>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</si>
  <si>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</si>
  <si>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</si>
  <si>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</si>
  <si>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</si>
  <si>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</si>
  <si>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</si>
  <si>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</si>
  <si>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</si>
  <si>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</si>
  <si>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</si>
  <si>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</si>
  <si>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</si>
  <si>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</si>
  <si>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</si>
  <si>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</si>
  <si>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</si>
  <si>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</si>
  <si>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</si>
  <si>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</si>
  <si>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</si>
  <si>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</si>
  <si>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</si>
  <si>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</si>
  <si>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</si>
  <si>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</si>
  <si>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</si>
  <si>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</si>
  <si>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</si>
  <si>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</si>
  <si>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</si>
  <si>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</si>
  <si>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</si>
  <si>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</si>
  <si>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</si>
  <si>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</si>
  <si>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</si>
  <si>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</si>
  <si>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</si>
  <si>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</si>
  <si>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</si>
  <si>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</si>
  <si>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</si>
  <si>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</si>
  <si>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</si>
  <si>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</si>
  <si>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</si>
  <si>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</si>
  <si>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</si>
  <si>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</si>
  <si>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</si>
  <si>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</si>
  <si>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</si>
  <si>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</si>
  <si>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</si>
  <si>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</si>
  <si>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</si>
  <si>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</si>
  <si>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</si>
  <si>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</si>
  <si>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</si>
  <si>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</si>
  <si>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</si>
  <si>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</si>
  <si>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</si>
  <si>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</si>
  <si>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</si>
  <si>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</si>
  <si>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</si>
  <si>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</si>
  <si>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</si>
  <si>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</si>
  <si>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</si>
  <si>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</si>
  <si>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</si>
  <si>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</si>
  <si>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</si>
  <si>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</si>
  <si>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</si>
  <si>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</si>
  <si>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</si>
  <si>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</si>
  <si>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</si>
  <si>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</si>
  <si>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</si>
  <si>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</si>
  <si>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</si>
  <si>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</si>
  <si>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</si>
  <si>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</si>
  <si>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</si>
  <si>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</si>
  <si>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</si>
  <si>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</si>
  <si>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</si>
  <si>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</si>
  <si>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</si>
  <si>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</si>
  <si>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</si>
  <si>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</si>
  <si>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</si>
  <si>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</si>
  <si>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</si>
  <si>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</si>
  <si>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</si>
  <si>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</si>
  <si>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</si>
  <si>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</si>
  <si>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</si>
  <si>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</si>
  <si>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</si>
  <si>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</si>
  <si>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</si>
  <si>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</si>
  <si>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</si>
  <si>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</si>
  <si>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</si>
  <si>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</si>
  <si>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</si>
  <si>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</si>
  <si>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</si>
  <si>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</si>
  <si>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</si>
  <si>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</si>
  <si>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</si>
  <si>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</si>
  <si>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</si>
  <si>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</si>
  <si>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</si>
  <si>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</si>
  <si>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</si>
  <si>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</si>
  <si>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</si>
  <si>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</si>
  <si>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</si>
  <si>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</si>
  <si>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</si>
  <si>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</si>
  <si>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</si>
  <si>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</si>
  <si>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</si>
  <si>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</si>
  <si>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</si>
  <si>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</si>
  <si>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</si>
  <si>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</si>
  <si>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</si>
  <si>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</si>
  <si>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</si>
  <si>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</si>
  <si>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</si>
  <si>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</si>
  <si>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</si>
  <si>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</si>
  <si>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</si>
  <si>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</si>
  <si>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</si>
  <si>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</si>
  <si>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</si>
  <si>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</si>
  <si>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</si>
  <si>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</si>
  <si>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</si>
  <si>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</si>
  <si>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</si>
  <si>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</si>
  <si>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</si>
  <si>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</si>
  <si>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</si>
  <si>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</si>
  <si>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</si>
  <si>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</si>
  <si>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</si>
  <si>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</si>
  <si>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</si>
  <si>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</si>
  <si>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</si>
  <si>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</si>
  <si>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</si>
  <si>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</si>
  <si>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</si>
  <si>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</si>
  <si>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</si>
  <si>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</si>
  <si>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</si>
  <si>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</si>
  <si>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</si>
  <si>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</si>
  <si>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</si>
  <si>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</si>
  <si>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</si>
  <si>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</si>
  <si>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</si>
  <si>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</si>
  <si>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</si>
  <si>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</si>
  <si>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</si>
  <si>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</si>
  <si>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</si>
  <si>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</si>
  <si>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</si>
  <si>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</si>
  <si>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</si>
  <si>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</si>
  <si>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</si>
  <si>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</si>
  <si>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</si>
  <si>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</si>
  <si>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</si>
  <si>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</si>
  <si>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</si>
  <si>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</si>
  <si>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</si>
  <si>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</si>
  <si>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</si>
  <si>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</si>
  <si>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</si>
  <si>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</si>
  <si>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</si>
  <si>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</si>
  <si>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</si>
  <si>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</si>
  <si>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</si>
  <si>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</si>
  <si>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</si>
  <si>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</si>
  <si>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</si>
  <si>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</si>
  <si>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</si>
  <si>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</si>
  <si>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</si>
  <si>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</si>
  <si>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</si>
  <si>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</si>
  <si>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</si>
  <si>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</si>
  <si>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</si>
  <si>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</si>
  <si>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</si>
  <si>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</si>
  <si>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</si>
  <si>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</si>
  <si>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</si>
  <si>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</si>
  <si>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</si>
  <si>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</si>
  <si>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</si>
  <si>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</si>
  <si>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</si>
  <si>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</si>
  <si>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</si>
  <si>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</si>
  <si>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</si>
  <si>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</si>
  <si>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</si>
  <si>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</si>
  <si>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</si>
  <si>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</si>
  <si>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</si>
  <si>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</si>
  <si>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</si>
  <si>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</si>
  <si>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</si>
  <si>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</si>
  <si>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</si>
  <si>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</si>
  <si>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</si>
  <si>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</si>
  <si>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</si>
  <si>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</si>
  <si>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</si>
  <si>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</si>
  <si>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</si>
  <si>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</si>
  <si>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</si>
  <si>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</si>
  <si>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</si>
  <si>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</si>
  <si>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</si>
  <si>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</si>
  <si>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</si>
  <si>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</si>
  <si>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</si>
  <si>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</si>
  <si>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</si>
  <si>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</si>
  <si>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</si>
  <si>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</si>
  <si>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</si>
  <si>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</si>
  <si>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</si>
  <si>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</si>
  <si>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</si>
  <si>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</si>
  <si>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</si>
  <si>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</si>
  <si>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</si>
  <si>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</si>
  <si>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</si>
  <si>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</si>
  <si>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</si>
  <si>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</si>
  <si>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</si>
  <si>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</si>
  <si>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</si>
  <si>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</si>
  <si>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</si>
  <si>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</si>
  <si>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</si>
  <si>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</si>
  <si>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</si>
  <si>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</si>
  <si>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</si>
  <si>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</si>
  <si>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</si>
  <si>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</si>
  <si>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</si>
  <si>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</si>
  <si>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</si>
  <si>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</si>
  <si>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</si>
  <si>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</si>
  <si>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</si>
  <si>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</si>
  <si>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</si>
  <si>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</si>
  <si>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</si>
  <si>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</si>
  <si>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</si>
  <si>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</si>
  <si>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</si>
  <si>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</si>
  <si>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</si>
  <si>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</si>
  <si>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</si>
  <si>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</si>
  <si>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</si>
  <si>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</si>
  <si>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</si>
  <si>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</si>
  <si>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</si>
  <si>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</si>
  <si>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</si>
  <si>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</si>
  <si>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</si>
  <si>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</si>
  <si>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</si>
  <si>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</si>
  <si>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</si>
  <si>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</si>
  <si>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</si>
  <si>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</si>
  <si>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</si>
  <si>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</si>
  <si>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</si>
  <si>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</si>
  <si>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</si>
  <si>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</si>
  <si>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</si>
  <si>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</si>
  <si>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</si>
  <si>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</si>
  <si>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</si>
  <si>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</si>
  <si>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</si>
  <si>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</si>
  <si>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</si>
  <si>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</si>
  <si>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</si>
  <si>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</si>
  <si>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</si>
  <si>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</si>
  <si>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</si>
  <si>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</si>
  <si>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</si>
  <si>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</si>
  <si>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</si>
  <si>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</si>
  <si>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</si>
  <si>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</si>
  <si>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</si>
  <si>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</si>
  <si>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</si>
  <si>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</si>
  <si>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</si>
  <si>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</si>
  <si>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</si>
  <si>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</si>
  <si>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</si>
  <si>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</si>
  <si>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</si>
  <si>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</si>
  <si>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</si>
  <si>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</si>
  <si>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</si>
  <si>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</si>
  <si>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</si>
  <si>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</si>
  <si>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</si>
  <si>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</si>
  <si>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</si>
  <si>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</si>
  <si>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</si>
  <si>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</si>
  <si>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</si>
  <si>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</si>
  <si>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</si>
  <si>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</si>
  <si>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</si>
  <si>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</si>
  <si>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</si>
  <si>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</si>
  <si>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</si>
  <si>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</si>
  <si>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</si>
  <si>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</si>
  <si>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</si>
  <si>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</si>
  <si>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</si>
  <si>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</si>
  <si>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</si>
  <si>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</si>
  <si>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</si>
  <si>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</si>
  <si>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</si>
  <si>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</si>
  <si>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</si>
  <si>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</si>
  <si>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</si>
  <si>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</si>
  <si>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</si>
  <si>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</si>
  <si>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</si>
  <si>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</si>
  <si>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</si>
  <si>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</si>
  <si>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</si>
  <si>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</si>
  <si>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</si>
  <si>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</si>
  <si>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</si>
  <si>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</si>
  <si>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</si>
  <si>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</si>
  <si>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</si>
  <si>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</si>
  <si>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</si>
  <si>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</si>
  <si>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</si>
  <si>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</si>
  <si>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</si>
  <si>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</si>
  <si>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</si>
  <si>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</si>
  <si>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</si>
  <si>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</si>
  <si>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</si>
  <si>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</si>
  <si>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</si>
  <si>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</si>
  <si>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</si>
  <si>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</si>
  <si>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</si>
  <si>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</si>
  <si>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</si>
  <si>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</si>
  <si>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</si>
  <si>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</si>
  <si>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</si>
  <si>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</si>
  <si>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</si>
  <si>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</si>
  <si>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</si>
  <si>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</si>
  <si>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</si>
  <si>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</si>
  <si>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</si>
  <si>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</si>
  <si>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</si>
  <si>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</si>
  <si>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</si>
  <si>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</si>
  <si>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</si>
  <si>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</si>
  <si>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</si>
  <si>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</si>
  <si>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</si>
  <si>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</si>
  <si>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</si>
  <si>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</si>
  <si>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</si>
  <si>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</si>
  <si>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</si>
  <si>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</si>
  <si>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</si>
  <si>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</si>
  <si>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</si>
  <si>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</si>
  <si>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</si>
  <si>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</si>
  <si>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</si>
  <si>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</si>
  <si>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</si>
  <si>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</si>
  <si>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</si>
  <si>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</si>
  <si>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</si>
  <si>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</si>
  <si>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</si>
  <si>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</si>
  <si>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</si>
  <si>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</si>
  <si>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</si>
  <si>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</si>
  <si>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</si>
  <si>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</si>
  <si>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</si>
  <si>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</si>
  <si>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</si>
  <si>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</si>
  <si>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</si>
  <si>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</si>
  <si>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</si>
  <si>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</si>
  <si>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</si>
  <si>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</si>
  <si>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</si>
  <si>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</si>
  <si>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</si>
  <si>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</si>
  <si>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</si>
  <si>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</si>
  <si>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</si>
  <si>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</si>
  <si>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</si>
  <si>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</si>
  <si>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</si>
  <si>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</si>
  <si>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</si>
  <si>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</si>
  <si>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</si>
  <si>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</si>
  <si>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</si>
  <si>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</si>
  <si>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</si>
  <si>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</si>
  <si>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</si>
  <si>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</si>
  <si>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</si>
  <si>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</si>
  <si>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</si>
  <si>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</si>
  <si>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</si>
  <si>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</si>
  <si>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</si>
  <si>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</si>
  <si>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</si>
  <si>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</si>
  <si>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</si>
  <si>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</si>
  <si>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</si>
  <si>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</si>
  <si>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</si>
  <si>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</si>
  <si>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</si>
  <si>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</si>
  <si>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</si>
  <si>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</si>
  <si>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</si>
  <si>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</si>
  <si>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</si>
  <si>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</si>
  <si>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</si>
  <si>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</si>
  <si>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</si>
  <si>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</si>
  <si>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</si>
  <si>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</si>
  <si>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</si>
  <si>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</si>
  <si>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</si>
  <si>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</si>
  <si>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</si>
  <si>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</si>
  <si>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</si>
  <si>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</si>
  <si>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</si>
  <si>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</si>
  <si>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</si>
  <si>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</si>
  <si>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</si>
  <si>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</si>
  <si>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</si>
  <si>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</si>
  <si>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</si>
  <si>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</si>
  <si>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</si>
  <si>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</si>
  <si>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</si>
  <si>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</si>
  <si>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</si>
  <si>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</si>
  <si>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</si>
  <si>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</si>
  <si>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</si>
  <si>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</si>
  <si>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</si>
  <si>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</si>
  <si>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</si>
  <si>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</si>
  <si>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</si>
  <si>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</si>
  <si>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</si>
  <si>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</si>
  <si>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</si>
  <si>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</si>
  <si>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</si>
  <si>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</si>
  <si>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</si>
  <si>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</si>
  <si>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</si>
  <si>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</si>
  <si>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</si>
  <si>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</si>
  <si>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</si>
  <si>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</si>
  <si>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</si>
  <si>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</si>
  <si>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</si>
  <si>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</si>
  <si>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</si>
  <si>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</si>
  <si>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</si>
  <si>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</si>
  <si>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</si>
  <si>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</si>
  <si>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</si>
  <si>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</si>
  <si>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</si>
  <si>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</si>
  <si>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</si>
  <si>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</si>
  <si>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</si>
  <si>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</si>
  <si>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</si>
  <si>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</si>
  <si>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</si>
  <si>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</si>
  <si>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</si>
  <si>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</si>
  <si>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</si>
  <si>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</si>
  <si>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</si>
  <si>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</si>
  <si>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</si>
  <si>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</si>
  <si>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</si>
  <si>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</si>
  <si>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</si>
  <si>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</si>
  <si>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</si>
  <si>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</si>
  <si>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</si>
  <si>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</si>
  <si>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</si>
  <si>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</si>
  <si>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</si>
  <si>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</si>
  <si>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</si>
  <si>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</si>
  <si>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</si>
  <si>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</si>
  <si>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</si>
  <si>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</si>
  <si>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</si>
  <si>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</si>
  <si>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</si>
  <si>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</si>
  <si>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</si>
  <si>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</si>
  <si>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</si>
  <si>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</si>
  <si>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</si>
  <si>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</si>
  <si>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</si>
  <si>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</si>
  <si>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</si>
  <si>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</si>
  <si>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</si>
  <si>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</si>
  <si>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</si>
  <si>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</si>
  <si>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</si>
  <si>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</si>
  <si>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</si>
  <si>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</si>
  <si>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</si>
  <si>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</si>
  <si>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</si>
  <si>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</si>
  <si>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</si>
  <si>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</si>
  <si>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</si>
  <si>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</si>
  <si>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</si>
  <si>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</si>
  <si>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</si>
  <si>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</si>
  <si>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</si>
  <si>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</si>
  <si>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</si>
  <si>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</si>
  <si>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</si>
  <si>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</si>
  <si>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</si>
  <si>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</si>
  <si>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</si>
  <si>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</si>
  <si>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</si>
  <si>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</si>
  <si>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</si>
  <si>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</si>
  <si>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</si>
  <si>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</si>
  <si>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</si>
  <si>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</si>
  <si>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</si>
  <si>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</si>
  <si>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</si>
  <si>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</si>
  <si>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</si>
  <si>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</si>
  <si>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</si>
  <si>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</si>
  <si>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</si>
  <si>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</si>
  <si>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</si>
  <si>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</si>
  <si>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</si>
  <si>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</si>
  <si>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</si>
  <si>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</si>
  <si>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</si>
  <si>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</si>
  <si>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</si>
  <si>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</si>
  <si>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</si>
  <si>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</si>
  <si>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</si>
  <si>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</si>
  <si>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</si>
  <si>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</si>
  <si>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</si>
  <si>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</si>
  <si>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</si>
  <si>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</si>
  <si>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</si>
  <si>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</si>
  <si>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</si>
  <si>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</si>
  <si>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</si>
  <si>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</si>
  <si>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</si>
  <si>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</si>
  <si>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</si>
  <si>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</si>
  <si>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</si>
  <si>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</si>
  <si>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</si>
  <si>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</si>
  <si>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</si>
  <si>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</si>
  <si>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</si>
  <si>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</si>
  <si>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</si>
  <si>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</si>
  <si>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</si>
  <si>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</si>
  <si>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</si>
  <si>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</si>
  <si>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</si>
  <si>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</si>
  <si>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</si>
  <si>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</si>
  <si>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</si>
  <si>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</si>
  <si>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</si>
  <si>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</si>
  <si>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</si>
  <si>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</si>
  <si>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</si>
  <si>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</si>
  <si>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</si>
  <si>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</si>
  <si>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</si>
  <si>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</si>
  <si>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</si>
  <si>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</si>
  <si>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</si>
  <si>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</si>
  <si>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</si>
  <si>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</si>
  <si>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</si>
  <si>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</si>
  <si>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</si>
  <si>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</si>
  <si>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</si>
  <si>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</si>
  <si>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</si>
  <si>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</si>
  <si>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</si>
  <si>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</si>
  <si>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</si>
  <si>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</si>
  <si>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</si>
  <si>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</si>
  <si>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</si>
  <si>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</si>
  <si>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</si>
  <si>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</si>
  <si>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</si>
  <si>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</si>
  <si>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</si>
  <si>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</si>
  <si>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</si>
  <si>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</si>
  <si>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</si>
  <si>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</si>
  <si>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</si>
  <si>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</si>
  <si>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</si>
  <si>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</si>
  <si>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</si>
  <si>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</si>
  <si>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</si>
  <si>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</si>
  <si>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</si>
  <si>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</si>
  <si>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</si>
  <si>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</si>
  <si>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</si>
  <si>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</si>
  <si>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</si>
  <si>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</si>
  <si>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</si>
  <si>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</si>
  <si>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</si>
  <si>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</si>
  <si>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</si>
  <si>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</si>
  <si>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</si>
  <si>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</si>
  <si>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</si>
  <si>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</si>
  <si>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</si>
  <si>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</si>
  <si>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</si>
  <si>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</si>
  <si>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</si>
  <si>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</si>
  <si>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</si>
  <si>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</si>
  <si>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</si>
  <si>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</si>
  <si>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</si>
  <si>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</si>
  <si>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</si>
  <si>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</si>
  <si>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</si>
  <si>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</si>
  <si>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</si>
  <si>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</si>
  <si>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</si>
  <si>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</si>
  <si>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</si>
  <si>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</si>
  <si>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</si>
  <si>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</si>
  <si>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</si>
  <si>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</si>
  <si>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</si>
  <si>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</si>
  <si>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</si>
  <si>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</si>
  <si>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</si>
  <si>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</si>
  <si>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</si>
  <si>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</si>
  <si>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</si>
  <si>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</si>
  <si>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</si>
  <si>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</si>
  <si>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</si>
  <si>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</si>
  <si>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</si>
  <si>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</si>
  <si>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</si>
  <si>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</si>
  <si>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</si>
  <si>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</si>
  <si>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</si>
  <si>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</si>
  <si>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</si>
  <si>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</si>
  <si>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</si>
  <si>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</si>
  <si>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</si>
  <si>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</si>
  <si>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</si>
  <si>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</si>
  <si>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</si>
  <si>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</si>
  <si>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</si>
  <si>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</si>
  <si>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</si>
  <si>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</si>
  <si>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</si>
  <si>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</si>
  <si>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</si>
  <si>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</si>
  <si>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</si>
  <si>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</si>
  <si>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</si>
  <si>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</si>
  <si>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</si>
  <si>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</si>
  <si>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</si>
  <si>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</si>
  <si>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</si>
  <si>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</si>
  <si>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</si>
  <si>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</si>
  <si>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</si>
  <si>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</si>
  <si>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</si>
  <si>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</si>
  <si>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</si>
  <si>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</si>
  <si>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</si>
  <si>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</si>
  <si>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</si>
  <si>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</si>
  <si>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</si>
  <si>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</si>
  <si>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</si>
  <si>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</si>
  <si>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</si>
  <si>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</si>
  <si>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</si>
  <si>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</si>
  <si>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</si>
  <si>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</si>
  <si>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</si>
  <si>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</si>
  <si>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</si>
  <si>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</si>
  <si>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</si>
  <si>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</si>
  <si>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</si>
  <si>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</si>
  <si>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</si>
  <si>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</si>
  <si>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</si>
  <si>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</si>
  <si>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</si>
  <si>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</si>
  <si>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</si>
  <si>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</si>
  <si>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</si>
  <si>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</si>
  <si>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</si>
  <si>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</si>
  <si>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</si>
  <si>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</si>
  <si>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</si>
  <si>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</si>
  <si>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</si>
  <si>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</si>
  <si>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</si>
  <si>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</si>
  <si>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</si>
  <si>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</si>
  <si>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</si>
  <si>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</si>
  <si>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</si>
  <si>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</si>
  <si>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</si>
  <si>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</si>
  <si>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</si>
  <si>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</si>
  <si>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</si>
  <si>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</si>
  <si>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</si>
  <si>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</si>
  <si>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</si>
  <si>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</si>
  <si>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</si>
  <si>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</si>
  <si>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</si>
  <si>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</si>
  <si>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</si>
  <si>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</si>
  <si>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</si>
  <si>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</si>
  <si>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</si>
  <si>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</si>
  <si>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</si>
  <si>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</si>
  <si>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</si>
  <si>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</si>
  <si>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</si>
  <si>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</si>
  <si>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</si>
  <si>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</si>
  <si>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</si>
  <si>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</si>
  <si>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</si>
  <si>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</si>
  <si>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</si>
  <si>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</si>
  <si>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</si>
  <si>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</si>
  <si>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</si>
  <si>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</si>
  <si>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</si>
  <si>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</si>
  <si>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</si>
  <si>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</si>
  <si>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</si>
  <si>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</si>
  <si>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</si>
  <si>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</si>
  <si>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</si>
  <si>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</si>
  <si>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</si>
  <si>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</si>
  <si>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</si>
  <si>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</si>
  <si>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</si>
  <si>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</si>
  <si>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</si>
  <si>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</si>
  <si>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</si>
  <si>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</si>
  <si>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</si>
  <si>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</si>
  <si>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</si>
  <si>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</si>
  <si>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</si>
  <si>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</si>
  <si>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</si>
  <si>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</si>
  <si>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</si>
  <si>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</si>
  <si>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</si>
  <si>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</si>
  <si>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</si>
  <si>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</si>
  <si>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</si>
  <si>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</si>
  <si>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</si>
  <si>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</si>
  <si>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</si>
  <si>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</si>
  <si>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</si>
  <si>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</si>
  <si>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</si>
  <si>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</si>
  <si>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</si>
  <si>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</si>
  <si>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</si>
  <si>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</si>
  <si>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</si>
  <si>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</si>
  <si>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</si>
  <si>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</si>
  <si>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</si>
  <si>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</si>
  <si>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</si>
  <si>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</si>
  <si>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</si>
  <si>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</si>
  <si>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</si>
  <si>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</si>
  <si>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</si>
  <si>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</si>
  <si>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</si>
  <si>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</si>
  <si>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</si>
  <si>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</si>
  <si>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</si>
  <si>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</si>
  <si>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</si>
  <si>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</si>
  <si>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</si>
  <si>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</si>
  <si>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</si>
  <si>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</si>
  <si>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</si>
  <si>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</si>
  <si>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</si>
  <si>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</si>
  <si>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</si>
  <si>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</si>
  <si>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</si>
  <si>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</si>
  <si>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</si>
  <si>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</si>
  <si>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</si>
  <si>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</si>
  <si>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</si>
  <si>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</si>
  <si>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</si>
  <si>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</si>
  <si>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</si>
  <si>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</si>
  <si>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</si>
  <si>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</si>
  <si>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</si>
  <si>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</si>
  <si>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</si>
  <si>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</si>
  <si>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</si>
  <si>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</si>
  <si>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</si>
  <si>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</si>
  <si>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</si>
  <si>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</si>
  <si>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</si>
  <si>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</si>
  <si>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</si>
  <si>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</si>
  <si>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</si>
  <si>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</si>
  <si>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</si>
  <si>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</si>
  <si>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</si>
  <si>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</si>
  <si>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</si>
  <si>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</si>
  <si>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</si>
  <si>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</si>
  <si>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</si>
  <si>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</si>
  <si>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</si>
  <si>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</si>
  <si>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</si>
  <si>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</si>
  <si>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</si>
  <si>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</si>
  <si>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</si>
  <si>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</si>
  <si>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</si>
  <si>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</si>
  <si>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</si>
  <si>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</si>
  <si>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</si>
  <si>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</si>
  <si>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</si>
  <si>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</si>
  <si>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</si>
  <si>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</si>
  <si>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</si>
  <si>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</si>
  <si>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</si>
  <si>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</si>
  <si>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</si>
  <si>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</si>
  <si>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</si>
  <si>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</si>
  <si>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</si>
  <si>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</si>
  <si>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</si>
  <si>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</si>
  <si>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</si>
  <si>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</si>
  <si>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</si>
  <si>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</si>
  <si>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</si>
  <si>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</si>
  <si>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</si>
  <si>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</si>
  <si>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</si>
  <si>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</si>
  <si>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</si>
  <si>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</si>
  <si>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</si>
  <si>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</si>
  <si>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</si>
  <si>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</si>
  <si>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</si>
  <si>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</si>
  <si>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</si>
  <si>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</si>
  <si>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</si>
  <si>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</si>
  <si>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</si>
  <si>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</si>
  <si>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</si>
  <si>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</si>
  <si>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</si>
  <si>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</si>
  <si>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</si>
  <si>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</si>
  <si>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</si>
  <si>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</si>
  <si>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</si>
  <si>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</si>
  <si>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</si>
  <si>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</si>
  <si>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</si>
  <si>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</si>
  <si>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</si>
  <si>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</si>
  <si>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</si>
  <si>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</si>
  <si>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</si>
  <si>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</si>
  <si>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</si>
  <si>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</si>
  <si>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</si>
  <si>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</si>
  <si>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</si>
  <si>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</si>
  <si>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</si>
  <si>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</si>
  <si>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</si>
  <si>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</si>
  <si>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</si>
  <si>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</si>
  <si>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</si>
  <si>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</si>
  <si>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</si>
  <si>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</si>
  <si>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</si>
  <si>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</si>
  <si>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</si>
  <si>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</si>
  <si>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</si>
  <si>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</si>
  <si>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</si>
  <si>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</si>
  <si>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</si>
  <si>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</si>
  <si>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</si>
  <si>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</si>
  <si>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</si>
  <si>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</si>
  <si>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</si>
  <si>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</si>
  <si>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</si>
  <si>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</si>
  <si>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</si>
  <si>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</si>
  <si>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</si>
  <si>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</si>
  <si>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</si>
  <si>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</si>
  <si>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</si>
  <si>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</si>
  <si>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</si>
  <si>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</si>
  <si>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</si>
  <si>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</si>
  <si>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</si>
  <si>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</si>
  <si>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</si>
  <si>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</si>
  <si>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</si>
  <si>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</si>
  <si>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</si>
  <si>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</si>
  <si>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</si>
  <si>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</si>
  <si>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</si>
  <si>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</si>
  <si>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</si>
  <si>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</si>
  <si>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</si>
  <si>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</si>
  <si>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</si>
  <si>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</si>
  <si>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</si>
  <si>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</si>
  <si>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</si>
  <si>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</si>
  <si>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</si>
  <si>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</si>
  <si>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</si>
  <si>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</si>
  <si>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</si>
  <si>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</si>
  <si>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</si>
  <si>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</si>
  <si>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</si>
  <si>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</si>
  <si>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</si>
  <si>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</si>
  <si>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</si>
  <si>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</si>
  <si>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</si>
  <si>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</si>
  <si>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</si>
  <si>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</si>
  <si>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</si>
  <si>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</si>
  <si>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</si>
  <si>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</si>
  <si>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</si>
  <si>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</si>
  <si>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</si>
  <si>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</si>
  <si>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</si>
  <si>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</si>
  <si>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</si>
  <si>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</si>
  <si>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</si>
  <si>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</si>
  <si>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</si>
  <si>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</si>
  <si>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</si>
  <si>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</si>
  <si>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</si>
  <si>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</si>
  <si>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</si>
  <si>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</si>
  <si>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</si>
  <si>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</si>
  <si>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</si>
  <si>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</si>
  <si>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</si>
  <si>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</si>
  <si>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</si>
  <si>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</si>
  <si>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</si>
  <si>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</si>
  <si>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</si>
  <si>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</si>
  <si>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</si>
  <si>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</si>
  <si>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</si>
  <si>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</si>
  <si>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</si>
  <si>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</si>
  <si>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</si>
  <si>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</si>
  <si>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</si>
  <si>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</si>
  <si>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</si>
  <si>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</si>
  <si>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</si>
  <si>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</si>
  <si>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</si>
  <si>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</si>
  <si>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</si>
  <si>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</si>
  <si>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</si>
  <si>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</si>
  <si>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</si>
  <si>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</si>
  <si>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</si>
  <si>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</si>
  <si>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</si>
  <si>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</si>
  <si>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</si>
  <si>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</si>
  <si>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</si>
  <si>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</si>
  <si>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</si>
  <si>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</si>
  <si>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</si>
  <si>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</si>
  <si>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</si>
  <si>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</si>
  <si>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</si>
  <si>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</si>
  <si>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</si>
  <si>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</si>
  <si>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</si>
  <si>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</si>
  <si>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</si>
  <si>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</si>
  <si>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</si>
  <si>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</si>
  <si>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</si>
  <si>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</si>
  <si>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</si>
  <si>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</si>
  <si>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</si>
  <si>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</si>
  <si>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</si>
  <si>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</si>
  <si>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</si>
  <si>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</si>
  <si>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</si>
  <si>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</si>
  <si>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</si>
  <si>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</si>
  <si>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</si>
  <si>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</si>
  <si>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</si>
  <si>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</si>
  <si>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</si>
  <si>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</si>
  <si>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</si>
  <si>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</si>
  <si>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</si>
  <si>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</si>
  <si>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</si>
  <si>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</si>
  <si>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</si>
  <si>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</si>
  <si>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</si>
  <si>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</si>
  <si>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</si>
  <si>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</si>
  <si>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</si>
  <si>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</si>
  <si>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</si>
  <si>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</si>
  <si>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</si>
  <si>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</si>
  <si>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</si>
  <si>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</si>
  <si>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</si>
  <si>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</si>
  <si>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</si>
  <si>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</si>
  <si>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</si>
  <si>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</si>
  <si>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</si>
  <si>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</si>
  <si>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</si>
  <si>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</si>
  <si>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</si>
  <si>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</si>
  <si>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</si>
  <si>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</si>
  <si>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</si>
  <si>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</si>
  <si>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</si>
  <si>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</si>
  <si>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</si>
  <si>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</si>
  <si>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</si>
  <si>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</si>
  <si>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</si>
  <si>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</si>
  <si>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</si>
  <si>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</si>
  <si>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</si>
  <si>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</si>
  <si>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</si>
  <si>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</si>
  <si>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</si>
  <si>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</si>
  <si>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</si>
  <si>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</si>
  <si>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</si>
  <si>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</si>
  <si>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</si>
  <si>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</si>
  <si>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</si>
  <si>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</si>
  <si>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</si>
  <si>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</si>
  <si>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</si>
  <si>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</si>
  <si>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</si>
  <si>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</si>
  <si>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</si>
  <si>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</si>
  <si>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</si>
  <si>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</si>
  <si>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</si>
  <si>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</si>
  <si>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</si>
  <si>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</si>
  <si>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</si>
  <si>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</si>
  <si>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</si>
  <si>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</si>
  <si>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</si>
  <si>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</si>
  <si>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</si>
  <si>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</si>
  <si>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</si>
  <si>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</si>
  <si>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</si>
  <si>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</si>
  <si>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</si>
  <si>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</si>
  <si>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</si>
  <si>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</si>
  <si>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</si>
  <si>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</si>
  <si>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</si>
  <si>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</si>
  <si>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</si>
  <si>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</si>
  <si>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</si>
  <si>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</si>
  <si>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</si>
  <si>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</si>
  <si>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</si>
  <si>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</si>
  <si>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</si>
  <si>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</si>
  <si>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</si>
  <si>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</si>
  <si>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</si>
  <si>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</si>
  <si>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</si>
  <si>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</si>
  <si>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</si>
  <si>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</si>
  <si>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</si>
  <si>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</si>
  <si>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</si>
  <si>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</si>
  <si>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</si>
  <si>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</si>
  <si>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</si>
  <si>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</si>
  <si>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</si>
  <si>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</si>
  <si>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</si>
  <si>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</si>
  <si>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</si>
  <si>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</si>
  <si>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</si>
  <si>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</si>
  <si>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</si>
  <si>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</si>
  <si>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</si>
  <si>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</si>
  <si>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</si>
  <si>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</si>
  <si>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</si>
  <si>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</si>
  <si>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</si>
  <si>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</si>
  <si>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</si>
  <si>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</si>
  <si>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</si>
  <si>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</si>
  <si>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</si>
  <si>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</si>
  <si>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</si>
  <si>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</si>
  <si>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</si>
  <si>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</si>
  <si>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</si>
  <si>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</si>
  <si>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</si>
  <si>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</si>
  <si>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</si>
  <si>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</si>
  <si>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</si>
  <si>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</si>
  <si>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</si>
  <si>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</si>
  <si>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</si>
  <si>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</si>
  <si>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</si>
  <si>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</si>
  <si>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</si>
  <si>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</si>
  <si>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</si>
  <si>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</si>
  <si>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</si>
  <si>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</si>
  <si>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</si>
  <si>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</si>
  <si>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</si>
  <si>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</si>
  <si>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</si>
  <si>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</si>
  <si>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</si>
  <si>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</si>
  <si>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</si>
  <si>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</si>
  <si>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</si>
  <si>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</si>
  <si>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</si>
  <si>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</si>
  <si>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</si>
  <si>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</si>
  <si>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</si>
  <si>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</si>
  <si>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</si>
  <si>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</si>
  <si>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</si>
  <si>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</si>
  <si>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</si>
  <si>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</si>
  <si>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</si>
  <si>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</si>
  <si>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</si>
  <si>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</si>
  <si>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</si>
  <si>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</si>
  <si>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</si>
  <si>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</si>
  <si>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</si>
  <si>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</si>
  <si>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</si>
  <si>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</si>
  <si>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</si>
  <si>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</si>
  <si>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</si>
  <si>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</si>
  <si>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</si>
  <si>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</si>
  <si>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</si>
  <si>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</si>
  <si>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</si>
  <si>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</si>
  <si>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</si>
  <si>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</si>
  <si>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</si>
  <si>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</si>
  <si>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</si>
  <si>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</si>
  <si>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</si>
  <si>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</si>
  <si>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</si>
  <si>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</si>
  <si>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</si>
  <si>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</si>
  <si>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</si>
  <si>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</si>
  <si>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</si>
  <si>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</si>
  <si>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</si>
  <si>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</si>
  <si>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</si>
  <si>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</si>
  <si>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</si>
  <si>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</si>
  <si>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</si>
  <si>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</si>
  <si>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</si>
  <si>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</si>
  <si>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</si>
  <si>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</si>
  <si>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</si>
  <si>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</si>
  <si>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</si>
  <si>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</si>
  <si>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</si>
  <si>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</si>
  <si>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</si>
  <si>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</si>
  <si>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</si>
  <si>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</si>
  <si>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</si>
  <si>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</si>
  <si>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</si>
  <si>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</si>
  <si>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</si>
  <si>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</si>
  <si>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</si>
  <si>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</si>
  <si>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</si>
  <si>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</si>
  <si>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</si>
  <si>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</si>
  <si>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</si>
  <si>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</si>
  <si>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</si>
  <si>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</si>
  <si>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</si>
  <si>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</si>
  <si>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</si>
  <si>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</si>
  <si>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</si>
  <si>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</si>
  <si>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</si>
  <si>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</si>
  <si>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</si>
  <si>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</si>
  <si>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</si>
  <si>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</si>
  <si>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</si>
  <si>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</si>
  <si>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</si>
  <si>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</si>
  <si>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</si>
  <si>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</si>
  <si>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</si>
  <si>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</si>
  <si>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</si>
  <si>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</si>
  <si>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</si>
  <si>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</si>
  <si>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</si>
  <si>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</si>
  <si>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</si>
  <si>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</si>
  <si>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</si>
  <si>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</si>
  <si>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</si>
  <si>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</si>
  <si>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</si>
  <si>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</si>
  <si>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</si>
  <si>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</si>
  <si>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</si>
  <si>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</si>
  <si>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</si>
  <si>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</si>
  <si>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</si>
  <si>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</si>
  <si>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</si>
  <si>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</si>
  <si>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</si>
  <si>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</si>
  <si>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</si>
  <si>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</si>
  <si>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</si>
  <si>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</si>
  <si>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</si>
  <si>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</si>
  <si>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</si>
  <si>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</si>
  <si>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</si>
  <si>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</si>
  <si>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</si>
  <si>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</si>
  <si>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</si>
  <si>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</si>
  <si>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</si>
  <si>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</si>
  <si>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</si>
  <si>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</si>
  <si>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</si>
  <si>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</si>
  <si>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</si>
  <si>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</si>
  <si>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</si>
  <si>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</si>
  <si>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</si>
  <si>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</si>
  <si>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</si>
  <si>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</si>
  <si>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</si>
  <si>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</si>
  <si>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</si>
  <si>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</si>
  <si>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</si>
  <si>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</si>
  <si>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</si>
  <si>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</si>
  <si>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</si>
  <si>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</si>
  <si>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</si>
  <si>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</si>
  <si>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</si>
  <si>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</si>
  <si>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</si>
  <si>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</si>
  <si>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</si>
  <si>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</si>
  <si>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</si>
  <si>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</si>
  <si>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</si>
  <si>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</si>
  <si>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</si>
  <si>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</si>
  <si>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</si>
  <si>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</si>
  <si>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</si>
  <si>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</si>
  <si>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</si>
  <si>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</si>
  <si>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</si>
  <si>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</si>
  <si>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</si>
  <si>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</si>
  <si>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</si>
  <si>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</si>
  <si>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</si>
  <si>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</si>
  <si>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</si>
  <si>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</si>
  <si>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</si>
  <si>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</si>
  <si>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</si>
  <si>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</si>
  <si>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</si>
  <si>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</si>
  <si>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</si>
  <si>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</si>
  <si>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</si>
  <si>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</si>
  <si>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</si>
  <si>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</si>
  <si>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</si>
  <si>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</si>
  <si>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</si>
  <si>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</si>
  <si>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</si>
  <si>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</si>
  <si>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</si>
  <si>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</si>
  <si>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</si>
  <si>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</si>
  <si>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</si>
  <si>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</si>
  <si>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</si>
  <si>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</si>
  <si>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</si>
  <si>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</si>
  <si>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</si>
  <si>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</si>
  <si>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</si>
  <si>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</si>
  <si>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</si>
  <si>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</si>
  <si>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</si>
  <si>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</si>
  <si>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</si>
  <si>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</si>
  <si>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</si>
  <si>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</si>
  <si>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</si>
  <si>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</si>
  <si>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</si>
  <si>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</si>
  <si>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</si>
  <si>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</si>
  <si>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</si>
  <si>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</si>
  <si>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</si>
  <si>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</si>
  <si>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</si>
  <si>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</si>
  <si>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</si>
  <si>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</si>
  <si>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</si>
  <si>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</si>
  <si>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</si>
  <si>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</si>
  <si>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</si>
  <si>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</si>
  <si>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</si>
  <si>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</si>
  <si>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</si>
  <si>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</si>
  <si>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</si>
  <si>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</si>
  <si>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</si>
  <si>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</si>
  <si>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</si>
  <si>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</si>
  <si>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</si>
  <si>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</si>
  <si>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</si>
  <si>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</si>
  <si>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</si>
  <si>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</si>
  <si>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</si>
  <si>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</si>
  <si>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</si>
  <si>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</si>
  <si>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</si>
  <si>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</si>
  <si>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</si>
  <si>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</si>
  <si>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</si>
  <si>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</si>
  <si>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</si>
  <si>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</si>
  <si>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</si>
  <si>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</si>
  <si>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</si>
  <si>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</si>
  <si>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</si>
  <si>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</si>
  <si>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</si>
  <si>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</si>
  <si>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</si>
  <si>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</si>
  <si>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</si>
  <si>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</si>
  <si>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</si>
  <si>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</si>
  <si>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</si>
  <si>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</si>
  <si>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</si>
  <si>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</si>
  <si>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</si>
  <si>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</si>
  <si>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</si>
  <si>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</si>
  <si>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</si>
  <si>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</si>
  <si>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</si>
  <si>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</si>
  <si>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</si>
  <si>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</si>
  <si>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</si>
  <si>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</si>
  <si>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</si>
  <si>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</si>
  <si>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</si>
  <si>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</si>
  <si>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</si>
  <si>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</si>
  <si>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</si>
  <si>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</si>
  <si>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</si>
  <si>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</si>
  <si>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</si>
  <si>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</si>
  <si>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</si>
  <si>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</si>
  <si>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</si>
  <si>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</si>
  <si>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</si>
  <si>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</si>
  <si>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</si>
  <si>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</si>
  <si>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</si>
  <si>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</si>
  <si>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</si>
  <si>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</si>
  <si>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</si>
  <si>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</si>
  <si>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</si>
  <si>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</si>
  <si>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</si>
  <si>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</si>
  <si>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</si>
  <si>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</si>
  <si>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</si>
  <si>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</si>
  <si>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</si>
  <si>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</si>
  <si>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</si>
  <si>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</si>
  <si>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</si>
  <si>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</si>
  <si>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</si>
  <si>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</si>
  <si>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</si>
  <si>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</si>
  <si>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</si>
  <si>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</si>
  <si>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</si>
  <si>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</si>
  <si>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</si>
  <si>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</si>
  <si>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</si>
  <si>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</si>
  <si>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</si>
  <si>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</si>
  <si>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</si>
  <si>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</si>
  <si>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</si>
  <si>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</si>
  <si>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</si>
  <si>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</si>
  <si>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</si>
  <si>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</si>
  <si>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</si>
  <si>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</si>
  <si>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</si>
  <si>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</si>
  <si>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</si>
  <si>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</si>
  <si>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</si>
  <si>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</si>
  <si>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</si>
  <si>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</si>
  <si>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</si>
  <si>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</si>
  <si>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</si>
  <si>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</si>
  <si>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</si>
  <si>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</si>
  <si>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</si>
  <si>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</si>
  <si>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</si>
  <si>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</si>
  <si>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</si>
  <si>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</si>
  <si>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</si>
  <si>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</si>
  <si>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</si>
  <si>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</si>
  <si>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</si>
  <si>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</si>
  <si>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</si>
  <si>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</si>
  <si>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</si>
  <si>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</si>
  <si>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</si>
  <si>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</si>
  <si>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</si>
  <si>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</si>
  <si>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</si>
  <si>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</si>
  <si>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</si>
  <si>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</si>
  <si>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</si>
  <si>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</si>
  <si>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</si>
  <si>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</si>
  <si>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</si>
  <si>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</si>
  <si>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</si>
  <si>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</si>
  <si>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</si>
  <si>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</si>
  <si>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</si>
  <si>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</si>
  <si>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</si>
  <si>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</si>
  <si>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</si>
  <si>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</si>
  <si>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</si>
  <si>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</si>
  <si>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</si>
  <si>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</si>
  <si>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</si>
  <si>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</si>
  <si>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</si>
  <si>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</si>
  <si>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</si>
  <si>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</si>
  <si>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</si>
  <si>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</si>
  <si>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</si>
  <si>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</si>
  <si>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</si>
  <si>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</si>
  <si>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</si>
  <si>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</si>
  <si>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</si>
  <si>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</si>
  <si>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</si>
  <si>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</si>
  <si>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</si>
  <si>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</si>
  <si>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</si>
  <si>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</si>
  <si>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</si>
  <si>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</si>
  <si>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</si>
  <si>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</si>
  <si>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</si>
  <si>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</si>
  <si>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</si>
  <si>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</si>
  <si>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</si>
  <si>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</si>
  <si>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</si>
  <si>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</si>
  <si>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</si>
  <si>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</si>
  <si>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</si>
  <si>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</si>
  <si>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</si>
  <si>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</si>
  <si>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</si>
  <si>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</si>
  <si>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</si>
  <si>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</si>
  <si>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</si>
  <si>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</si>
  <si>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</si>
  <si>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</si>
  <si>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</si>
  <si>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</si>
  <si>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</si>
  <si>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</si>
  <si>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</si>
  <si>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</si>
  <si>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</si>
  <si>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</si>
  <si>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</si>
  <si>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</si>
  <si>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</si>
  <si>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</si>
  <si>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</si>
  <si>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</si>
  <si>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</si>
  <si>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</si>
  <si>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</si>
  <si>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</si>
  <si>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</si>
  <si>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</si>
  <si>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</si>
  <si>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</si>
  <si>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</si>
  <si>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</si>
  <si>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</si>
  <si>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</si>
  <si>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</si>
  <si>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</si>
  <si>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</si>
  <si>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</si>
  <si>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</si>
  <si>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</si>
  <si>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</si>
  <si>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</si>
  <si>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</si>
  <si>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</si>
  <si>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</si>
  <si>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</si>
  <si>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</si>
  <si>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</si>
  <si>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</si>
  <si>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</si>
  <si>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</si>
  <si>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</si>
  <si>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</si>
  <si>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</si>
  <si>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</si>
  <si>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</si>
  <si>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</si>
  <si>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</si>
  <si>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</si>
  <si>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</si>
  <si>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</si>
  <si>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</si>
  <si>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</si>
  <si>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</si>
  <si>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</si>
  <si>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</si>
  <si>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</si>
  <si>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</si>
  <si>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</si>
  <si>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</si>
  <si>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</si>
  <si>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</si>
  <si>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</si>
  <si>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</si>
  <si>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</si>
  <si>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</si>
  <si>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</si>
  <si>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</si>
  <si>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</si>
  <si>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</si>
  <si>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</si>
  <si>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</si>
  <si>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</si>
  <si>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</si>
  <si>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</si>
  <si>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</si>
  <si>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</si>
  <si>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</si>
  <si>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</si>
  <si>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</si>
  <si>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</si>
  <si>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</si>
  <si>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</si>
  <si>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</si>
  <si>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</si>
  <si>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</si>
  <si>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</si>
  <si>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</si>
  <si>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</si>
  <si>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</si>
  <si>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</si>
  <si>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</si>
  <si>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</si>
  <si>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</si>
  <si>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</si>
  <si>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</si>
  <si>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</si>
  <si>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</si>
  <si>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</si>
  <si>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</si>
  <si>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</si>
  <si>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</si>
  <si>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</si>
  <si>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</si>
  <si>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</si>
  <si>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</si>
  <si>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</si>
  <si>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</si>
  <si>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</si>
  <si>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</si>
  <si>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</si>
  <si>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</si>
  <si>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</si>
  <si>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</si>
  <si>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</si>
  <si>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</si>
  <si>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</si>
  <si>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</si>
  <si>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</si>
  <si>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</si>
  <si>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</si>
  <si>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</si>
  <si>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</si>
  <si>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</si>
  <si>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</si>
  <si>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</si>
  <si>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</si>
  <si>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</si>
  <si>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</si>
  <si>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</si>
  <si>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</si>
  <si>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</si>
  <si>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</si>
  <si>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</si>
  <si>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</si>
  <si>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</si>
  <si>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</si>
  <si>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</si>
  <si>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</si>
  <si>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</si>
  <si>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</si>
  <si>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</si>
  <si>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</si>
  <si>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</si>
  <si>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</si>
  <si>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</si>
  <si>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</si>
  <si>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</si>
  <si>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</si>
  <si>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</si>
  <si>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</si>
  <si>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</si>
  <si>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</si>
  <si>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</si>
  <si>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</si>
  <si>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</si>
  <si>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</si>
  <si>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</si>
  <si>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</si>
  <si>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</si>
  <si>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</si>
  <si>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</si>
  <si>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</si>
  <si>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</si>
  <si>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</si>
  <si>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</si>
  <si>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</si>
  <si>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</si>
  <si>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</si>
  <si>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</si>
  <si>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</si>
  <si>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</si>
  <si>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</si>
  <si>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</si>
  <si>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</si>
  <si>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</si>
  <si>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</si>
  <si>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</si>
  <si>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</si>
  <si>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</si>
  <si>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</si>
  <si>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</si>
  <si>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</si>
  <si>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</si>
  <si>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</si>
  <si>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</si>
  <si>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</si>
  <si>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</si>
  <si>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</si>
  <si>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</si>
  <si>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</si>
  <si>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</si>
  <si>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</si>
  <si>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</si>
  <si>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</si>
  <si>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</si>
  <si>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</si>
  <si>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</si>
  <si>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</si>
  <si>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</si>
  <si>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</si>
  <si>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</si>
  <si>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</si>
  <si>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</si>
  <si>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</si>
  <si>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</si>
  <si>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</si>
  <si>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</si>
  <si>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</si>
  <si>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</si>
  <si>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</si>
  <si>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</si>
  <si>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</si>
  <si>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</si>
  <si>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</si>
  <si>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</si>
  <si>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</si>
  <si>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</si>
  <si>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</si>
  <si>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</si>
  <si>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</si>
  <si>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</si>
  <si>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</si>
  <si>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</si>
  <si>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</si>
  <si>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</si>
  <si>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</si>
  <si>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</si>
  <si>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</si>
  <si>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</si>
  <si>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</si>
  <si>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</si>
  <si>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</si>
  <si>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</si>
  <si>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</si>
  <si>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</si>
  <si>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</si>
  <si>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</si>
  <si>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</si>
  <si>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</si>
  <si>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</si>
  <si>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</si>
  <si>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</si>
  <si>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</si>
  <si>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</si>
  <si>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</si>
  <si>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</si>
  <si>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</si>
  <si>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</si>
  <si>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</si>
  <si>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</si>
  <si>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</si>
  <si>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</si>
  <si>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</si>
  <si>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</si>
  <si>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</si>
  <si>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</si>
  <si>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</si>
  <si>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</si>
  <si>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</si>
  <si>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</si>
  <si>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</si>
  <si>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</si>
  <si>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</si>
  <si>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</si>
  <si>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</si>
  <si>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</si>
  <si>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</si>
  <si>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</si>
  <si>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</si>
  <si>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</si>
  <si>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</si>
  <si>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</si>
  <si>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</si>
  <si>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</si>
  <si>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</si>
  <si>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</si>
  <si>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</si>
  <si>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</si>
  <si>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</si>
  <si>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</si>
  <si>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</si>
  <si>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</si>
  <si>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</si>
  <si>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</si>
  <si>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</si>
  <si>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</si>
  <si>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</si>
  <si>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</si>
  <si>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</si>
  <si>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</si>
  <si>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</si>
  <si>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</si>
  <si>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</si>
  <si>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</si>
  <si>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</si>
  <si>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</si>
  <si>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</si>
  <si>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</si>
  <si>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</si>
  <si>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</si>
  <si>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</si>
  <si>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</si>
  <si>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</si>
  <si>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</si>
  <si>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</si>
  <si>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</si>
  <si>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</si>
  <si>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</si>
  <si>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</si>
  <si>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</si>
  <si>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</si>
  <si>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</si>
  <si>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</si>
  <si>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</si>
  <si>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</si>
  <si>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</si>
  <si>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</si>
  <si>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</si>
  <si>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</si>
  <si>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</si>
  <si>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</si>
  <si>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</si>
  <si>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</si>
  <si>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</si>
  <si>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</si>
  <si>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</si>
  <si>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</si>
  <si>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</si>
  <si>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</si>
  <si>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</si>
  <si>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</si>
  <si>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</si>
  <si>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</si>
  <si>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</si>
  <si>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</si>
  <si>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</si>
  <si>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</si>
  <si>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</si>
  <si>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</si>
  <si>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</si>
  <si>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</si>
  <si>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</si>
  <si>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</si>
  <si>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</si>
  <si>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</si>
  <si>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</si>
  <si>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</si>
  <si>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</si>
  <si>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</si>
  <si>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</si>
  <si>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</si>
  <si>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</si>
  <si>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</si>
  <si>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</si>
  <si>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</si>
  <si>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</si>
  <si>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</si>
  <si>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</si>
  <si>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</si>
  <si>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</si>
  <si>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</si>
  <si>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</si>
  <si>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</si>
  <si>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</si>
  <si>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</si>
  <si>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</si>
  <si>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</si>
  <si>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</si>
  <si>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</si>
  <si>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</si>
  <si>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</si>
  <si>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</si>
  <si>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</si>
  <si>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</si>
  <si>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</si>
  <si>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</si>
  <si>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</si>
  <si>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</si>
  <si>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</si>
  <si>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</si>
  <si>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</si>
  <si>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</si>
  <si>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</si>
  <si>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</si>
  <si>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</si>
  <si>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</si>
  <si>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</si>
  <si>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</si>
  <si>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</si>
  <si>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</si>
  <si>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</si>
  <si>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</si>
  <si>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</si>
  <si>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</si>
  <si>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</si>
  <si>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</si>
  <si>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</si>
  <si>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</si>
  <si>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</si>
  <si>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</si>
  <si>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</si>
  <si>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</si>
  <si>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</si>
  <si>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</si>
  <si>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</si>
  <si>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</si>
  <si>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</si>
  <si>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</si>
  <si>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</si>
  <si>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</si>
  <si>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</si>
  <si>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</si>
  <si>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</si>
  <si>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</si>
  <si>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</si>
  <si>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</si>
  <si>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</si>
  <si>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</si>
  <si>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</si>
  <si>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</si>
  <si>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</si>
  <si>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</si>
  <si>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</si>
  <si>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</si>
  <si>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</si>
  <si>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</si>
  <si>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</si>
  <si>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</si>
  <si>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</si>
  <si>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</si>
  <si>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</si>
  <si>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</si>
  <si>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</si>
  <si>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</si>
  <si>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</si>
  <si>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</si>
  <si>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</si>
  <si>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</si>
  <si>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</si>
  <si>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</si>
  <si>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</si>
  <si>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</si>
  <si>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</si>
  <si>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</si>
  <si>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</si>
  <si>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</si>
  <si>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</si>
  <si>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</si>
  <si>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</si>
  <si>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</si>
  <si>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</si>
  <si>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</si>
  <si>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</si>
  <si>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</si>
  <si>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</si>
  <si>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</si>
  <si>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</si>
  <si>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</si>
  <si>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</si>
  <si>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</si>
  <si>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</si>
  <si>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</si>
  <si>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</si>
  <si>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</si>
  <si>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</si>
  <si>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</si>
  <si>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</si>
  <si>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</si>
  <si>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</si>
  <si>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</si>
  <si>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</si>
  <si>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</si>
  <si>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</si>
  <si>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</si>
  <si>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</si>
  <si>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</si>
  <si>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</si>
  <si>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</si>
  <si>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</si>
  <si>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</si>
  <si>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</si>
  <si>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</si>
  <si>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</si>
  <si>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</si>
  <si>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</si>
  <si>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</si>
  <si>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</si>
  <si>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</si>
  <si>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</si>
  <si>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</si>
  <si>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</si>
  <si>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</si>
  <si>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</si>
  <si>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</si>
  <si>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</si>
  <si>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</si>
  <si>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</si>
  <si>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</si>
  <si>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</si>
  <si>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</si>
  <si>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</si>
  <si>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</si>
  <si>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</si>
  <si>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</si>
  <si>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</si>
  <si>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</si>
  <si>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</si>
  <si>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</si>
  <si>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</si>
  <si>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</si>
  <si>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</si>
  <si>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</si>
  <si>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</si>
  <si>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</si>
  <si>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</si>
  <si>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</si>
  <si>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</si>
  <si>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</si>
  <si>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</si>
  <si>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</si>
  <si>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</si>
  <si>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</si>
  <si>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</si>
  <si>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</si>
  <si>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</si>
  <si>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</si>
  <si>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</si>
  <si>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</si>
  <si>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</si>
  <si>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</si>
  <si>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</si>
  <si>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</si>
  <si>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</si>
  <si>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</si>
  <si>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</si>
  <si>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</si>
  <si>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</si>
  <si>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</si>
  <si>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</si>
  <si>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</si>
  <si>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</si>
  <si>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</si>
  <si>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</si>
  <si>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</si>
  <si>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</si>
  <si>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</si>
  <si>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</si>
  <si>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</si>
  <si>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</si>
  <si>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</si>
  <si>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</si>
  <si>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</si>
  <si>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</si>
  <si>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</si>
  <si>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</si>
  <si>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</si>
  <si>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</si>
  <si>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</si>
  <si>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</si>
  <si>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</si>
  <si>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</si>
  <si>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</si>
  <si>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</si>
  <si>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</si>
  <si>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</si>
  <si>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</si>
  <si>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</si>
  <si>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</si>
  <si>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</si>
  <si>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</si>
  <si>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</si>
  <si>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</si>
  <si>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</si>
  <si>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</si>
  <si>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</si>
  <si>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</si>
  <si>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</si>
  <si>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</si>
  <si>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</si>
  <si>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</si>
  <si>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</si>
  <si>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</si>
  <si>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</si>
  <si>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</si>
  <si>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</si>
  <si>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</si>
  <si>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</si>
  <si>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</si>
  <si>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</si>
  <si>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</si>
  <si>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</si>
  <si>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</si>
  <si>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</si>
  <si>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</si>
  <si>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</si>
  <si>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</si>
  <si>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</si>
  <si>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</si>
  <si>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</si>
  <si>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</si>
  <si>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</si>
  <si>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</si>
  <si>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</si>
  <si>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</si>
  <si>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</si>
  <si>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</si>
  <si>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</si>
  <si>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</si>
  <si>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</si>
  <si>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</si>
  <si>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</si>
  <si>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</si>
  <si>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</si>
  <si>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</si>
  <si>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</si>
  <si>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</si>
  <si>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</si>
  <si>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</si>
  <si>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</si>
  <si>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</si>
  <si>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</si>
  <si>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</si>
  <si>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</si>
  <si>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</si>
  <si>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</si>
  <si>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</si>
  <si>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</si>
  <si>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</si>
  <si>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</si>
  <si>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</si>
  <si>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</si>
  <si>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</si>
  <si>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</si>
  <si>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</si>
  <si>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</si>
  <si>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</si>
  <si>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</si>
  <si>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</si>
  <si>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</si>
  <si>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</si>
  <si>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</si>
  <si>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</si>
  <si>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</si>
  <si>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</si>
  <si>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</si>
  <si>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</si>
  <si>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</si>
  <si>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</si>
  <si>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</si>
  <si>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</si>
  <si>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</si>
  <si>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</si>
  <si>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</si>
  <si>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</si>
  <si>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</si>
  <si>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</si>
  <si>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</si>
  <si>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</si>
  <si>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</si>
  <si>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</si>
  <si>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</si>
  <si>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</si>
  <si>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</si>
  <si>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</si>
  <si>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</si>
  <si>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</si>
  <si>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</si>
  <si>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</si>
  <si>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</si>
  <si>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</si>
  <si>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</si>
  <si>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</si>
  <si>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</si>
  <si>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</si>
  <si>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</si>
  <si>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</si>
  <si>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</si>
  <si>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</si>
  <si>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</si>
  <si>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</si>
  <si>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</si>
  <si>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</si>
  <si>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</si>
  <si>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</si>
  <si>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</si>
  <si>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</si>
  <si>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</si>
  <si>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</si>
  <si>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</si>
  <si>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</si>
  <si>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</si>
  <si>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</si>
  <si>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</si>
  <si>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</si>
  <si>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</si>
  <si>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</si>
  <si>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</si>
  <si>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</si>
  <si>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</si>
  <si>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</si>
  <si>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</si>
  <si>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</si>
  <si>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</si>
  <si>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</si>
  <si>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</si>
  <si>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</si>
  <si>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</si>
  <si>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</si>
  <si>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</si>
  <si>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</si>
  <si>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</si>
  <si>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</si>
  <si>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</si>
  <si>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</si>
  <si>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</si>
  <si>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</si>
  <si>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</si>
  <si>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</si>
  <si>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</si>
  <si>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</si>
  <si>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</si>
  <si>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</si>
  <si>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</si>
  <si>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</si>
  <si>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</si>
  <si>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</si>
  <si>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</si>
  <si>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</si>
  <si>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</si>
  <si>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</si>
  <si>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</si>
  <si>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</si>
  <si>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</si>
  <si>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</si>
  <si>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</si>
  <si>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</si>
  <si>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</si>
  <si>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</si>
  <si>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</si>
  <si>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</si>
  <si>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</si>
  <si>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</si>
  <si>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</si>
  <si>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</si>
  <si>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</si>
  <si>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</si>
  <si>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</si>
  <si>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</si>
  <si>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</si>
  <si>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</si>
  <si>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</si>
  <si>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</si>
  <si>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</si>
  <si>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</si>
  <si>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</si>
  <si>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</si>
  <si>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</si>
  <si>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</si>
  <si>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</si>
  <si>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</si>
  <si>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</si>
  <si>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</si>
  <si>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</si>
  <si>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</si>
  <si>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</si>
  <si>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</si>
  <si>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</si>
  <si>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</si>
  <si>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</si>
  <si>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</si>
  <si>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</si>
  <si>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</si>
  <si>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</si>
  <si>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</si>
  <si>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</si>
  <si>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</si>
  <si>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</si>
  <si>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</si>
  <si>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</si>
  <si>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</si>
  <si>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</si>
  <si>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</si>
  <si>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</si>
  <si>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</si>
  <si>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</si>
  <si>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</si>
  <si>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</si>
  <si>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</si>
  <si>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</si>
  <si>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</si>
  <si>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</si>
  <si>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</si>
  <si>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</si>
  <si>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</si>
  <si>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</si>
  <si>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</si>
  <si>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</si>
  <si>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</si>
  <si>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</si>
  <si>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</si>
  <si>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</si>
  <si>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</si>
  <si>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</si>
  <si>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</si>
  <si>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</si>
  <si>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</si>
  <si>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</si>
  <si>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</si>
  <si>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</si>
  <si>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</si>
  <si>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</si>
  <si>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</si>
  <si>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</si>
  <si>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</si>
  <si>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</si>
  <si>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</si>
  <si>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</si>
  <si>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</si>
  <si>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</si>
  <si>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</si>
  <si>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</si>
  <si>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</si>
  <si>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</si>
  <si>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</si>
  <si>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</si>
  <si>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</si>
  <si>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</si>
  <si>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</si>
  <si>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</si>
  <si>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</si>
  <si>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</si>
  <si>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</si>
  <si>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</si>
  <si>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</si>
  <si>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</si>
  <si>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</si>
  <si>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</si>
  <si>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</si>
  <si>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</si>
  <si>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</si>
  <si>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</si>
  <si>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</si>
  <si>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</si>
  <si>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</si>
  <si>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</si>
  <si>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</si>
  <si>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</si>
  <si>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</si>
  <si>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</si>
  <si>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</si>
  <si>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</si>
  <si>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</si>
  <si>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</si>
  <si>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</si>
  <si>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</si>
  <si>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</si>
  <si>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</si>
  <si>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</si>
  <si>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</si>
  <si>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</si>
  <si>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</si>
  <si>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</si>
  <si>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</si>
  <si>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</si>
  <si>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</si>
  <si>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</si>
  <si>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</si>
  <si>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</si>
  <si>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</si>
  <si>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</si>
  <si>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</si>
  <si>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</si>
  <si>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</si>
  <si>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</si>
  <si>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</si>
  <si>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</si>
  <si>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</si>
  <si>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</si>
  <si>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</si>
  <si>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</si>
  <si>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</si>
  <si>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</si>
  <si>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</si>
  <si>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</si>
  <si>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</si>
  <si>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</si>
  <si>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</si>
  <si>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</si>
  <si>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</si>
  <si>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</si>
  <si>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</si>
  <si>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</si>
  <si>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</si>
  <si>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</si>
  <si>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</si>
  <si>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</si>
  <si>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</si>
  <si>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</si>
  <si>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</si>
  <si>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</si>
  <si>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</si>
  <si>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</si>
  <si>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</si>
  <si>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</si>
  <si>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</si>
  <si>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</si>
  <si>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</si>
  <si>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</si>
  <si>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</si>
  <si>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</si>
  <si>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</si>
  <si>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</si>
  <si>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</si>
  <si>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</si>
  <si>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</si>
  <si>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</si>
  <si>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</si>
  <si>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</si>
  <si>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</si>
  <si>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</si>
  <si>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</si>
  <si>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</si>
  <si>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</si>
  <si>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</si>
  <si>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</si>
  <si>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</si>
  <si>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</si>
  <si>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</si>
  <si>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</si>
  <si>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</si>
  <si>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</si>
  <si>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</si>
  <si>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</si>
  <si>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</si>
  <si>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</si>
  <si>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</si>
  <si>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</si>
  <si>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</si>
  <si>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</si>
  <si>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</si>
  <si>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</si>
  <si>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</si>
  <si>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</si>
  <si>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</si>
  <si>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</si>
  <si>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</si>
  <si>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</si>
  <si>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</si>
  <si>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</si>
  <si>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</si>
  <si>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</si>
  <si>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</si>
  <si>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</si>
  <si>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</si>
  <si>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</si>
  <si>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</si>
  <si>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</si>
  <si>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</si>
  <si>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</si>
  <si>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</si>
  <si>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</si>
  <si>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</si>
  <si>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</si>
  <si>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</si>
  <si>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</si>
  <si>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</si>
  <si>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</si>
  <si>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</si>
  <si>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</si>
  <si>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</si>
  <si>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</si>
  <si>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</si>
  <si>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</si>
  <si>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</si>
  <si>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</si>
  <si>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</si>
  <si>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</si>
  <si>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</si>
  <si>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</si>
  <si>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</si>
  <si>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</si>
  <si>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</si>
  <si>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</si>
  <si>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</si>
  <si>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</si>
  <si>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</si>
  <si>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</si>
  <si>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</si>
  <si>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</si>
  <si>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</si>
  <si>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</si>
  <si>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</si>
  <si>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</si>
  <si>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</si>
  <si>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</si>
  <si>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</si>
  <si>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</si>
  <si>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</si>
  <si>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</si>
  <si>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</si>
  <si>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</si>
  <si>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</si>
  <si>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</si>
  <si>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</si>
  <si>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</si>
  <si>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</si>
  <si>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</si>
  <si>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</si>
  <si>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</si>
  <si>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</si>
  <si>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</si>
  <si>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</si>
  <si>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</si>
  <si>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</si>
  <si>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</si>
  <si>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</si>
  <si>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</si>
  <si>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</si>
  <si>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</si>
  <si>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</si>
  <si>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</si>
  <si>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</si>
  <si>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</si>
  <si>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</si>
  <si>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</si>
  <si>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</si>
  <si>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</si>
  <si>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</si>
  <si>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</si>
  <si>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</si>
  <si>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</si>
  <si>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</si>
  <si>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</si>
  <si>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</si>
  <si>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</si>
  <si>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</si>
  <si>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</si>
  <si>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</si>
  <si>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</si>
  <si>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</si>
  <si>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</si>
  <si>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</si>
  <si>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</si>
  <si>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</si>
  <si>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</si>
  <si>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</si>
  <si>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</si>
  <si>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</si>
  <si>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</si>
  <si>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</si>
  <si>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</si>
  <si>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</si>
  <si>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</si>
  <si>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</si>
  <si>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</si>
  <si>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</si>
  <si>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</si>
  <si>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</si>
  <si>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</si>
  <si>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</si>
  <si>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</si>
  <si>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</si>
  <si>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</si>
  <si>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</si>
  <si>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</si>
  <si>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</si>
  <si>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</si>
  <si>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</si>
  <si>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</si>
  <si>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</si>
  <si>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</si>
  <si>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</si>
  <si>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</si>
  <si>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</si>
  <si>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</si>
  <si>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</si>
  <si>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</si>
  <si>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</si>
  <si>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</si>
  <si>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</si>
  <si>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</si>
  <si>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</si>
  <si>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</si>
  <si>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</si>
  <si>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</si>
  <si>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</si>
  <si>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</si>
  <si>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</si>
  <si>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</si>
  <si>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</si>
  <si>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</si>
  <si>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</si>
  <si>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</si>
  <si>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</si>
  <si>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</si>
  <si>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</si>
  <si>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</si>
  <si>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</si>
  <si>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</si>
  <si>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</si>
  <si>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</si>
  <si>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</si>
  <si>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</si>
  <si>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</si>
  <si>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</si>
  <si>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</si>
  <si>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</si>
  <si>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</si>
  <si>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</si>
  <si>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</si>
  <si>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</si>
  <si>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</si>
  <si>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</si>
  <si>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</si>
  <si>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</si>
  <si>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</si>
  <si>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</si>
  <si>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</si>
  <si>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</si>
  <si>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</si>
  <si>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</si>
  <si>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</si>
  <si>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</si>
  <si>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</si>
  <si>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</si>
  <si>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</si>
  <si>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</si>
  <si>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</si>
  <si>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</si>
  <si>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</si>
  <si>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</si>
  <si>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</si>
  <si>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</si>
  <si>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</si>
  <si>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</si>
  <si>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</si>
  <si>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</si>
  <si>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</si>
  <si>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</si>
  <si>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</si>
  <si>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</si>
  <si>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</si>
  <si>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</si>
  <si>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</si>
  <si>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</si>
  <si>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</si>
  <si>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</si>
  <si>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</si>
  <si>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</si>
  <si>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</si>
  <si>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</si>
  <si>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</si>
  <si>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</si>
  <si>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</si>
  <si>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</si>
  <si>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</si>
  <si>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</si>
  <si>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</si>
  <si>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</si>
  <si>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</si>
  <si>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</si>
  <si>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</si>
  <si>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</si>
  <si>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</si>
  <si>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</si>
  <si>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</si>
  <si>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</si>
  <si>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</si>
  <si>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</si>
  <si>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</si>
  <si>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</si>
  <si>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</si>
  <si>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</si>
  <si>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</si>
  <si>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</si>
  <si>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</si>
  <si>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</si>
  <si>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</si>
  <si>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</si>
  <si>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</si>
  <si>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</si>
  <si>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</si>
  <si>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</si>
  <si>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</si>
  <si>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</si>
  <si>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</si>
  <si>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</si>
  <si>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</si>
  <si>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</si>
  <si>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</si>
  <si>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</si>
  <si>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</si>
  <si>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</si>
  <si>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</si>
  <si>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</si>
  <si>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</si>
  <si>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</si>
  <si>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</si>
  <si>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</si>
  <si>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</si>
  <si>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</si>
  <si>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</si>
  <si>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</si>
  <si>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</si>
  <si>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</si>
  <si>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</si>
  <si>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</si>
  <si>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</si>
  <si>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</si>
  <si>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</si>
  <si>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</si>
  <si>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</si>
  <si>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</si>
  <si>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</si>
  <si>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</si>
  <si>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</si>
  <si>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</si>
  <si>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</si>
  <si>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</si>
  <si>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</si>
  <si>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</si>
  <si>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</si>
  <si>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</si>
  <si>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</si>
  <si>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</si>
  <si>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</si>
  <si>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</si>
  <si>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</si>
  <si>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</si>
  <si>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</si>
  <si>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</si>
  <si>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</si>
  <si>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</si>
  <si>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</si>
  <si>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</si>
  <si>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</si>
  <si>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</si>
  <si>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</si>
  <si>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</si>
  <si>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</si>
  <si>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</si>
  <si>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</si>
  <si>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</si>
  <si>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</si>
  <si>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</si>
  <si>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</si>
  <si>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</si>
  <si>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</si>
  <si>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</si>
  <si>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</si>
  <si>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</si>
  <si>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</si>
  <si>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</si>
  <si>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</si>
  <si>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</si>
  <si>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</si>
  <si>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</si>
  <si>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</si>
  <si>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</si>
  <si>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</si>
  <si>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</si>
  <si>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</si>
  <si>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</si>
  <si>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</si>
  <si>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</si>
  <si>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</si>
  <si>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</si>
  <si>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</si>
  <si>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</si>
  <si>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</si>
  <si>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</si>
  <si>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</si>
  <si>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</si>
  <si>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</si>
  <si>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</si>
  <si>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</si>
  <si>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</si>
  <si>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</si>
  <si>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</si>
  <si>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</si>
  <si>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</si>
  <si>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</si>
  <si>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</si>
  <si>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</si>
  <si>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</si>
  <si>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</si>
  <si>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</si>
  <si>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</si>
  <si>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</si>
  <si>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</si>
  <si>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</si>
  <si>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</si>
  <si>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</si>
  <si>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</si>
  <si>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</si>
  <si>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</si>
  <si>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</si>
  <si>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</si>
  <si>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</si>
  <si>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</si>
  <si>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</si>
  <si>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</si>
  <si>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</si>
  <si>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</si>
  <si>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</si>
  <si>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</si>
  <si>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</si>
  <si>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</si>
  <si>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</si>
  <si>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</si>
  <si>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</si>
  <si>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</si>
  <si>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</si>
  <si>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</si>
  <si>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</si>
  <si>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</si>
  <si>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</si>
  <si>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</si>
  <si>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</si>
  <si>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</si>
  <si>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</si>
  <si>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</si>
  <si>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</si>
  <si>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</si>
  <si>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</si>
  <si>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</si>
  <si>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</si>
  <si>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</si>
  <si>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</si>
  <si>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</si>
  <si>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</si>
  <si>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</si>
  <si>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</si>
  <si>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</si>
  <si>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</si>
  <si>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</si>
  <si>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</si>
  <si>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</si>
  <si>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</si>
  <si>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</si>
  <si>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</si>
  <si>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</si>
  <si>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</si>
  <si>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</si>
  <si>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</si>
  <si>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</si>
  <si>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</si>
  <si>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</si>
  <si>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</si>
  <si>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</si>
  <si>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</si>
  <si>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</si>
  <si>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</si>
  <si>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</si>
  <si>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</si>
  <si>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</si>
  <si>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</si>
  <si>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</si>
  <si>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</si>
  <si>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</si>
  <si>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</si>
  <si>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</si>
  <si>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</si>
  <si>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</si>
  <si>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</si>
  <si>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</si>
  <si>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</si>
  <si>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</si>
  <si>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</si>
  <si>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</si>
  <si>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</si>
  <si>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</si>
  <si>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</si>
  <si>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</si>
  <si>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</si>
  <si>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</si>
  <si>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</si>
  <si>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</si>
  <si>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</si>
  <si>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</si>
  <si>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</si>
  <si>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</si>
  <si>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</si>
  <si>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</si>
  <si>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</si>
  <si>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</si>
  <si>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</si>
  <si>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</si>
  <si>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</si>
  <si>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</si>
  <si>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</si>
  <si>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</si>
  <si>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</si>
  <si>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</si>
  <si>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</si>
  <si>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</si>
  <si>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</si>
  <si>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</si>
  <si>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</si>
  <si>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</si>
  <si>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</si>
  <si>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</si>
  <si>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</si>
  <si>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</si>
  <si>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</si>
  <si>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</si>
  <si>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</si>
  <si>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</si>
  <si>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</si>
  <si>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</si>
  <si>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</si>
  <si>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</si>
  <si>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</si>
  <si>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</si>
  <si>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</si>
  <si>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</si>
  <si>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</si>
  <si>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</si>
  <si>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</si>
  <si>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</si>
  <si>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</si>
  <si>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</si>
  <si>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</si>
  <si>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</si>
  <si>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</si>
  <si>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</si>
  <si>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</si>
  <si>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</si>
  <si>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</si>
  <si>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</si>
  <si>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</si>
  <si>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</si>
  <si>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</si>
  <si>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</si>
  <si>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</si>
  <si>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</si>
  <si>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</si>
  <si>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</si>
  <si>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</si>
  <si>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</si>
  <si>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</si>
  <si>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</si>
  <si>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</si>
  <si>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</si>
  <si>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</si>
  <si>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</si>
  <si>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</si>
  <si>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</si>
  <si>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</si>
  <si>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</si>
  <si>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</si>
  <si>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</si>
  <si>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</si>
  <si>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</si>
  <si>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</si>
  <si>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</si>
  <si>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</si>
  <si>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</si>
  <si>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</si>
  <si>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</si>
  <si>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</si>
  <si>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</si>
  <si>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</si>
  <si>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</si>
  <si>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</si>
  <si>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</si>
  <si>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</si>
  <si>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</si>
  <si>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</si>
  <si>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</si>
  <si>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</si>
  <si>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</si>
  <si>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</si>
  <si>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</si>
  <si>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</si>
  <si>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</si>
  <si>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</si>
  <si>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</si>
  <si>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</si>
  <si>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</si>
  <si>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</si>
  <si>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</si>
  <si>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</si>
  <si>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</si>
  <si>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</si>
  <si>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</si>
  <si>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</si>
  <si>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</si>
  <si>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</si>
  <si>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</si>
  <si>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</si>
  <si>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</si>
  <si>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</si>
  <si>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</si>
  <si>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</si>
  <si>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</si>
  <si>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</si>
  <si>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</si>
  <si>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</si>
  <si>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</si>
  <si>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</si>
  <si>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</si>
  <si>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</si>
  <si>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</si>
  <si>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</si>
  <si>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</si>
  <si>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</si>
  <si>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</si>
  <si>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</si>
  <si>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</si>
  <si>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</si>
  <si>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</si>
  <si>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</si>
  <si>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</si>
  <si>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</si>
  <si>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</si>
  <si>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</si>
  <si>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</si>
  <si>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</si>
  <si>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</si>
  <si>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</si>
  <si>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</si>
  <si>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</si>
  <si>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</si>
  <si>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</si>
  <si>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</si>
  <si>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</si>
  <si>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</si>
  <si>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</si>
  <si>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</si>
  <si>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</si>
  <si>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</si>
  <si>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</si>
  <si>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</si>
  <si>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</si>
  <si>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</si>
  <si>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</si>
  <si>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</si>
  <si>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</si>
  <si>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</si>
  <si>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</si>
  <si>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</si>
  <si>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</si>
  <si>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</si>
  <si>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</si>
  <si>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</si>
  <si>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</si>
  <si>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</si>
  <si>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</si>
  <si>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</si>
  <si>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</si>
  <si>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</si>
  <si>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</si>
  <si>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</si>
  <si>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</si>
  <si>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</si>
  <si>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</si>
  <si>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</si>
  <si>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</si>
  <si>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</si>
  <si>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</si>
  <si>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</si>
  <si>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</si>
  <si>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</si>
  <si>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</si>
  <si>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</si>
  <si>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</si>
  <si>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</si>
  <si>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</si>
  <si>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</si>
  <si>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</si>
  <si>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</si>
  <si>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</si>
  <si>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</si>
  <si>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</si>
  <si>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</si>
  <si>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</si>
  <si>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</si>
  <si>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</si>
  <si>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</si>
  <si>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</si>
  <si>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</si>
  <si>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</si>
  <si>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</si>
  <si>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</si>
  <si>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</si>
  <si>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</si>
  <si>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</si>
  <si>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</si>
  <si>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</si>
  <si>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</si>
  <si>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</si>
  <si>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</si>
  <si>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</si>
  <si>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</si>
  <si>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</si>
  <si>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</si>
  <si>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</si>
  <si>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</si>
  <si>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</si>
  <si>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</si>
  <si>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</si>
  <si>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</si>
  <si>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</si>
  <si>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</si>
  <si>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</si>
  <si>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</si>
  <si>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</si>
  <si>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</si>
  <si>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</si>
  <si>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</si>
  <si>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</si>
  <si>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</si>
  <si>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</si>
  <si>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</si>
  <si>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</si>
  <si>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</si>
  <si>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</si>
  <si>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</si>
  <si>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</si>
  <si>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</si>
  <si>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</si>
  <si>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</si>
  <si>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</si>
  <si>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</si>
  <si>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</si>
  <si>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</si>
  <si>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</si>
  <si>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</si>
  <si>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</si>
  <si>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</si>
  <si>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</si>
  <si>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</si>
  <si>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</si>
  <si>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</si>
  <si>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</si>
  <si>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</si>
  <si>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</si>
  <si>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</si>
  <si>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</si>
  <si>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</si>
  <si>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</si>
  <si>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</si>
  <si>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</si>
  <si>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</si>
  <si>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</si>
  <si>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</si>
  <si>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</si>
  <si>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</si>
  <si>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</si>
  <si>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</si>
  <si>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</si>
  <si>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</si>
  <si>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</si>
  <si>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</si>
  <si>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</si>
  <si>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</si>
  <si>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</si>
  <si>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</si>
  <si>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</si>
  <si>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</si>
  <si>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</si>
  <si>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</si>
  <si>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</si>
  <si>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</si>
  <si>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</si>
  <si>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</si>
  <si>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</si>
  <si>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</si>
  <si>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</si>
  <si>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</si>
  <si>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</si>
  <si>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</si>
  <si>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</si>
  <si>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</si>
  <si>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</si>
  <si>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</si>
  <si>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</si>
  <si>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</si>
  <si>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</si>
  <si>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</si>
  <si>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</si>
  <si>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</si>
  <si>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</si>
  <si>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</si>
  <si>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</si>
  <si>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</si>
  <si>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</si>
  <si>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</si>
  <si>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</si>
  <si>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</si>
  <si>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</si>
  <si>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</si>
  <si>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</si>
  <si>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</si>
  <si>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</si>
  <si>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</si>
  <si>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</si>
  <si>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</si>
  <si>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</si>
  <si>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</si>
  <si>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</si>
  <si>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</si>
  <si>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</si>
  <si>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</si>
  <si>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</si>
  <si>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</si>
  <si>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</si>
  <si>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</si>
  <si>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</si>
  <si>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</si>
  <si>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</si>
  <si>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</si>
  <si>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</si>
  <si>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</si>
  <si>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</si>
  <si>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</si>
  <si>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</si>
  <si>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</si>
  <si>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</si>
  <si>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</si>
  <si>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</si>
  <si>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</si>
  <si>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</si>
  <si>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</si>
  <si>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</si>
  <si>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</si>
  <si>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</si>
  <si>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</si>
  <si>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</si>
  <si>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</si>
  <si>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</si>
  <si>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</si>
  <si>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</si>
  <si>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</si>
  <si>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</si>
  <si>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</si>
  <si>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</si>
  <si>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</si>
  <si>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</si>
  <si>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</si>
  <si>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</si>
  <si>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</si>
  <si>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</si>
  <si>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</si>
  <si>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</si>
  <si>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</si>
  <si>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</si>
  <si>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</si>
  <si>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</si>
  <si>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</si>
  <si>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</si>
  <si>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</si>
  <si>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</si>
  <si>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</si>
  <si>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</si>
  <si>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</si>
  <si>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</si>
  <si>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</si>
  <si>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</si>
  <si>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</si>
  <si>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</si>
  <si>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</si>
  <si>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</si>
  <si>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</si>
  <si>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</si>
  <si>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</si>
  <si>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</si>
  <si>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</si>
  <si>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</si>
  <si>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</si>
  <si>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</si>
  <si>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</si>
  <si>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</si>
  <si>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</si>
  <si>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</si>
  <si>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</si>
  <si>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</si>
  <si>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</si>
  <si>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</si>
  <si>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</si>
  <si>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</si>
  <si>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</si>
  <si>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</si>
  <si>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</si>
  <si>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</si>
  <si>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</si>
  <si>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</si>
  <si>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</si>
  <si>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</si>
  <si>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</si>
  <si>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</si>
  <si>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</si>
  <si>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</si>
  <si>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</si>
  <si>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</si>
  <si>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</si>
  <si>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</si>
  <si>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</si>
  <si>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</si>
  <si>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</si>
  <si>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</si>
  <si>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</si>
  <si>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</si>
  <si>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</si>
  <si>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</si>
  <si>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</si>
  <si>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</si>
  <si>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</si>
  <si>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</si>
  <si>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</si>
  <si>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</si>
  <si>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</si>
  <si>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</si>
  <si>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</si>
  <si>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</si>
  <si>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</si>
  <si>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</si>
  <si>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</si>
  <si>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</si>
  <si>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</si>
  <si>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</si>
  <si>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</si>
  <si>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</si>
  <si>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</si>
  <si>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</si>
  <si>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</si>
  <si>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</si>
  <si>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</si>
  <si>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</si>
  <si>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</si>
  <si>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</si>
  <si>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</si>
  <si>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</si>
  <si>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</si>
  <si>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</si>
  <si>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</si>
  <si>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</si>
  <si>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</si>
  <si>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</si>
  <si>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</si>
  <si>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</si>
  <si>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</si>
  <si>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</si>
  <si>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</si>
  <si>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</si>
  <si>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</si>
  <si>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</si>
  <si>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</si>
  <si>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</si>
  <si>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</si>
  <si>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</si>
  <si>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</si>
  <si>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</si>
  <si>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</si>
  <si>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</si>
  <si>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</si>
  <si>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</si>
  <si>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</si>
  <si>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</si>
  <si>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</si>
  <si>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</si>
  <si>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</si>
  <si>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</si>
  <si>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</si>
  <si>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</si>
  <si>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</si>
  <si>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</si>
  <si>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</si>
  <si>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</si>
  <si>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</si>
  <si>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</si>
  <si>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</si>
  <si>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</si>
  <si>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</si>
  <si>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</si>
  <si>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</si>
  <si>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</si>
  <si>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</si>
  <si>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</si>
  <si>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</si>
  <si>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</si>
  <si>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</si>
  <si>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</si>
  <si>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</si>
  <si>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</si>
  <si>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</si>
  <si>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</si>
  <si>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</si>
  <si>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</si>
  <si>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</si>
  <si>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</si>
  <si>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</si>
  <si>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</si>
  <si>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</si>
  <si>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</si>
  <si>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</si>
  <si>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</si>
  <si>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</si>
  <si>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</si>
  <si>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</si>
  <si>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</si>
  <si>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</si>
  <si>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</si>
  <si>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</si>
  <si>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</si>
  <si>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</si>
  <si>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</si>
  <si>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</si>
  <si>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</si>
  <si>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</si>
  <si>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</si>
  <si>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</si>
  <si>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</si>
  <si>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</si>
  <si>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</si>
  <si>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</si>
  <si>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</si>
  <si>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</si>
  <si>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</si>
  <si>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</si>
  <si>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</si>
  <si>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</si>
  <si>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</si>
  <si>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</si>
  <si>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</si>
  <si>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</si>
  <si>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</si>
  <si>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</si>
  <si>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</si>
  <si>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</si>
  <si>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</si>
  <si>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</si>
  <si>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</si>
  <si>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</si>
  <si>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</si>
  <si>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</si>
  <si>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</si>
  <si>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</si>
  <si>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</si>
  <si>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</si>
  <si>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</si>
  <si>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</si>
  <si>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</si>
  <si>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</si>
  <si>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</si>
  <si>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</si>
  <si>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</si>
  <si>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</si>
  <si>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</si>
  <si>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</si>
  <si>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</si>
  <si>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</si>
  <si>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</si>
  <si>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</si>
  <si>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</si>
  <si>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</si>
  <si>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</si>
  <si>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</si>
  <si>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</si>
  <si>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</si>
  <si>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</si>
  <si>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</si>
  <si>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</si>
  <si>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</si>
  <si>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</si>
  <si>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</si>
  <si>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</si>
  <si>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</si>
  <si>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</si>
  <si>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</si>
  <si>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</si>
  <si>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</si>
  <si>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</si>
  <si>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</si>
  <si>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</si>
  <si>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</si>
  <si>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</si>
  <si>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</si>
  <si>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</si>
  <si>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</si>
  <si>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</si>
  <si>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</si>
  <si>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</si>
  <si>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</si>
  <si>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</si>
  <si>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</si>
  <si>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</si>
  <si>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</si>
  <si>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</si>
  <si>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</si>
  <si>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</si>
  <si>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</si>
  <si>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</si>
  <si>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</si>
  <si>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</si>
  <si>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</si>
  <si>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</si>
  <si>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</si>
  <si>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</si>
  <si>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</si>
  <si>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</si>
  <si>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</si>
  <si>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</si>
  <si>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</si>
  <si>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</si>
  <si>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</si>
  <si>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</si>
  <si>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</si>
  <si>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</si>
  <si>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</si>
  <si>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</si>
  <si>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</si>
  <si>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</si>
  <si>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</si>
  <si>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</si>
  <si>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</si>
  <si>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</si>
  <si>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</si>
  <si>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</si>
  <si>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</si>
  <si>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</si>
  <si>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</si>
  <si>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</si>
  <si>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</si>
  <si>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</si>
  <si>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</si>
  <si>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</si>
  <si>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</si>
  <si>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</si>
  <si>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</si>
  <si>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</si>
  <si>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</si>
  <si>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</si>
  <si>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</si>
  <si>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</si>
  <si>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</si>
  <si>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</si>
  <si>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</si>
  <si>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</si>
  <si>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</si>
  <si>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</si>
  <si>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</si>
  <si>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</si>
  <si>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</si>
  <si>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</si>
  <si>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</si>
  <si>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</si>
  <si>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</si>
  <si>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</si>
  <si>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</si>
  <si>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</si>
  <si>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</si>
  <si>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</si>
  <si>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</si>
  <si>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</si>
  <si>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</si>
  <si>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</si>
  <si>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</si>
  <si>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</si>
  <si>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</si>
  <si>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</si>
  <si>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</si>
  <si>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</si>
  <si>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</si>
  <si>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</si>
  <si>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</si>
  <si>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</si>
  <si>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</si>
  <si>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</si>
  <si>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</si>
  <si>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</si>
  <si>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</si>
  <si>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</si>
  <si>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</si>
  <si>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</si>
  <si>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</si>
  <si>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</si>
  <si>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</si>
  <si>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</si>
  <si>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</si>
  <si>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</si>
  <si>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</si>
  <si>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</si>
  <si>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</si>
  <si>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</si>
  <si>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</si>
  <si>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</si>
  <si>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</si>
  <si>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</si>
  <si>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</si>
  <si>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</si>
  <si>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</si>
  <si>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</si>
  <si>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</si>
  <si>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</si>
  <si>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</si>
  <si>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</si>
  <si>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</si>
  <si>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</si>
  <si>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</si>
  <si>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</si>
  <si>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</si>
  <si>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</si>
  <si>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</si>
  <si>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</si>
  <si>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</si>
  <si>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</si>
  <si>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</si>
  <si>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</si>
  <si>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</si>
  <si>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</si>
  <si>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</si>
  <si>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</si>
  <si>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</si>
  <si>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</si>
  <si>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</si>
  <si>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</si>
  <si>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</si>
  <si>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</si>
  <si>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</si>
  <si>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</si>
  <si>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</si>
  <si>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</si>
  <si>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</si>
  <si>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</si>
  <si>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</si>
  <si>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</si>
  <si>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</si>
  <si>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</si>
  <si>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</si>
  <si>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</si>
  <si>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</si>
  <si>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</si>
  <si>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</si>
  <si>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</si>
  <si>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</si>
  <si>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</si>
  <si>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</si>
  <si>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</si>
  <si>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</si>
  <si>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</si>
  <si>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</si>
  <si>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</si>
  <si>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</si>
  <si>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</si>
  <si>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</si>
  <si>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</si>
  <si>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</si>
  <si>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</si>
  <si>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</si>
  <si>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</si>
  <si>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</si>
  <si>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</si>
  <si>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</si>
  <si>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</si>
  <si>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</si>
  <si>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</si>
  <si>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</si>
  <si>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</si>
  <si>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</si>
  <si>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</si>
  <si>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</si>
  <si>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</si>
  <si>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</si>
  <si>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</si>
  <si>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</si>
  <si>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</si>
  <si>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</si>
  <si>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</si>
  <si>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</si>
  <si>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</si>
  <si>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</si>
  <si>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</si>
  <si>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</si>
  <si>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</si>
  <si>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</si>
  <si>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</si>
  <si>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</si>
  <si>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</si>
  <si>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</si>
  <si>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</si>
  <si>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</si>
  <si>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</si>
  <si>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</si>
  <si>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</si>
  <si>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</si>
  <si>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</si>
  <si>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</si>
  <si>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</si>
  <si>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</si>
  <si>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</si>
  <si>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</si>
  <si>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</si>
  <si>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</si>
  <si>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</si>
  <si>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</si>
  <si>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</si>
  <si>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</si>
  <si>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</si>
  <si>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</si>
  <si>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</si>
  <si>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</si>
  <si>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</si>
  <si>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</si>
  <si>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</si>
  <si>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</si>
  <si>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</si>
  <si>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</si>
  <si>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</si>
  <si>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</si>
  <si>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</si>
  <si>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</si>
  <si>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</si>
  <si>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</si>
  <si>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</si>
  <si>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</si>
  <si>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</si>
  <si>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</si>
  <si>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</si>
  <si>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</si>
  <si>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</si>
  <si>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</si>
  <si>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</si>
  <si>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</si>
  <si>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</si>
  <si>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</si>
  <si>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</si>
  <si>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</si>
  <si>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</si>
  <si>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</si>
  <si>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</si>
  <si>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</si>
  <si>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</si>
  <si>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</si>
  <si>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</si>
  <si>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</si>
  <si>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</si>
  <si>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</si>
  <si>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</si>
  <si>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</si>
  <si>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</si>
  <si>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</si>
  <si>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</si>
  <si>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</si>
  <si>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</si>
  <si>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</si>
  <si>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</si>
  <si>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</si>
  <si>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</si>
  <si>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</si>
  <si>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</si>
  <si>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</si>
  <si>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</si>
  <si>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</si>
  <si>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</si>
  <si>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</si>
  <si>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</si>
  <si>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</si>
  <si>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</si>
  <si>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</si>
  <si>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</si>
  <si>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</si>
  <si>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</si>
  <si>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</si>
  <si>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</si>
  <si>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</si>
  <si>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</si>
  <si>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</si>
  <si>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</si>
  <si>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</si>
  <si>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</si>
  <si>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</si>
  <si>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</si>
  <si>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</si>
  <si>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</si>
  <si>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</si>
  <si>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</si>
  <si>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</si>
  <si>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</si>
  <si>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</si>
  <si>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</si>
  <si>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</si>
  <si>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</si>
  <si>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</si>
  <si>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</si>
  <si>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</si>
  <si>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</si>
  <si>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</si>
  <si>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</si>
  <si>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</si>
  <si>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</si>
  <si>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</si>
  <si>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</si>
  <si>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</si>
  <si>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</si>
  <si>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</si>
  <si>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</si>
  <si>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</si>
  <si>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</si>
  <si>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</si>
  <si>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</si>
  <si>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</si>
  <si>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</si>
  <si>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</si>
  <si>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</si>
  <si>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</si>
  <si>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</si>
  <si>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</si>
  <si>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</si>
  <si>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</si>
  <si>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</si>
  <si>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</si>
  <si>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</si>
  <si>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</si>
  <si>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</si>
  <si>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</si>
  <si>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</si>
  <si>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</si>
  <si>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</si>
  <si>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</si>
  <si>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</si>
  <si>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</si>
  <si>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</si>
  <si>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</si>
  <si>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</si>
  <si>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</si>
  <si>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</si>
  <si>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</si>
  <si>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</si>
  <si>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</si>
  <si>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</si>
  <si>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</si>
  <si>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</si>
  <si>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</si>
  <si>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</si>
  <si>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</si>
  <si>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</si>
  <si>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</si>
  <si>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</si>
  <si>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</si>
  <si>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</si>
  <si>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</si>
  <si>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</si>
  <si>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</si>
  <si>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</si>
  <si>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</si>
  <si>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</si>
  <si>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</si>
  <si>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</si>
  <si>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</si>
  <si>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</si>
  <si>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</si>
  <si>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</si>
  <si>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</si>
  <si>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</si>
  <si>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</si>
  <si>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</si>
  <si>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</si>
  <si>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</si>
  <si>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</si>
  <si>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</si>
  <si>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</si>
  <si>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</si>
  <si>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</si>
  <si>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</si>
  <si>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</si>
  <si>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</si>
  <si>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</si>
  <si>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</si>
  <si>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</si>
  <si>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</si>
  <si>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</si>
  <si>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</si>
  <si>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</si>
  <si>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</si>
  <si>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</si>
  <si>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</si>
  <si>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</si>
  <si>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</si>
  <si>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</si>
  <si>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</si>
  <si>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</si>
  <si>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</si>
  <si>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</si>
  <si>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</si>
  <si>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</si>
  <si>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</si>
  <si>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</si>
  <si>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</si>
  <si>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</si>
  <si>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</si>
  <si>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</si>
  <si>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</si>
  <si>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</si>
  <si>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</si>
  <si>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</si>
  <si>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</si>
  <si>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</si>
  <si>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</si>
  <si>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</si>
  <si>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</si>
  <si>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</si>
  <si>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</si>
  <si>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</si>
  <si>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</si>
  <si>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</si>
  <si>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</si>
  <si>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</si>
  <si>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</si>
  <si>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</si>
  <si>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</si>
  <si>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</si>
  <si>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</si>
  <si>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</si>
  <si>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</si>
  <si>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</si>
  <si>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</si>
  <si>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</si>
  <si>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</si>
  <si>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</si>
  <si>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</si>
  <si>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</si>
  <si>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</si>
  <si>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</si>
  <si>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</si>
  <si>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</si>
  <si>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</si>
  <si>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</si>
  <si>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</si>
  <si>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</si>
  <si>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</si>
  <si>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</si>
  <si>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</si>
  <si>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</si>
  <si>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</si>
  <si>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</si>
  <si>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</si>
  <si>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</si>
  <si>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</si>
  <si>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</si>
  <si>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</si>
  <si>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</si>
  <si>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</si>
  <si>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</si>
  <si>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</si>
  <si>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</si>
  <si>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</si>
  <si>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</si>
  <si>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</si>
  <si>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</si>
  <si>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</si>
  <si>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</si>
  <si>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</si>
  <si>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</si>
  <si>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</si>
  <si>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</si>
  <si>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</si>
  <si>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</si>
  <si>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</si>
  <si>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</si>
  <si>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</si>
  <si>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</si>
  <si>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</si>
  <si>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</si>
  <si>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</si>
  <si>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</si>
  <si>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</si>
  <si>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</si>
  <si>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</si>
  <si>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</si>
  <si>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</si>
  <si>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</si>
  <si>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</si>
  <si>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</si>
  <si>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</si>
  <si>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</si>
  <si>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</si>
  <si>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</si>
  <si>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</si>
  <si>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</si>
  <si>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</si>
  <si>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</si>
  <si>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</si>
  <si>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</si>
  <si>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</si>
  <si>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</si>
  <si>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</si>
  <si>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</si>
  <si>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</si>
  <si>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</si>
  <si>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</si>
  <si>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</si>
  <si>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</si>
  <si>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</si>
  <si>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</si>
  <si>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</si>
  <si>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</si>
  <si>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</si>
  <si>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</si>
  <si>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</si>
  <si>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</si>
  <si>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</si>
  <si>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</si>
  <si>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</si>
  <si>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</si>
  <si>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</si>
  <si>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</si>
  <si>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</si>
  <si>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</si>
  <si>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</si>
  <si>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</si>
  <si>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</si>
  <si>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</si>
  <si>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</si>
  <si>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</si>
  <si>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</si>
  <si>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</si>
  <si>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</si>
  <si>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</si>
  <si>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</si>
  <si>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</si>
  <si>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</si>
  <si>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</si>
  <si>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</si>
  <si>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</si>
  <si>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</si>
  <si>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</si>
  <si>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</si>
  <si>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</si>
  <si>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</si>
  <si>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</si>
  <si>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</si>
  <si>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</si>
  <si>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</si>
  <si>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</si>
  <si>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</si>
  <si>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</si>
  <si>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</si>
  <si>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</si>
  <si>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</si>
  <si>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</si>
  <si>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</si>
  <si>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</si>
  <si>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</si>
  <si>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</si>
  <si>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</si>
  <si>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</si>
  <si>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</si>
  <si>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</si>
  <si>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</si>
  <si>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</si>
  <si>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</si>
  <si>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</si>
  <si>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</si>
  <si>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</si>
  <si>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</si>
  <si>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</si>
  <si>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</si>
  <si>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</si>
  <si>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</si>
  <si>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</si>
  <si>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</si>
  <si>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</si>
  <si>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</si>
  <si>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</si>
  <si>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</si>
  <si>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</si>
  <si>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</si>
  <si>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</si>
  <si>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</si>
  <si>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</si>
  <si>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</si>
  <si>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</si>
  <si>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</si>
  <si>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</si>
  <si>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</si>
  <si>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</si>
  <si>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</si>
  <si>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</si>
  <si>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</si>
  <si>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</si>
  <si>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</si>
  <si>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</si>
  <si>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</si>
  <si>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</si>
  <si>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</si>
  <si>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</si>
  <si>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</si>
  <si>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</si>
  <si>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</si>
  <si>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</si>
  <si>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</si>
  <si>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</si>
  <si>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</si>
  <si>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</si>
  <si>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</si>
  <si>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</si>
  <si>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</si>
  <si>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</si>
  <si>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</si>
  <si>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</si>
  <si>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</si>
  <si>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</si>
  <si>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</si>
  <si>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</si>
  <si>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</si>
  <si>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</si>
  <si>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</si>
  <si>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</si>
  <si>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</si>
  <si>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</si>
  <si>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</si>
  <si>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</si>
  <si>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</si>
  <si>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</si>
  <si>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</si>
  <si>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</si>
  <si>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</si>
  <si>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</si>
  <si>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</si>
  <si>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</si>
  <si>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</si>
  <si>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</si>
  <si>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</si>
  <si>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</si>
  <si>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</si>
  <si>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</si>
  <si>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</si>
  <si>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</si>
  <si>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</si>
  <si>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</si>
  <si>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</si>
  <si>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</si>
  <si>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</si>
  <si>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</si>
  <si>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</si>
  <si>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</si>
  <si>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</si>
  <si>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</si>
  <si>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</si>
  <si>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</si>
  <si>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</si>
  <si>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</si>
  <si>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</si>
  <si>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</si>
  <si>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</si>
  <si>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</si>
  <si>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</si>
  <si>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</si>
  <si>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</si>
  <si>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</si>
  <si>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</si>
  <si>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</si>
  <si>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</si>
  <si>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</si>
  <si>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</si>
  <si>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</si>
  <si>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</si>
  <si>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</si>
  <si>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</si>
  <si>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</si>
  <si>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</si>
  <si>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</si>
  <si>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</si>
  <si>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</si>
  <si>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</si>
  <si>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</si>
  <si>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</si>
  <si>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</si>
  <si>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</si>
  <si>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</si>
  <si>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</si>
  <si>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</si>
  <si>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</si>
  <si>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</si>
  <si>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</si>
  <si>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</si>
  <si>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</si>
  <si>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</si>
  <si>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</si>
  <si>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</si>
  <si>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</si>
  <si>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</si>
  <si>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</si>
  <si>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</si>
  <si>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</si>
  <si>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</si>
  <si>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</si>
  <si>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</si>
  <si>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</si>
  <si>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</si>
  <si>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</si>
  <si>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</si>
  <si>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</si>
  <si>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</si>
  <si>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</si>
  <si>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</si>
  <si>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</si>
  <si>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</si>
  <si>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</si>
  <si>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</si>
  <si>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</si>
  <si>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</si>
  <si>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</si>
  <si>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</si>
  <si>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</si>
  <si>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</si>
  <si>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</si>
  <si>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</si>
  <si>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</si>
  <si>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</si>
  <si>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</si>
  <si>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</si>
  <si>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</si>
  <si>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</si>
  <si>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</si>
  <si>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</si>
  <si>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</si>
  <si>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</si>
  <si>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</si>
  <si>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</si>
  <si>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</si>
  <si>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</si>
  <si>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</si>
  <si>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</si>
  <si>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</si>
  <si>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</si>
  <si>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</si>
  <si>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</si>
  <si>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</si>
  <si>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</si>
  <si>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</si>
  <si>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</si>
  <si>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</si>
  <si>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</si>
  <si>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</si>
  <si>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</si>
  <si>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</si>
  <si>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</si>
  <si>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</si>
  <si>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</si>
  <si>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</si>
  <si>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</si>
  <si>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</si>
  <si>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</si>
  <si>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</si>
  <si>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</si>
  <si>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</si>
  <si>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</si>
  <si>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</si>
  <si>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</si>
  <si>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</si>
  <si>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</si>
  <si>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</si>
  <si>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</si>
  <si>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</si>
  <si>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</si>
  <si>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</si>
  <si>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</si>
  <si>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</si>
  <si>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</si>
  <si>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</si>
  <si>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</si>
  <si>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</si>
  <si>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</si>
  <si>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</si>
  <si>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</si>
  <si>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</si>
  <si>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</si>
  <si>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</si>
  <si>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</si>
  <si>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</si>
  <si>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</si>
  <si>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</si>
  <si>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</si>
  <si>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</si>
  <si>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</si>
  <si>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</si>
  <si>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</si>
  <si>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</si>
  <si>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</si>
  <si>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</si>
  <si>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</si>
  <si>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</si>
  <si>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</si>
  <si>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</si>
  <si>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</si>
  <si>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</si>
  <si>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</si>
  <si>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</si>
  <si>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</si>
  <si>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</si>
  <si>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</si>
  <si>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</si>
  <si>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</si>
  <si>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</si>
  <si>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</si>
  <si>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</si>
  <si>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</si>
  <si>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</si>
  <si>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</si>
  <si>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</si>
  <si>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</si>
  <si>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</si>
  <si>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</si>
  <si>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</si>
  <si>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</si>
  <si>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</si>
  <si>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</si>
  <si>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</si>
  <si>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</si>
  <si>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</si>
  <si>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</si>
  <si>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</si>
  <si>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</si>
  <si>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</si>
  <si>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</si>
  <si>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</si>
  <si>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</si>
  <si>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</si>
  <si>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</si>
  <si>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</si>
  <si>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</si>
  <si>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</si>
  <si>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</si>
  <si>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</si>
  <si>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</si>
  <si>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</si>
  <si>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</si>
  <si>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</si>
  <si>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</si>
  <si>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</si>
  <si>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</si>
  <si>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</si>
  <si>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</si>
  <si>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</si>
  <si>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</si>
  <si>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</si>
  <si>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</si>
  <si>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</si>
  <si>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</si>
  <si>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</si>
  <si>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</si>
  <si>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</si>
  <si>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</si>
  <si>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</si>
  <si>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</si>
  <si>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</si>
  <si>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</si>
  <si>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</si>
  <si>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</si>
  <si>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</si>
  <si>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</si>
  <si>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</si>
  <si>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</si>
  <si>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</si>
  <si>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</si>
  <si>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</si>
  <si>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</si>
  <si>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</si>
  <si>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</si>
  <si>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</si>
  <si>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</si>
  <si>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</si>
  <si>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</si>
  <si>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</si>
  <si>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</si>
  <si>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</si>
  <si>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</si>
  <si>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</si>
  <si>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</si>
  <si>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</si>
  <si>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</si>
  <si>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</si>
  <si>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</si>
  <si>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</si>
  <si>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</si>
  <si>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</si>
  <si>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</si>
  <si>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</si>
  <si>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</si>
  <si>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</si>
  <si>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</si>
  <si>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</si>
  <si>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</si>
  <si>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</si>
  <si>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</si>
  <si>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</si>
  <si>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</si>
  <si>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</si>
  <si>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</si>
  <si>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</si>
  <si>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</si>
  <si>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</si>
  <si>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</si>
  <si>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</si>
  <si>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</si>
  <si>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</si>
  <si>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</si>
  <si>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</si>
  <si>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</si>
  <si>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</si>
  <si>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</si>
  <si>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</si>
  <si>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</si>
  <si>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</si>
  <si>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</si>
  <si>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</si>
  <si>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</si>
  <si>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</si>
  <si>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</si>
  <si>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</si>
  <si>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</si>
  <si>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</si>
  <si>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</si>
  <si>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</si>
  <si>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</si>
  <si>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</si>
  <si>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</si>
  <si>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</si>
  <si>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</si>
  <si>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</si>
  <si>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</si>
  <si>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</si>
  <si>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</si>
  <si>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</si>
  <si>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</si>
  <si>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</si>
  <si>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</si>
  <si>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</si>
  <si>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</si>
  <si>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</si>
  <si>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</si>
  <si>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</si>
  <si>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</si>
  <si>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</si>
  <si>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</si>
  <si>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</si>
  <si>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</si>
  <si>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</si>
  <si>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</si>
  <si>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</si>
  <si>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</si>
  <si>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</si>
  <si>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</si>
  <si>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</si>
  <si>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</si>
  <si>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</si>
  <si>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</si>
  <si>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</si>
  <si>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</si>
  <si>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</si>
  <si>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</si>
  <si>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</si>
  <si>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</si>
  <si>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</si>
  <si>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</si>
  <si>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</si>
  <si>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</si>
  <si>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</si>
  <si>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</si>
  <si>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</si>
  <si>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</si>
  <si>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</si>
  <si>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</si>
  <si>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</si>
  <si>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</si>
  <si>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</si>
  <si>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</si>
  <si>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</si>
  <si>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</si>
  <si>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</si>
  <si>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</si>
  <si>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</si>
  <si>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</si>
  <si>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</si>
  <si>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</si>
  <si>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</si>
  <si>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</si>
  <si>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</si>
  <si>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</si>
  <si>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</si>
  <si>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</si>
  <si>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</si>
  <si>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</si>
  <si>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</si>
  <si>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</si>
  <si>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</si>
  <si>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</si>
  <si>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</si>
  <si>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</si>
  <si>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</si>
  <si>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</si>
  <si>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</si>
  <si>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</si>
  <si>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</si>
  <si>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</si>
  <si>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</si>
  <si>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</si>
  <si>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</si>
  <si>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</si>
  <si>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</si>
  <si>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</si>
  <si>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</si>
  <si>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</si>
  <si>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</si>
  <si>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</si>
  <si>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</si>
  <si>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</si>
  <si>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</si>
  <si>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</si>
  <si>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</si>
  <si>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</si>
  <si>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</si>
  <si>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</si>
  <si>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</si>
  <si>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</si>
  <si>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</si>
  <si>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</si>
  <si>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</si>
  <si>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</si>
  <si>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</si>
  <si>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</si>
  <si>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</si>
  <si>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</si>
  <si>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</si>
  <si>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</si>
  <si>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</si>
  <si>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</si>
  <si>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</si>
  <si>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</si>
  <si>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</si>
  <si>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</si>
  <si>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</si>
  <si>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</si>
  <si>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</si>
  <si>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</si>
  <si>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</si>
  <si>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</si>
  <si>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</si>
  <si>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</si>
  <si>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</si>
  <si>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</si>
  <si>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</si>
  <si>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</si>
  <si>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</si>
  <si>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</si>
  <si>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</si>
  <si>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</si>
  <si>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</si>
  <si>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</si>
  <si>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</si>
  <si>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</si>
  <si>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</si>
  <si>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</si>
  <si>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</si>
  <si>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</si>
  <si>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</si>
  <si>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</si>
  <si>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</si>
  <si>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</si>
  <si>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</si>
  <si>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</si>
  <si>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</si>
  <si>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</si>
  <si>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</si>
  <si>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</si>
  <si>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</si>
  <si>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</si>
  <si>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</si>
  <si>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</si>
  <si>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</si>
  <si>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</si>
  <si>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</si>
  <si>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</si>
  <si>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</si>
  <si>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</si>
  <si>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</si>
  <si>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</si>
  <si>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</si>
  <si>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</si>
  <si>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</si>
  <si>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</si>
  <si>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</si>
  <si>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</si>
  <si>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</si>
  <si>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</si>
  <si>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</si>
  <si>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</si>
  <si>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</si>
  <si>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</si>
  <si>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</si>
  <si>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</si>
  <si>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</si>
  <si>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</si>
  <si>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</si>
  <si>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</si>
  <si>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</si>
  <si>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</si>
  <si>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</si>
  <si>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</si>
  <si>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</si>
  <si>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</si>
  <si>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</si>
  <si>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</si>
  <si>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</si>
  <si>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</si>
  <si>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</si>
  <si>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</si>
  <si>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</si>
  <si>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</si>
  <si>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</si>
  <si>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</si>
  <si>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</si>
  <si>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</si>
  <si>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</si>
  <si>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</si>
  <si>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</si>
  <si>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</si>
  <si>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</si>
  <si>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</si>
  <si>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</si>
  <si>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</si>
  <si>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</si>
  <si>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</si>
  <si>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</si>
  <si>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</si>
  <si>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</si>
  <si>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</si>
  <si>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</si>
  <si>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</si>
  <si>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</si>
  <si>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</si>
  <si>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</si>
  <si>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</si>
  <si>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</si>
  <si>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</si>
  <si>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</si>
  <si>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</si>
  <si>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</si>
  <si>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</si>
  <si>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</si>
  <si>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</si>
  <si>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</si>
  <si>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</si>
  <si>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</si>
  <si>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</si>
  <si>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</si>
  <si>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</si>
  <si>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</si>
  <si>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</si>
  <si>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</si>
  <si>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</si>
  <si>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</si>
  <si>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</si>
  <si>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</si>
  <si>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</si>
  <si>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</si>
  <si>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</si>
  <si>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</si>
  <si>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</si>
  <si>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</si>
  <si>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</si>
  <si>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</si>
  <si>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</si>
  <si>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</si>
  <si>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</si>
  <si>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</si>
  <si>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</si>
  <si>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</si>
  <si>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</si>
  <si>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</si>
  <si>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</si>
  <si>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</si>
  <si>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</si>
  <si>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</si>
  <si>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</si>
  <si>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</si>
  <si>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</si>
  <si>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</si>
  <si>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</si>
  <si>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</si>
  <si>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</si>
  <si>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</si>
  <si>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</si>
  <si>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</si>
  <si>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</si>
  <si>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</si>
  <si>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</si>
  <si>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</si>
  <si>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</si>
  <si>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</si>
  <si>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</si>
  <si>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</si>
  <si>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</si>
  <si>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</si>
  <si>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</si>
  <si>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</si>
  <si>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</si>
  <si>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</si>
  <si>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</si>
  <si>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</si>
  <si>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</si>
  <si>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</si>
  <si>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</si>
  <si>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</si>
  <si>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</si>
  <si>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</si>
  <si>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</si>
  <si>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</si>
  <si>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</si>
  <si>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</si>
  <si>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</si>
  <si>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</si>
  <si>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</si>
  <si>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</si>
  <si>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</si>
  <si>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</si>
  <si>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</si>
  <si>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</si>
  <si>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</si>
  <si>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</si>
  <si>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</si>
  <si>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</si>
  <si>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</si>
  <si>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</si>
  <si>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</si>
  <si>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</si>
  <si>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</si>
  <si>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</si>
  <si>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</si>
  <si>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</si>
  <si>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</si>
  <si>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</si>
  <si>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</si>
  <si>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</si>
  <si>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</si>
  <si>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</si>
  <si>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</si>
  <si>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</si>
  <si>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</si>
  <si>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</si>
  <si>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</si>
  <si>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</si>
  <si>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</si>
  <si>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</si>
  <si>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</si>
  <si>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</si>
  <si>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</si>
  <si>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</si>
  <si>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</si>
  <si>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</si>
  <si>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</si>
  <si>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</si>
  <si>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</si>
  <si>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</si>
  <si>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</si>
  <si>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</si>
  <si>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</si>
  <si>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</si>
  <si>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</si>
  <si>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</si>
  <si>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</si>
  <si>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</si>
  <si>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</si>
  <si>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</si>
  <si>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</si>
  <si>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</si>
  <si>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</si>
  <si>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</si>
  <si>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</si>
  <si>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</si>
  <si>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</si>
  <si>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</si>
  <si>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</si>
  <si>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</si>
  <si>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</si>
  <si>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</si>
  <si>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</si>
  <si>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</si>
  <si>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</si>
  <si>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</si>
  <si>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</si>
  <si>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</si>
  <si>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</si>
  <si>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</si>
  <si>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</si>
  <si>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</si>
  <si>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</si>
  <si>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</si>
  <si>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</si>
  <si>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</si>
  <si>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</si>
  <si>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</si>
  <si>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</si>
  <si>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</si>
  <si>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</si>
  <si>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</si>
  <si>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</si>
  <si>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</si>
  <si>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</si>
  <si>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</si>
  <si>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</si>
  <si>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</si>
  <si>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</si>
  <si>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</si>
  <si>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</si>
  <si>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</si>
  <si>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</si>
  <si>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</si>
  <si>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</si>
  <si>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</si>
  <si>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</si>
  <si>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</si>
  <si>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</si>
  <si>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</si>
  <si>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</si>
  <si>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</si>
  <si>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</si>
  <si>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</si>
  <si>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</si>
  <si>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</si>
  <si>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</si>
  <si>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</si>
  <si>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</si>
  <si>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</si>
  <si>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</si>
  <si>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</si>
  <si>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</si>
  <si>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</si>
  <si>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</si>
  <si>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</si>
  <si>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</si>
  <si>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</si>
  <si>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</si>
  <si>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</si>
  <si>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</si>
  <si>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</si>
  <si>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</si>
  <si>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</si>
  <si>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</si>
  <si>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</si>
  <si>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</si>
  <si>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</si>
  <si>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</si>
  <si>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</si>
  <si>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</si>
  <si>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</si>
  <si>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</si>
  <si>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</si>
  <si>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</si>
  <si>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</si>
  <si>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</si>
  <si>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</si>
  <si>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</si>
  <si>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</si>
  <si>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</si>
  <si>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</si>
  <si>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</si>
  <si>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</si>
  <si>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</si>
  <si>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</si>
  <si>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</si>
  <si>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</si>
  <si>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</si>
  <si>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Mean Goal</t>
  </si>
  <si>
    <t xml:space="preserve">Median Goal </t>
  </si>
  <si>
    <t>Mean Pledged</t>
  </si>
  <si>
    <t>Successful</t>
  </si>
  <si>
    <t xml:space="preserve">Failed </t>
  </si>
  <si>
    <t>Standard Deviation of Goal</t>
  </si>
  <si>
    <t xml:space="preserve">Upper Quartile of Goal </t>
  </si>
  <si>
    <t>Lower Quartile of Goal</t>
  </si>
  <si>
    <t>IQR of Goal</t>
  </si>
  <si>
    <t xml:space="preserve">Median Pledged </t>
  </si>
  <si>
    <t>Standard Deviation of Pledged</t>
  </si>
  <si>
    <t>Upper Quartile of Pledged</t>
  </si>
  <si>
    <t>Lower Quartile of Pledged</t>
  </si>
  <si>
    <t xml:space="preserve">IQR of Pledged </t>
  </si>
  <si>
    <t>Goals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</si>
  <si>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</si>
  <si>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</si>
  <si>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</si>
  <si>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</si>
  <si>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</si>
  <si>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</si>
  <si>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</si>
  <si>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</si>
  <si>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</si>
  <si>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</si>
  <si>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</si>
  <si>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250000 to 29999</t>
  </si>
  <si>
    <t>30000 to 349999</t>
  </si>
  <si>
    <t>35000 to 39999</t>
  </si>
  <si>
    <t>40000 to 44999</t>
  </si>
  <si>
    <t>45000 to 49999</t>
  </si>
  <si>
    <t xml:space="preserve">50000 or More </t>
  </si>
  <si>
    <t>Number Canceled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</si>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</sst>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7128"/>
        <bgColor rgb="FF000000"/>
      </patternFill>
    </fill>
    <fill>
      <patternFill patternType="solid">
        <fgColor rgb="FFFFC7CE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176" fontId="0" fillId="0" borderId="0" xfId="0" applyNumberFormat="1"/>
    <xf numFmtId="176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E-9940-B82E-58670CD9F8B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EE-9940-B82E-58670CD9F8B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E-9940-B82E-58670CD9F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429648"/>
        <c:axId val="1758229264"/>
      </c:lineChart>
      <c:catAx>
        <c:axId val="180442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229264"/>
        <c:crosses val="autoZero"/>
        <c:auto val="1"/>
        <c:lblAlgn val="ctr"/>
        <c:lblOffset val="100"/>
        <c:noMultiLvlLbl val="0"/>
      </c:catAx>
      <c:valAx>
        <c:axId val="1758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4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Category'!$B$6:$B$18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6-5F47-B7FC-D8F799D466E5}"/>
            </c:ext>
          </c:extLst>
        </c:ser>
        <c:ser>
          <c:idx val="1"/>
          <c:order val="1"/>
          <c:tx>
            <c:strRef>
              <c:f>'Theater Outcomes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Category'!$C$6:$C$18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6-5F47-B7FC-D8F799D466E5}"/>
            </c:ext>
          </c:extLst>
        </c:ser>
        <c:ser>
          <c:idx val="2"/>
          <c:order val="2"/>
          <c:tx>
            <c:strRef>
              <c:f>'Theater Outcomes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Category'!$D$6:$D$18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6-5F47-B7FC-D8F799D46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307152"/>
        <c:axId val="583878783"/>
      </c:lineChart>
      <c:catAx>
        <c:axId val="16383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78783"/>
        <c:crosses val="autoZero"/>
        <c:auto val="1"/>
        <c:lblAlgn val="ctr"/>
        <c:lblOffset val="100"/>
        <c:noMultiLvlLbl val="0"/>
      </c:catAx>
      <c:valAx>
        <c:axId val="5838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5A-1B4B-ADEF-B0FF4E6D41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5A-1B4B-ADEF-B0FF4E6D41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5A-1B4B-ADEF-B0FF4E6D41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5A-1B4B-ADEF-B0FF4E6D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5692928"/>
        <c:axId val="1594845456"/>
      </c:barChart>
      <c:catAx>
        <c:axId val="20356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845456"/>
        <c:crosses val="autoZero"/>
        <c:auto val="1"/>
        <c:lblAlgn val="ctr"/>
        <c:lblOffset val="100"/>
        <c:noMultiLvlLbl val="0"/>
      </c:catAx>
      <c:valAx>
        <c:axId val="15948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6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F-304C-9415-17AE6F03AF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EF-304C-9415-17AE6F03AF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EF-304C-9415-17AE6F03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782543"/>
        <c:axId val="61784191"/>
      </c:barChart>
      <c:catAx>
        <c:axId val="6178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4191"/>
        <c:crosses val="autoZero"/>
        <c:auto val="1"/>
        <c:lblAlgn val="ctr"/>
        <c:lblOffset val="100"/>
        <c:noMultiLvlLbl val="0"/>
      </c:catAx>
      <c:valAx>
        <c:axId val="6178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4-CA43-882F-B4C2976043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54-CA43-882F-B4C2976043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54-CA43-882F-B4C2976043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854-CA43-882F-B4C297604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11567"/>
        <c:axId val="1578096416"/>
      </c:lineChart>
      <c:catAx>
        <c:axId val="804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096416"/>
        <c:crosses val="autoZero"/>
        <c:auto val="1"/>
        <c:lblAlgn val="ctr"/>
        <c:lblOffset val="100"/>
        <c:noMultiLvlLbl val="0"/>
      </c:catAx>
      <c:valAx>
        <c:axId val="15780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B4562EEA-B5C5-8D42-9222-6946685CCCED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082612-FB4E-394F-8520-2E00910156D5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019146-3B1B-AB44-80BD-F5D69B556519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1231900</xdr:colOff>
      <xdr:row>15</xdr:row>
      <xdr:rowOff>184150</xdr:rowOff>
    </xdr:from>
    <xdr:to>
      <xdr:col>17</xdr:col>
      <xdr:colOff>292100</xdr:colOff>
      <xdr:row>38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6D8ED7-296A-961D-E862-6D19A5033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20</xdr:row>
      <xdr:rowOff>133350</xdr:rowOff>
    </xdr:from>
    <xdr:to>
      <xdr:col>15</xdr:col>
      <xdr:colOff>38100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273A5-2E96-A2E8-793F-90B667A1B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889000</xdr:colOff>
      <xdr:row>20</xdr:row>
      <xdr:rowOff>133350</xdr:rowOff>
    </xdr:from>
    <xdr:to>
      <xdr:col>12</xdr:col>
      <xdr:colOff>317500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44C32-E97D-B57A-7B5D-663C5CD5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20</xdr:row>
      <xdr:rowOff>133350</xdr:rowOff>
    </xdr:from>
    <xdr:to>
      <xdr:col>18</xdr:col>
      <xdr:colOff>431800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C12E3-C77C-5C33-122E-3BA45EF6C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20</xdr:row>
      <xdr:rowOff>133350</xdr:rowOff>
    </xdr:from>
    <xdr:to>
      <xdr:col>13</xdr:col>
      <xdr:colOff>457200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682A4-144E-65DD-A986-D5A23FB36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5A11DC-D389-68A4-CFF5-F51DDBBFB8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6469A8-9717-71A5-54CC-FC57494053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di Carter" refreshedDate="44847.555068518515" createdVersion="8" refreshedVersion="8" minRefreshableVersion="3" recordCount="4114" xr:uid="{11204CB6-92D0-F343-89D2-94550295F0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di Carter" refreshedDate="44847.580848958336" createdVersion="8" refreshedVersion="8" minRefreshableVersion="3" recordCount="4114" xr:uid="{9723C6BB-FB38-D341-AA9F-3FE4286CF4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di Carter" refreshedDate="44851.645931134262" createdVersion="8" refreshedVersion="8" minRefreshableVersion="3" recordCount="4114" xr:uid="{572D7B6F-B5B8-1C47-A75B-11557FE5BE6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63F0E-DAA1-3245-B988-F2EFE2A0A890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F12CD-09A2-4445-9949-61C1D733B9A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CBC2D-E17A-CB49-BD42-C4CE021475E5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B857D-F954-3C4F-A750-1710BF080A64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live">
      <formula>NOT(ISERROR(SEARCH("live",F1)))</formula>
    </cfRule>
  </conditionalFormatting>
  <conditionalFormatting sqref="F8">
    <cfRule type="containsText" dxfId="1" priority="6" operator="containsText" text="successful">
      <formula>NOT(ISERROR(SEARCH("successful",F8)))</formula>
    </cfRule>
  </conditionalFormatting>
  <conditionalFormatting sqref="E6">
    <cfRule type="containsText" dxfId="0" priority="3" operator="containsText" text="canceled">
      <formula>NOT(ISERROR(SEARCH("canceled",E6)))</formula>
    </cfRule>
  </conditionalFormatting>
  <conditionalFormatting sqref="O1:O1048576 P1 R1:U1">
    <cfRule type="colorScale" priority="9">
      <colorScale>
        <cfvo type="min"/>
        <cfvo type="max"/>
        <color rgb="FFFF7128"/>
        <color theme="4" tint="0.59999389629810485"/>
      </colorScale>
    </cfRule>
    <cfRule type="colorScale" priority="10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E3391-C679-3940-83C3-AF99D7BE87FB}">
  <dimension ref="A1:H13"/>
  <sheetViews>
    <sheetView tabSelected="1" workbookViewId="0">
      <selection activeCell="R13" sqref="R13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8419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SUM(B2+C2+D2)</f>
        <v>186</v>
      </c>
      <c r="F2" s="35">
        <f>(B2/E2)</f>
        <v>0.75806451612903225</v>
      </c>
      <c r="G2" s="35">
        <f>C2/E2</f>
        <v>0.24193548387096775</v>
      </c>
      <c r="H2" s="35">
        <f>D2/E2</f>
        <v>0</v>
      </c>
    </row>
    <row r="3" spans="1:8" x14ac:dyDescent="0.2">
      <c r="A3" t="s">
        <v>8409</v>
      </c>
      <c r="B3">
        <f>COUNTIFS(Kickstarter!$F:$F, "Successful", Kickstarter!$D:$D, "&gt;=1000",Kickstarter!$D:$D,"&lt;=4999", Kickstarter!$R:$R, "plays")</f>
        <v>388</v>
      </c>
      <c r="C3">
        <f>COUNTIFS(Kickstarter!$F:$F, "Failed", Kickstarter!$D:$D, "&gt;=1000",Kickstarter!$D:$D,"&lt;=4999", Kickstarter!$R:$R, "plays")</f>
        <v>146</v>
      </c>
      <c r="D3">
        <f>COUNTIFS(Kickstarter!$F:$F, "Canceled", Kickstarter!$D:$D, "&gt;=1000",Kickstarter!$D:$D,"&lt;=4999", Kickstarter!$R:$R, "plays")</f>
        <v>0</v>
      </c>
      <c r="E3">
        <f>SUM(B3+C3+D3)</f>
        <v>534</v>
      </c>
      <c r="F3" s="35">
        <f t="shared" ref="F3:F13" si="0">(B3/E3)</f>
        <v>0.72659176029962547</v>
      </c>
      <c r="G3" s="35">
        <f t="shared" ref="G3:G13" si="1">C3/E3</f>
        <v>0.27340823970037453</v>
      </c>
      <c r="H3" s="35">
        <f t="shared" ref="H3:H13" si="2">D3/E3</f>
        <v>0</v>
      </c>
    </row>
    <row r="4" spans="1:8" x14ac:dyDescent="0.2">
      <c r="A4" t="s">
        <v>8410</v>
      </c>
      <c r="B4">
        <f>COUNTIFS(Kickstarter!$F:$F, "Successful", Kickstarter!$D:$D, "&gt;=5000",Kickstarter!$D:$D,"&lt;=9999", Kickstarter!$R:$R, "plays")</f>
        <v>93</v>
      </c>
      <c r="C4">
        <f>COUNTIFS(Kickstarter!$F:$F, "Failed", Kickstarter!$D:$D, "&gt;=5000",Kickstarter!$D:$D,"&lt;=9999", Kickstarter!$R:$R, "plays")</f>
        <v>76</v>
      </c>
      <c r="D4">
        <f>COUNTIFS(Kickstarter!$F:$F, "Canceled", Kickstarter!$D:$D, "&gt;=5000",Kickstarter!$D:$D,"&lt;=9999", Kickstarter!$R:$R, "plays")</f>
        <v>0</v>
      </c>
      <c r="E4">
        <f t="shared" ref="E4:E13" si="3">SUM(B4+C4+D4)</f>
        <v>169</v>
      </c>
      <c r="F4" s="35">
        <f t="shared" si="0"/>
        <v>0.55029585798816572</v>
      </c>
      <c r="G4" s="35">
        <f t="shared" si="1"/>
        <v>0.44970414201183434</v>
      </c>
      <c r="H4" s="35">
        <f t="shared" si="2"/>
        <v>0</v>
      </c>
    </row>
    <row r="5" spans="1:8" x14ac:dyDescent="0.2">
      <c r="A5" t="s">
        <v>8420</v>
      </c>
      <c r="B5">
        <f>COUNTIFS(Kickstarter!$F:$F, "Successful", Kickstarter!$D:$D, "&gt;=10000",Kickstarter!$D:$D,"&lt;=14999", Kickstarter!$R:$R, "plays")</f>
        <v>39</v>
      </c>
      <c r="C5">
        <f>COUNTIFS(Kickstarter!$F:$F, "Failed", Kickstarter!$D:$D, "&gt;=10000",Kickstarter!$D:$D,"&lt;=14999", Kickstarter!$R:$R, "plays")</f>
        <v>33</v>
      </c>
      <c r="D5">
        <f>COUNTIFS(Kickstarter!$F:$F, "Canceled", Kickstarter!$D:$D, "&gt;=10000",Kickstarter!$D:$D,"&lt;=14999", Kickstarter!$R:$R, "plays")</f>
        <v>0</v>
      </c>
      <c r="E5">
        <f t="shared" si="3"/>
        <v>72</v>
      </c>
      <c r="F5" s="35">
        <f t="shared" si="0"/>
        <v>0.54166666666666663</v>
      </c>
      <c r="G5" s="35">
        <f t="shared" si="1"/>
        <v>0.45833333333333331</v>
      </c>
      <c r="H5" s="35">
        <f t="shared" si="2"/>
        <v>0</v>
      </c>
    </row>
    <row r="6" spans="1:8" x14ac:dyDescent="0.2">
      <c r="A6" t="s">
        <v>8411</v>
      </c>
      <c r="B6">
        <f>COUNTIFS(Kickstarter!$F:$F, "Successful", Kickstarter!$D:$D, "&gt;=15000",Kickstarter!$D:$D,"&lt;=19999", Kickstarter!$R:$R, "plays")</f>
        <v>12</v>
      </c>
      <c r="C6">
        <f>COUNTIFS(Kickstarter!$F:$F, "Failed", Kickstarter!$D:$D, "&gt;=15000",Kickstarter!$D:$D,"&lt;=19999", Kickstarter!$R:$R, "plays")</f>
        <v>12</v>
      </c>
      <c r="D6">
        <f>COUNTIFS(Kickstarter!$F:$F, "Canceled", Kickstarter!$D:$D, "&gt;=15000",Kickstarter!$D:$D,"&lt;=19999", Kickstarter!$R:$R, "plays")</f>
        <v>0</v>
      </c>
      <c r="E6">
        <f t="shared" si="3"/>
        <v>24</v>
      </c>
      <c r="F6" s="35">
        <f t="shared" si="0"/>
        <v>0.5</v>
      </c>
      <c r="G6" s="35">
        <f t="shared" si="1"/>
        <v>0.5</v>
      </c>
      <c r="H6" s="35">
        <f t="shared" si="2"/>
        <v>0</v>
      </c>
    </row>
    <row r="7" spans="1:8" x14ac:dyDescent="0.2">
      <c r="A7" t="s">
        <v>8412</v>
      </c>
      <c r="B7">
        <f>COUNTIFS(Kickstarter!$F:$F, "Successful", Kickstarter!$D:$D, "&gt;=20000",Kickstarter!$D:$D,"&lt;=24999", Kickstarter!$R:$R, "plays")</f>
        <v>9</v>
      </c>
      <c r="C7">
        <f>COUNTIFS(Kickstarter!$F:$F, "Failed", Kickstarter!$D:$D, "&gt;=20000",Kickstarter!$D:$D,"&lt;=24999", Kickstarter!$R:$R, "plays")</f>
        <v>11</v>
      </c>
      <c r="D7">
        <f>COUNTIFS(Kickstarter!$F:$F, "Canceled", Kickstarter!$D:$D, "&gt;=20000",Kickstarter!$D:$D,"&lt;=24999", Kickstarter!$R:$R, "plays")</f>
        <v>0</v>
      </c>
      <c r="E7">
        <f t="shared" si="3"/>
        <v>20</v>
      </c>
      <c r="F7" s="35">
        <f t="shared" si="0"/>
        <v>0.45</v>
      </c>
      <c r="G7" s="35">
        <f t="shared" si="1"/>
        <v>0.55000000000000004</v>
      </c>
      <c r="H7" s="35">
        <f t="shared" si="2"/>
        <v>0</v>
      </c>
    </row>
    <row r="8" spans="1:8" x14ac:dyDescent="0.2">
      <c r="A8" t="s">
        <v>8413</v>
      </c>
      <c r="B8">
        <f>COUNTIFS(Kickstarter!$F:$F, "Successful", Kickstarter!$D:$D, "&gt;=25000",Kickstarter!$D:$D,"&lt;=29999", Kickstarter!$R:$R, "plays")</f>
        <v>1</v>
      </c>
      <c r="C8">
        <f>COUNTIFS(Kickstarter!$F:$F, "Failed", Kickstarter!$D:$D, "&gt;=25000",Kickstarter!$D:$D,"&lt;=29999", Kickstarter!$R:$R, "plays")</f>
        <v>4</v>
      </c>
      <c r="D8">
        <f>COUNTIFS(Kickstarter!$F:$F, "Canceled", Kickstarter!$D:$D, "&gt;=25000",Kickstarter!$D:$D,"&lt;=29999", Kickstarter!$R:$R, "plays")</f>
        <v>0</v>
      </c>
      <c r="E8">
        <f t="shared" si="3"/>
        <v>5</v>
      </c>
      <c r="F8" s="35">
        <f t="shared" si="0"/>
        <v>0.2</v>
      </c>
      <c r="G8" s="35">
        <f t="shared" si="1"/>
        <v>0.8</v>
      </c>
      <c r="H8" s="35">
        <f t="shared" si="2"/>
        <v>0</v>
      </c>
    </row>
    <row r="9" spans="1:8" x14ac:dyDescent="0.2">
      <c r="A9" t="s">
        <v>8414</v>
      </c>
      <c r="B9">
        <f>COUNTIFS(Kickstarter!$F:$F, "Successful", Kickstarter!$D:$D, "&gt;=30000",Kickstarter!$D:$D,"&lt;=34999", Kickstarter!$R:$R, "plays")</f>
        <v>3</v>
      </c>
      <c r="C9">
        <f>COUNTIFS(Kickstarter!$F:$F, "Failed", Kickstarter!$D:$D, "&gt;=30000",Kickstarter!$D:$D,"&lt;=34999", Kickstarter!$R:$R, "plays")</f>
        <v>8</v>
      </c>
      <c r="D9">
        <f>COUNTIFS(Kickstarter!$F:$F, "Canceled", Kickstarter!$D:$D, "&gt;=30000",Kickstarter!$D:$D,"&lt;=34999", Kickstarter!$R:$R, "plays")</f>
        <v>0</v>
      </c>
      <c r="E9">
        <f t="shared" si="3"/>
        <v>11</v>
      </c>
      <c r="F9" s="35">
        <f t="shared" si="0"/>
        <v>0.27272727272727271</v>
      </c>
      <c r="G9" s="35">
        <f t="shared" si="1"/>
        <v>0.72727272727272729</v>
      </c>
      <c r="H9" s="35">
        <f t="shared" si="2"/>
        <v>0</v>
      </c>
    </row>
    <row r="10" spans="1:8" x14ac:dyDescent="0.2">
      <c r="A10" t="s">
        <v>8415</v>
      </c>
      <c r="B10">
        <f>COUNTIFS(Kickstarter!$F:$F, "Successful", Kickstarter!$D:$D, "&gt;=35000",Kickstarter!$D:$D,"&lt;=39999", Kickstarter!$R:$R, "plays")</f>
        <v>4</v>
      </c>
      <c r="C10">
        <f>COUNTIFS(Kickstarter!$F:$F, "Failed", Kickstarter!$D:$D, "&gt;=35000",Kickstarter!$D:$D,"&lt;=39999", Kickstarter!$R:$R, "plays")</f>
        <v>2</v>
      </c>
      <c r="D10">
        <f>COUNTIFS(Kickstarter!$F:$F, "Canceled", Kickstarter!$D:$D, "&gt;=35000",Kickstarter!$D:$D,"&lt;=39999", Kickstarter!$R:$R, "plays")</f>
        <v>0</v>
      </c>
      <c r="E10">
        <f t="shared" si="3"/>
        <v>6</v>
      </c>
      <c r="F10" s="35">
        <f t="shared" si="0"/>
        <v>0.66666666666666663</v>
      </c>
      <c r="G10" s="35">
        <f t="shared" si="1"/>
        <v>0.33333333333333331</v>
      </c>
      <c r="H10" s="35">
        <f t="shared" si="2"/>
        <v>0</v>
      </c>
    </row>
    <row r="11" spans="1:8" x14ac:dyDescent="0.2">
      <c r="A11" t="s">
        <v>8416</v>
      </c>
      <c r="B11">
        <f>COUNTIFS(Kickstarter!$F:$F, "Successful", Kickstarter!$D:$D, "&gt;=40000",Kickstarter!$D:$D,"&lt;=44999", Kickstarter!$R:$R, "plays")</f>
        <v>2</v>
      </c>
      <c r="C11">
        <f>COUNTIFS(Kickstarter!$F:$F, "Failed", Kickstarter!$D:$D, "&gt;=40000",Kickstarter!$D:$D,"&lt;=44999", Kickstarter!$R:$R, "plays")</f>
        <v>1</v>
      </c>
      <c r="D11">
        <f>COUNTIFS(Kickstarter!$F:$F, "Canceled", Kickstarter!$D:$D, "&gt;=40000",Kickstarter!$D:$D,"&lt;=44999", Kickstarter!$R:$R, "plays")</f>
        <v>0</v>
      </c>
      <c r="E11">
        <f t="shared" si="3"/>
        <v>3</v>
      </c>
      <c r="F11" s="35">
        <f t="shared" si="0"/>
        <v>0.66666666666666663</v>
      </c>
      <c r="G11" s="35">
        <f t="shared" si="1"/>
        <v>0.33333333333333331</v>
      </c>
      <c r="H11" s="35">
        <f t="shared" si="2"/>
        <v>0</v>
      </c>
    </row>
    <row r="12" spans="1:8" x14ac:dyDescent="0.2">
      <c r="A12" t="s">
        <v>8417</v>
      </c>
      <c r="B12">
        <f>COUNTIFS(Kickstarter!$F:$F, "Successful", Kickstarter!$D:$D, "&gt;=45000",Kickstarter!$D:$D,"&lt;=49999", Kickstarter!$R:$R, "plays")</f>
        <v>0</v>
      </c>
      <c r="C12">
        <f>COUNTIFS(Kickstarter!$F:$F, "Failed", Kickstarter!$D:$D, "&gt;=45000",Kickstarter!$D:$D,"&lt;=49999", Kickstarter!$R:$R, "plays")</f>
        <v>1</v>
      </c>
      <c r="D12">
        <f>COUNTIFS(Kickstarter!$F:$F, "Canceled", Kickstarter!$D:$D, "&gt;=45000",Kickstarter!$D:$D,"&lt;=49999", Kickstarter!$R:$R, "plays")</f>
        <v>0</v>
      </c>
      <c r="E12">
        <f t="shared" si="3"/>
        <v>1</v>
      </c>
      <c r="F12" s="35">
        <f t="shared" si="0"/>
        <v>0</v>
      </c>
      <c r="G12" s="35">
        <f t="shared" si="1"/>
        <v>1</v>
      </c>
      <c r="H12" s="35">
        <f t="shared" si="2"/>
        <v>0</v>
      </c>
    </row>
    <row r="13" spans="1:8" x14ac:dyDescent="0.2">
      <c r="A13" t="s">
        <v>8418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3"/>
        <v>12</v>
      </c>
      <c r="F13" s="35">
        <f t="shared" si="0"/>
        <v>0.16666666666666666</v>
      </c>
      <c r="G13" s="35">
        <f t="shared" si="1"/>
        <v>0.83333333333333337</v>
      </c>
      <c r="H13" s="35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6C191-2050-3F43-9455-CF2BFB11DCA9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8367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CBEC-2B5F-3E4E-8AC3-6C89F393F21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C58E1-6666-D34F-8C9B-BA6D55DDA670}">
  <dimension ref="A1:E7"/>
  <sheetViews>
    <sheetView workbookViewId="0">
      <selection activeCell="B1" sqref="B1 B6:E7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BA3D-7EC2-0A45-A060-DC9204DB310A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8367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E99F-235B-1C44-9898-31E41E702B32}">
  <dimension ref="A1:D6"/>
  <sheetViews>
    <sheetView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17" t="s">
        <v>8380</v>
      </c>
      <c r="B1" s="17" t="s">
        <v>8381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8A193-79C9-7D4C-8775-E06E67BB41A4}">
  <dimension ref="A1:T413"/>
  <sheetViews>
    <sheetView workbookViewId="0">
      <selection sqref="A1:T413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4.16406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24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144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9">
        <v>115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192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9">
        <v>121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192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9">
        <v>100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20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9">
        <v>101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80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9">
        <v>116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224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9">
        <v>108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24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9">
        <v>100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20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9">
        <v>123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192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9">
        <v>121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224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9">
        <v>302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224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9">
        <v>101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20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9">
        <v>100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176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9">
        <v>125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80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9">
        <v>109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20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9">
        <v>146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20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9">
        <v>102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192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9">
        <v>110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160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9">
        <v>124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224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9">
        <v>135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224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9">
        <v>103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14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9">
        <v>100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160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16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9">
        <v>120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76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9">
        <v>119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160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9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9">
        <v>120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160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9">
        <v>103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96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9">
        <v>101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192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20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9">
        <v>103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192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9">
        <v>108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176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9">
        <v>104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20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9">
        <v>128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64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9">
        <v>126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20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9">
        <v>100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224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9">
        <v>102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20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9">
        <v>108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192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9">
        <v>128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192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9">
        <v>106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22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9">
        <v>100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144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9">
        <v>117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22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9">
        <v>108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224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9">
        <v>120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144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9">
        <v>100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144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9">
        <v>111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64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9">
        <v>108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22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9">
        <v>108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9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9">
        <v>120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20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9">
        <v>111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20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9">
        <v>110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20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9">
        <v>122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208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9">
        <v>107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192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9">
        <v>101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20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9">
        <v>109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20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9">
        <v>114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160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9">
        <v>114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128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9">
        <v>106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192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9">
        <v>106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20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9">
        <v>100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128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192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9">
        <v>175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20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9">
        <v>102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224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9">
        <v>100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27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9">
        <v>114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20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9">
        <v>129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20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9">
        <v>101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160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9">
        <v>109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20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9">
        <v>118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96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9">
        <v>131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224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9">
        <v>104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240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9">
        <v>101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176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9">
        <v>100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176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9">
        <v>336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20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9">
        <v>113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22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9">
        <v>102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96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9">
        <v>101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96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9">
        <v>114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160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9">
        <v>133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20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9">
        <v>102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224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9">
        <v>127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192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9">
        <v>111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192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9">
        <v>107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192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9">
        <v>163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20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9">
        <v>160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96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9">
        <v>116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192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9">
        <v>124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11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9">
        <v>103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16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9">
        <v>112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20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9">
        <v>115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22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9">
        <v>103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20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9">
        <v>101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256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9">
        <v>110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20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9">
        <v>115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20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9">
        <v>117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160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9">
        <v>114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208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9">
        <v>101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160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9">
        <v>109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160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9">
        <v>107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20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9">
        <v>116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192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9">
        <v>104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20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9">
        <v>119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22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9">
        <v>126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224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9">
        <v>120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128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9">
        <v>126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22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9">
        <v>100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160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9">
        <v>116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144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9">
        <v>100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96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9">
        <v>101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14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9">
        <v>125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144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9">
        <v>110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20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9">
        <v>102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176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9">
        <v>102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9">
        <v>102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16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9">
        <v>108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20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9">
        <v>110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192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9">
        <v>161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192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9">
        <v>131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20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9">
        <v>119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20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9">
        <v>103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240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9">
        <v>101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11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9">
        <v>101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22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9">
        <v>115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11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9">
        <v>127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20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9">
        <v>103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16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9">
        <v>104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192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9">
        <v>111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11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9">
        <v>101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192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20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9">
        <v>102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192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9">
        <v>111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12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9">
        <v>102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160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9">
        <v>128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144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192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9">
        <v>106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160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9">
        <v>109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20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9">
        <v>100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128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9">
        <v>103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128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9">
        <v>112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160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9">
        <v>103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176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9">
        <v>131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20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9">
        <v>102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20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9">
        <v>128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176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9">
        <v>154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20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9">
        <v>107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192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9">
        <v>101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20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9">
        <v>100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224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9">
        <v>114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224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9">
        <v>103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17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9">
        <v>122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224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9">
        <v>103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176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9">
        <v>102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48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9">
        <v>112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20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9">
        <v>102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224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9">
        <v>114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192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9">
        <v>102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224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9">
        <v>116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160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9">
        <v>136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20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9">
        <v>133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192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9">
        <v>116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192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192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9">
        <v>102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22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9">
        <v>175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192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9">
        <v>107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192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9">
        <v>122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144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9">
        <v>100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192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9">
        <v>110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192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9">
        <v>100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176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9">
        <v>116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192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9">
        <v>100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160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9">
        <v>106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176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9">
        <v>101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192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9">
        <v>107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192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9">
        <v>102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20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9">
        <v>101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192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9">
        <v>146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192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192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9">
        <v>100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20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144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9">
        <v>139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11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9">
        <v>102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160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9">
        <v>104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20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9">
        <v>138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144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9">
        <v>102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224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9">
        <v>101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20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9">
        <v>130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192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9">
        <v>110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224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9">
        <v>100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224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9">
        <v>153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160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9">
        <v>102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192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9">
        <v>103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12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9">
        <v>106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20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9">
        <v>113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20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9">
        <v>218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176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9">
        <v>101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224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9">
        <v>104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20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9">
        <v>221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176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11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9">
        <v>118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128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9">
        <v>139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176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9">
        <v>104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240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9">
        <v>100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192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9">
        <v>104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20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9">
        <v>102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192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9">
        <v>112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20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9">
        <v>100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192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9">
        <v>100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192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240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9">
        <v>117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192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9">
        <v>115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20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9">
        <v>102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20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9">
        <v>223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192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9">
        <v>106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176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9">
        <v>104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22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9">
        <v>111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224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9">
        <v>100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192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9">
        <v>110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240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9">
        <v>122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160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9">
        <v>100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192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9">
        <v>211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176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9">
        <v>109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20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9">
        <v>104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20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9">
        <v>130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20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9">
        <v>104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144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9">
        <v>100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192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9">
        <v>100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22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9">
        <v>101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20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9">
        <v>101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144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9">
        <v>140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20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9">
        <v>104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192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9">
        <v>103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176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9">
        <v>108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192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9">
        <v>100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192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9">
        <v>110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12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9">
        <v>100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192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9">
        <v>106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20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9">
        <v>112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20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9">
        <v>106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192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9">
        <v>101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128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9">
        <v>135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20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192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9">
        <v>103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224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9">
        <v>100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192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9">
        <v>186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11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9">
        <v>108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176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9">
        <v>110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160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9">
        <v>171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20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9">
        <v>101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224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9">
        <v>153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224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9">
        <v>101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192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9">
        <v>191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11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9">
        <v>140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20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9">
        <v>124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240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9">
        <v>139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192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9">
        <v>202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22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9">
        <v>102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176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9">
        <v>127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48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9">
        <v>101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16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9">
        <v>122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240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9">
        <v>113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160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9">
        <v>150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224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9">
        <v>102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20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9">
        <v>100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22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9">
        <v>104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20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9">
        <v>115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192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9">
        <v>113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176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9">
        <v>143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176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9">
        <v>160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224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9">
        <v>114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192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9">
        <v>101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192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9">
        <v>155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20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9">
        <v>121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20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9">
        <v>128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22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9">
        <v>158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192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20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9">
        <v>100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224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9">
        <v>100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22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9">
        <v>124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20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9">
        <v>109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20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9">
        <v>106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24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9">
        <v>106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192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224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9">
        <v>100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192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9">
        <v>104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20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9">
        <v>102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160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9">
        <v>104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20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9">
        <v>106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24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9">
        <v>101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20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9">
        <v>118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192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9">
        <v>110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192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9">
        <v>103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20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9">
        <v>100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192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9">
        <v>110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256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9">
        <v>169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192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9">
        <v>102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192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9">
        <v>106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192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9">
        <v>102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224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9">
        <v>117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224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9">
        <v>132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9">
        <v>128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22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9">
        <v>119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208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9">
        <v>126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144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9">
        <v>156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20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9">
        <v>120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20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9">
        <v>102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160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9">
        <v>100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224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9">
        <v>100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224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9">
        <v>102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192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9">
        <v>114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176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9">
        <v>102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240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9">
        <v>102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176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9">
        <v>106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176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9">
        <v>113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22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9">
        <v>100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256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9">
        <v>102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24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9">
        <v>131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20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9">
        <v>111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192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9">
        <v>100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192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9">
        <v>114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20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9">
        <v>106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20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9">
        <v>101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176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9">
        <v>100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192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9">
        <v>130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192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9">
        <v>114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192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9">
        <v>287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192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9">
        <v>109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176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9">
        <v>119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9">
        <v>109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192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9">
        <v>128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224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9">
        <v>175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176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9">
        <v>127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176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9">
        <v>111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224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9">
        <v>126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11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9">
        <v>119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128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9">
        <v>103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176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9">
        <v>110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20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9">
        <v>202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11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9">
        <v>130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208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9">
        <v>100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240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9">
        <v>171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20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9">
        <v>113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144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9">
        <v>100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192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9">
        <v>101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224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9">
        <v>113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20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224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9">
        <v>110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128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9">
        <v>100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160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9">
        <v>120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256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240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9">
        <v>100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144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9">
        <v>100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16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9">
        <v>104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240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9">
        <v>116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11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9">
        <v>101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176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9">
        <v>102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20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9">
        <v>111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20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9">
        <v>109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80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9">
        <v>100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20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9">
        <v>104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20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9">
        <v>101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224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9">
        <v>129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144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9">
        <v>103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224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9">
        <v>110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60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9">
        <v>113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24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9">
        <v>112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192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9">
        <v>139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14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9">
        <v>111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224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9">
        <v>139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192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9">
        <v>106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176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9">
        <v>101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20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9">
        <v>100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20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9">
        <v>118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192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9">
        <v>120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9">
        <v>128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11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9">
        <v>126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176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9">
        <v>107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208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9">
        <v>100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17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9">
        <v>111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224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9">
        <v>101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96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9">
        <v>121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20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9">
        <v>123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176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9">
        <v>103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176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9">
        <v>121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144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9">
        <v>186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22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9">
        <v>300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11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9">
        <v>141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11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9">
        <v>114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224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9">
        <v>154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192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9">
        <v>102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224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9">
        <v>102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192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9">
        <v>156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11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224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9">
        <v>101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192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9">
        <v>339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176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9">
        <v>101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192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9">
        <v>122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20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9">
        <v>101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20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9">
        <v>140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192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9">
        <v>119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24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9">
        <v>107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20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9">
        <v>228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144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9">
        <v>106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224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192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9">
        <v>106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20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20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9">
        <v>100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192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9">
        <v>100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176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9">
        <v>225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224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9">
        <v>106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22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160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9">
        <v>113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20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9">
        <v>101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E5D5-32F8-2E4E-B6C5-27590329D0A5}">
  <dimension ref="A1:T251"/>
  <sheetViews>
    <sheetView workbookViewId="0">
      <selection activeCell="U3" sqref="U3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4.16406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32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9">
        <v>0</v>
      </c>
      <c r="P2" s="24">
        <v>0</v>
      </c>
      <c r="Q2" s="30" t="s">
        <v>8315</v>
      </c>
      <c r="R2" s="24" t="s">
        <v>8316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32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9">
        <v>32</v>
      </c>
      <c r="P3" s="24">
        <v>60.67</v>
      </c>
      <c r="Q3" s="30" t="s">
        <v>8315</v>
      </c>
      <c r="R3" s="24" t="s">
        <v>8316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32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9">
        <v>0</v>
      </c>
      <c r="P4" s="24">
        <v>0</v>
      </c>
      <c r="Q4" s="30" t="s">
        <v>8315</v>
      </c>
      <c r="R4" s="24" t="s">
        <v>8316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32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9">
        <v>0</v>
      </c>
      <c r="P5" s="24">
        <v>0</v>
      </c>
      <c r="Q5" s="30" t="s">
        <v>8315</v>
      </c>
      <c r="R5" s="24" t="s">
        <v>8316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32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9">
        <v>0</v>
      </c>
      <c r="P6" s="24">
        <v>23.33</v>
      </c>
      <c r="Q6" s="30" t="s">
        <v>8315</v>
      </c>
      <c r="R6" s="24" t="s">
        <v>8316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32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9">
        <v>4</v>
      </c>
      <c r="P7" s="24">
        <v>23.92</v>
      </c>
      <c r="Q7" s="30" t="s">
        <v>8315</v>
      </c>
      <c r="R7" s="24" t="s">
        <v>8316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32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9">
        <v>2</v>
      </c>
      <c r="P8" s="24">
        <v>15.83</v>
      </c>
      <c r="Q8" s="30" t="s">
        <v>8315</v>
      </c>
      <c r="R8" s="24" t="s">
        <v>8316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32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9">
        <v>50</v>
      </c>
      <c r="P9" s="24">
        <v>60</v>
      </c>
      <c r="Q9" s="30" t="s">
        <v>8315</v>
      </c>
      <c r="R9" s="24" t="s">
        <v>8316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32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9">
        <v>5</v>
      </c>
      <c r="P10" s="24">
        <v>24.33</v>
      </c>
      <c r="Q10" s="30" t="s">
        <v>8315</v>
      </c>
      <c r="R10" s="24" t="s">
        <v>8316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32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9">
        <v>7</v>
      </c>
      <c r="P11" s="24">
        <v>29.56</v>
      </c>
      <c r="Q11" s="30" t="s">
        <v>8315</v>
      </c>
      <c r="R11" s="24" t="s">
        <v>8316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32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9">
        <v>0</v>
      </c>
      <c r="P12" s="24">
        <v>18.329999999999998</v>
      </c>
      <c r="Q12" s="30" t="s">
        <v>8315</v>
      </c>
      <c r="R12" s="24" t="s">
        <v>8316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32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9">
        <v>0</v>
      </c>
      <c r="P13" s="24">
        <v>20</v>
      </c>
      <c r="Q13" s="30" t="s">
        <v>8315</v>
      </c>
      <c r="R13" s="24" t="s">
        <v>8316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32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9">
        <v>0</v>
      </c>
      <c r="P14" s="24">
        <v>0</v>
      </c>
      <c r="Q14" s="30" t="s">
        <v>8315</v>
      </c>
      <c r="R14" s="24" t="s">
        <v>8316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32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9">
        <v>1</v>
      </c>
      <c r="P15" s="24">
        <v>22.5</v>
      </c>
      <c r="Q15" s="30" t="s">
        <v>8315</v>
      </c>
      <c r="R15" s="24" t="s">
        <v>8316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32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9">
        <v>20</v>
      </c>
      <c r="P16" s="24">
        <v>50.4</v>
      </c>
      <c r="Q16" s="30" t="s">
        <v>8315</v>
      </c>
      <c r="R16" s="24" t="s">
        <v>8316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32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9">
        <v>42</v>
      </c>
      <c r="P17" s="24">
        <v>105.03</v>
      </c>
      <c r="Q17" s="30" t="s">
        <v>8315</v>
      </c>
      <c r="R17" s="24" t="s">
        <v>8316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32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9">
        <v>1</v>
      </c>
      <c r="P18" s="24">
        <v>35.4</v>
      </c>
      <c r="Q18" s="30" t="s">
        <v>8315</v>
      </c>
      <c r="R18" s="24" t="s">
        <v>8316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32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9">
        <v>15</v>
      </c>
      <c r="P19" s="24">
        <v>83.33</v>
      </c>
      <c r="Q19" s="30" t="s">
        <v>8315</v>
      </c>
      <c r="R19" s="24" t="s">
        <v>8316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32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9">
        <v>5</v>
      </c>
      <c r="P20" s="24">
        <v>35.92</v>
      </c>
      <c r="Q20" s="30" t="s">
        <v>8315</v>
      </c>
      <c r="R20" s="24" t="s">
        <v>8316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32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9">
        <v>0</v>
      </c>
      <c r="P21" s="24">
        <v>0</v>
      </c>
      <c r="Q21" s="30" t="s">
        <v>8315</v>
      </c>
      <c r="R21" s="24" t="s">
        <v>8316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32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9">
        <v>38</v>
      </c>
      <c r="P22" s="24">
        <v>119.13</v>
      </c>
      <c r="Q22" s="30" t="s">
        <v>8315</v>
      </c>
      <c r="R22" s="24" t="s">
        <v>8316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32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9">
        <v>5</v>
      </c>
      <c r="P23" s="24">
        <v>90.33</v>
      </c>
      <c r="Q23" s="30" t="s">
        <v>8315</v>
      </c>
      <c r="R23" s="24" t="s">
        <v>8316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32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9">
        <v>0</v>
      </c>
      <c r="P24" s="24">
        <v>2.33</v>
      </c>
      <c r="Q24" s="30" t="s">
        <v>8315</v>
      </c>
      <c r="R24" s="24" t="s">
        <v>8316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32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9">
        <v>0</v>
      </c>
      <c r="P25" s="24">
        <v>0</v>
      </c>
      <c r="Q25" s="30" t="s">
        <v>8315</v>
      </c>
      <c r="R25" s="24" t="s">
        <v>8316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32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9">
        <v>11</v>
      </c>
      <c r="P26" s="24">
        <v>108.33</v>
      </c>
      <c r="Q26" s="30" t="s">
        <v>8315</v>
      </c>
      <c r="R26" s="24" t="s">
        <v>8316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32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9">
        <v>0</v>
      </c>
      <c r="P27" s="24">
        <v>29</v>
      </c>
      <c r="Q27" s="30" t="s">
        <v>8315</v>
      </c>
      <c r="R27" s="24" t="s">
        <v>8316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32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9">
        <v>23</v>
      </c>
      <c r="P28" s="24">
        <v>96.55</v>
      </c>
      <c r="Q28" s="30" t="s">
        <v>8315</v>
      </c>
      <c r="R28" s="24" t="s">
        <v>8316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32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9">
        <v>0</v>
      </c>
      <c r="P29" s="24">
        <v>0</v>
      </c>
      <c r="Q29" s="30" t="s">
        <v>8315</v>
      </c>
      <c r="R29" s="24" t="s">
        <v>8316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32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9">
        <v>34</v>
      </c>
      <c r="P30" s="24">
        <v>63</v>
      </c>
      <c r="Q30" s="30" t="s">
        <v>8315</v>
      </c>
      <c r="R30" s="24" t="s">
        <v>8316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32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9">
        <v>19</v>
      </c>
      <c r="P31" s="24">
        <v>381.6</v>
      </c>
      <c r="Q31" s="30" t="s">
        <v>8315</v>
      </c>
      <c r="R31" s="24" t="s">
        <v>8316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32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9">
        <v>0</v>
      </c>
      <c r="P32" s="24">
        <v>46.25</v>
      </c>
      <c r="Q32" s="30" t="s">
        <v>8315</v>
      </c>
      <c r="R32" s="24" t="s">
        <v>8316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32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9">
        <v>33</v>
      </c>
      <c r="P33" s="24">
        <v>26</v>
      </c>
      <c r="Q33" s="30" t="s">
        <v>8315</v>
      </c>
      <c r="R33" s="24" t="s">
        <v>8316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32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9">
        <v>5</v>
      </c>
      <c r="P34" s="24">
        <v>10</v>
      </c>
      <c r="Q34" s="30" t="s">
        <v>8315</v>
      </c>
      <c r="R34" s="24" t="s">
        <v>8316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32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9">
        <v>0</v>
      </c>
      <c r="P35" s="24">
        <v>5</v>
      </c>
      <c r="Q35" s="30" t="s">
        <v>8315</v>
      </c>
      <c r="R35" s="24" t="s">
        <v>8316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32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9">
        <v>0</v>
      </c>
      <c r="P36" s="24">
        <v>0</v>
      </c>
      <c r="Q36" s="30" t="s">
        <v>8315</v>
      </c>
      <c r="R36" s="24" t="s">
        <v>8316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32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9">
        <v>38</v>
      </c>
      <c r="P37" s="24">
        <v>81.569999999999993</v>
      </c>
      <c r="Q37" s="30" t="s">
        <v>8315</v>
      </c>
      <c r="R37" s="24" t="s">
        <v>8316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32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9">
        <v>1</v>
      </c>
      <c r="P38" s="24">
        <v>7</v>
      </c>
      <c r="Q38" s="30" t="s">
        <v>8315</v>
      </c>
      <c r="R38" s="24" t="s">
        <v>8316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32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9">
        <v>3</v>
      </c>
      <c r="P39" s="24">
        <v>27.3</v>
      </c>
      <c r="Q39" s="30" t="s">
        <v>8315</v>
      </c>
      <c r="R39" s="24" t="s">
        <v>8316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32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9">
        <v>9</v>
      </c>
      <c r="P40" s="24">
        <v>29.41</v>
      </c>
      <c r="Q40" s="30" t="s">
        <v>8315</v>
      </c>
      <c r="R40" s="24" t="s">
        <v>8316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32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9">
        <v>1</v>
      </c>
      <c r="P41" s="24">
        <v>12.5</v>
      </c>
      <c r="Q41" s="30" t="s">
        <v>8315</v>
      </c>
      <c r="R41" s="24" t="s">
        <v>8316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32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9">
        <v>0</v>
      </c>
      <c r="P42" s="24">
        <v>0</v>
      </c>
      <c r="Q42" s="30" t="s">
        <v>8315</v>
      </c>
      <c r="R42" s="24" t="s">
        <v>8316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32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9">
        <v>5</v>
      </c>
      <c r="P43" s="24">
        <v>5.75</v>
      </c>
      <c r="Q43" s="30" t="s">
        <v>8315</v>
      </c>
      <c r="R43" s="24" t="s">
        <v>8316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32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9">
        <v>21</v>
      </c>
      <c r="P44" s="24">
        <v>52.08</v>
      </c>
      <c r="Q44" s="30" t="s">
        <v>8315</v>
      </c>
      <c r="R44" s="24" t="s">
        <v>8316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32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9">
        <v>5</v>
      </c>
      <c r="P45" s="24">
        <v>183.33</v>
      </c>
      <c r="Q45" s="30" t="s">
        <v>8315</v>
      </c>
      <c r="R45" s="24" t="s">
        <v>8316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32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9">
        <v>4</v>
      </c>
      <c r="P46" s="24">
        <v>26.33</v>
      </c>
      <c r="Q46" s="30" t="s">
        <v>8315</v>
      </c>
      <c r="R46" s="24" t="s">
        <v>8316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32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9">
        <v>0</v>
      </c>
      <c r="P47" s="24">
        <v>0</v>
      </c>
      <c r="Q47" s="30" t="s">
        <v>8315</v>
      </c>
      <c r="R47" s="24" t="s">
        <v>8316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32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9">
        <v>62</v>
      </c>
      <c r="P48" s="24">
        <v>486.43</v>
      </c>
      <c r="Q48" s="30" t="s">
        <v>8315</v>
      </c>
      <c r="R48" s="24" t="s">
        <v>8316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32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9">
        <v>1</v>
      </c>
      <c r="P49" s="24">
        <v>3</v>
      </c>
      <c r="Q49" s="30" t="s">
        <v>8315</v>
      </c>
      <c r="R49" s="24" t="s">
        <v>8316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32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9">
        <v>0</v>
      </c>
      <c r="P50" s="24">
        <v>25</v>
      </c>
      <c r="Q50" s="30" t="s">
        <v>8315</v>
      </c>
      <c r="R50" s="24" t="s">
        <v>8316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32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9">
        <v>1</v>
      </c>
      <c r="P51" s="24">
        <v>9.75</v>
      </c>
      <c r="Q51" s="30" t="s">
        <v>8315</v>
      </c>
      <c r="R51" s="24" t="s">
        <v>8316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32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9">
        <v>18</v>
      </c>
      <c r="P52" s="24">
        <v>36.590000000000003</v>
      </c>
      <c r="Q52" s="30" t="s">
        <v>8315</v>
      </c>
      <c r="R52" s="24" t="s">
        <v>8316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32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9">
        <v>9</v>
      </c>
      <c r="P53" s="24">
        <v>80.709999999999994</v>
      </c>
      <c r="Q53" s="30" t="s">
        <v>8315</v>
      </c>
      <c r="R53" s="24" t="s">
        <v>8316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32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9">
        <v>0</v>
      </c>
      <c r="P54" s="24">
        <v>1</v>
      </c>
      <c r="Q54" s="30" t="s">
        <v>8315</v>
      </c>
      <c r="R54" s="24" t="s">
        <v>8316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32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9">
        <v>3</v>
      </c>
      <c r="P55" s="24">
        <v>52.8</v>
      </c>
      <c r="Q55" s="30" t="s">
        <v>8315</v>
      </c>
      <c r="R55" s="24" t="s">
        <v>8316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32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9">
        <v>0</v>
      </c>
      <c r="P56" s="24">
        <v>20</v>
      </c>
      <c r="Q56" s="30" t="s">
        <v>8315</v>
      </c>
      <c r="R56" s="24" t="s">
        <v>8316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32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9">
        <v>37</v>
      </c>
      <c r="P57" s="24">
        <v>46.93</v>
      </c>
      <c r="Q57" s="30" t="s">
        <v>8315</v>
      </c>
      <c r="R57" s="24" t="s">
        <v>8316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32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9">
        <v>14</v>
      </c>
      <c r="P58" s="24">
        <v>78.08</v>
      </c>
      <c r="Q58" s="30" t="s">
        <v>8315</v>
      </c>
      <c r="R58" s="24" t="s">
        <v>8316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32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9">
        <v>0</v>
      </c>
      <c r="P59" s="24">
        <v>1</v>
      </c>
      <c r="Q59" s="30" t="s">
        <v>8315</v>
      </c>
      <c r="R59" s="24" t="s">
        <v>8316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32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9">
        <v>22</v>
      </c>
      <c r="P60" s="24">
        <v>48.56</v>
      </c>
      <c r="Q60" s="30" t="s">
        <v>8315</v>
      </c>
      <c r="R60" s="24" t="s">
        <v>8316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32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9">
        <v>27</v>
      </c>
      <c r="P61" s="24">
        <v>68.099999999999994</v>
      </c>
      <c r="Q61" s="30" t="s">
        <v>8315</v>
      </c>
      <c r="R61" s="24" t="s">
        <v>8316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32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9">
        <v>9</v>
      </c>
      <c r="P62" s="24">
        <v>8.5</v>
      </c>
      <c r="Q62" s="30" t="s">
        <v>8315</v>
      </c>
      <c r="R62" s="24" t="s">
        <v>8316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32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9">
        <v>9</v>
      </c>
      <c r="P63" s="24">
        <v>60.06</v>
      </c>
      <c r="Q63" s="30" t="s">
        <v>8315</v>
      </c>
      <c r="R63" s="24" t="s">
        <v>8316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32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9">
        <v>7</v>
      </c>
      <c r="P64" s="24">
        <v>72.400000000000006</v>
      </c>
      <c r="Q64" s="30" t="s">
        <v>8315</v>
      </c>
      <c r="R64" s="24" t="s">
        <v>8316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32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9">
        <v>10</v>
      </c>
      <c r="P65" s="24">
        <v>100</v>
      </c>
      <c r="Q65" s="30" t="s">
        <v>8315</v>
      </c>
      <c r="R65" s="24" t="s">
        <v>8316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32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9">
        <v>11</v>
      </c>
      <c r="P66" s="24">
        <v>51.67</v>
      </c>
      <c r="Q66" s="30" t="s">
        <v>8315</v>
      </c>
      <c r="R66" s="24" t="s">
        <v>8316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32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9">
        <v>0</v>
      </c>
      <c r="P67" s="24">
        <v>0</v>
      </c>
      <c r="Q67" s="30" t="s">
        <v>8315</v>
      </c>
      <c r="R67" s="24" t="s">
        <v>8316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32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9">
        <v>28</v>
      </c>
      <c r="P68" s="24">
        <v>61</v>
      </c>
      <c r="Q68" s="30" t="s">
        <v>8315</v>
      </c>
      <c r="R68" s="24" t="s">
        <v>8316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32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9">
        <v>21</v>
      </c>
      <c r="P69" s="24">
        <v>37.5</v>
      </c>
      <c r="Q69" s="30" t="s">
        <v>8315</v>
      </c>
      <c r="R69" s="24" t="s">
        <v>8316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32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9">
        <v>18</v>
      </c>
      <c r="P70" s="24">
        <v>25.57</v>
      </c>
      <c r="Q70" s="30" t="s">
        <v>8315</v>
      </c>
      <c r="R70" s="24" t="s">
        <v>8316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32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9">
        <v>0</v>
      </c>
      <c r="P71" s="24">
        <v>0</v>
      </c>
      <c r="Q71" s="30" t="s">
        <v>8315</v>
      </c>
      <c r="R71" s="24" t="s">
        <v>8316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32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9">
        <v>2</v>
      </c>
      <c r="P72" s="24">
        <v>25</v>
      </c>
      <c r="Q72" s="30" t="s">
        <v>8315</v>
      </c>
      <c r="R72" s="24" t="s">
        <v>8316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32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9">
        <v>0</v>
      </c>
      <c r="P73" s="24">
        <v>0</v>
      </c>
      <c r="Q73" s="30" t="s">
        <v>8315</v>
      </c>
      <c r="R73" s="24" t="s">
        <v>8316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32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9">
        <v>0</v>
      </c>
      <c r="P74" s="24">
        <v>0</v>
      </c>
      <c r="Q74" s="30" t="s">
        <v>8315</v>
      </c>
      <c r="R74" s="24" t="s">
        <v>8316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32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9">
        <v>10</v>
      </c>
      <c r="P75" s="24">
        <v>10</v>
      </c>
      <c r="Q75" s="30" t="s">
        <v>8315</v>
      </c>
      <c r="R75" s="24" t="s">
        <v>8316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32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9">
        <v>2</v>
      </c>
      <c r="P76" s="24">
        <v>202</v>
      </c>
      <c r="Q76" s="30" t="s">
        <v>8315</v>
      </c>
      <c r="R76" s="24" t="s">
        <v>8316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32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9">
        <v>9</v>
      </c>
      <c r="P77" s="24">
        <v>25.65</v>
      </c>
      <c r="Q77" s="30" t="s">
        <v>8315</v>
      </c>
      <c r="R77" s="24" t="s">
        <v>8316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32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9">
        <v>21</v>
      </c>
      <c r="P78" s="24">
        <v>56.05</v>
      </c>
      <c r="Q78" s="30" t="s">
        <v>8315</v>
      </c>
      <c r="R78" s="24" t="s">
        <v>8316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32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9">
        <v>41</v>
      </c>
      <c r="P79" s="24">
        <v>81.319999999999993</v>
      </c>
      <c r="Q79" s="30" t="s">
        <v>8315</v>
      </c>
      <c r="R79" s="24" t="s">
        <v>8316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32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9">
        <v>2</v>
      </c>
      <c r="P80" s="24">
        <v>70.17</v>
      </c>
      <c r="Q80" s="30" t="s">
        <v>8315</v>
      </c>
      <c r="R80" s="24" t="s">
        <v>8316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32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9">
        <v>3</v>
      </c>
      <c r="P81" s="24">
        <v>23.63</v>
      </c>
      <c r="Q81" s="30" t="s">
        <v>8315</v>
      </c>
      <c r="R81" s="24" t="s">
        <v>8316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32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9">
        <v>16</v>
      </c>
      <c r="P82" s="24">
        <v>188.56</v>
      </c>
      <c r="Q82" s="30" t="s">
        <v>8315</v>
      </c>
      <c r="R82" s="24" t="s">
        <v>8316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32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9">
        <v>16</v>
      </c>
      <c r="P83" s="24">
        <v>49.51</v>
      </c>
      <c r="Q83" s="30" t="s">
        <v>8315</v>
      </c>
      <c r="R83" s="24" t="s">
        <v>8316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32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9">
        <v>4</v>
      </c>
      <c r="P84" s="24">
        <v>9.5</v>
      </c>
      <c r="Q84" s="30" t="s">
        <v>8315</v>
      </c>
      <c r="R84" s="24" t="s">
        <v>8316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32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9">
        <v>0</v>
      </c>
      <c r="P85" s="24">
        <v>10</v>
      </c>
      <c r="Q85" s="30" t="s">
        <v>8315</v>
      </c>
      <c r="R85" s="24" t="s">
        <v>8316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32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9">
        <v>0</v>
      </c>
      <c r="P86" s="24">
        <v>13</v>
      </c>
      <c r="Q86" s="30" t="s">
        <v>8315</v>
      </c>
      <c r="R86" s="24" t="s">
        <v>8316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32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9">
        <v>16</v>
      </c>
      <c r="P87" s="24">
        <v>89.4</v>
      </c>
      <c r="Q87" s="30" t="s">
        <v>8315</v>
      </c>
      <c r="R87" s="24" t="s">
        <v>8316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32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9">
        <v>3</v>
      </c>
      <c r="P88" s="24">
        <v>25</v>
      </c>
      <c r="Q88" s="30" t="s">
        <v>8315</v>
      </c>
      <c r="R88" s="24" t="s">
        <v>8316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32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9">
        <v>0</v>
      </c>
      <c r="P89" s="24">
        <v>1</v>
      </c>
      <c r="Q89" s="30" t="s">
        <v>8315</v>
      </c>
      <c r="R89" s="24" t="s">
        <v>8316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32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9">
        <v>5</v>
      </c>
      <c r="P90" s="24">
        <v>65</v>
      </c>
      <c r="Q90" s="30" t="s">
        <v>8315</v>
      </c>
      <c r="R90" s="24" t="s">
        <v>8316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32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9">
        <v>0</v>
      </c>
      <c r="P91" s="24">
        <v>1</v>
      </c>
      <c r="Q91" s="30" t="s">
        <v>8315</v>
      </c>
      <c r="R91" s="24" t="s">
        <v>8316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32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9">
        <v>18</v>
      </c>
      <c r="P92" s="24">
        <v>81.540000000000006</v>
      </c>
      <c r="Q92" s="30" t="s">
        <v>8315</v>
      </c>
      <c r="R92" s="24" t="s">
        <v>8316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32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9">
        <v>5</v>
      </c>
      <c r="P93" s="24">
        <v>100</v>
      </c>
      <c r="Q93" s="30" t="s">
        <v>8315</v>
      </c>
      <c r="R93" s="24" t="s">
        <v>8316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32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9">
        <v>0</v>
      </c>
      <c r="P94" s="24">
        <v>1</v>
      </c>
      <c r="Q94" s="30" t="s">
        <v>8315</v>
      </c>
      <c r="R94" s="24" t="s">
        <v>8316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32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9">
        <v>0</v>
      </c>
      <c r="P95" s="24">
        <v>0</v>
      </c>
      <c r="Q95" s="30" t="s">
        <v>8315</v>
      </c>
      <c r="R95" s="24" t="s">
        <v>8316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32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9">
        <v>1</v>
      </c>
      <c r="P96" s="24">
        <v>20</v>
      </c>
      <c r="Q96" s="30" t="s">
        <v>8315</v>
      </c>
      <c r="R96" s="24" t="s">
        <v>8316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32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9">
        <v>1</v>
      </c>
      <c r="P97" s="24">
        <v>5.5</v>
      </c>
      <c r="Q97" s="30" t="s">
        <v>8315</v>
      </c>
      <c r="R97" s="24" t="s">
        <v>8316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32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9">
        <v>13</v>
      </c>
      <c r="P98" s="24">
        <v>50.2</v>
      </c>
      <c r="Q98" s="30" t="s">
        <v>8315</v>
      </c>
      <c r="R98" s="24" t="s">
        <v>8316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32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9">
        <v>1</v>
      </c>
      <c r="P99" s="24">
        <v>13.11</v>
      </c>
      <c r="Q99" s="30" t="s">
        <v>8315</v>
      </c>
      <c r="R99" s="24" t="s">
        <v>8316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32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9">
        <v>17</v>
      </c>
      <c r="P100" s="24">
        <v>315.5</v>
      </c>
      <c r="Q100" s="30" t="s">
        <v>8315</v>
      </c>
      <c r="R100" s="24" t="s">
        <v>8316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32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9">
        <v>33</v>
      </c>
      <c r="P101" s="24">
        <v>37.14</v>
      </c>
      <c r="Q101" s="30" t="s">
        <v>8315</v>
      </c>
      <c r="R101" s="24" t="s">
        <v>8316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32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9">
        <v>0</v>
      </c>
      <c r="P102" s="24">
        <v>0</v>
      </c>
      <c r="Q102" s="30" t="s">
        <v>8315</v>
      </c>
      <c r="R102" s="24" t="s">
        <v>8316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32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9">
        <v>22</v>
      </c>
      <c r="P103" s="24">
        <v>128.27000000000001</v>
      </c>
      <c r="Q103" s="30" t="s">
        <v>8315</v>
      </c>
      <c r="R103" s="24" t="s">
        <v>8316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32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9">
        <v>3</v>
      </c>
      <c r="P104" s="24">
        <v>47.27</v>
      </c>
      <c r="Q104" s="30" t="s">
        <v>8315</v>
      </c>
      <c r="R104" s="24" t="s">
        <v>8316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32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9">
        <v>5</v>
      </c>
      <c r="P105" s="24">
        <v>50</v>
      </c>
      <c r="Q105" s="30" t="s">
        <v>8315</v>
      </c>
      <c r="R105" s="24" t="s">
        <v>8316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32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9">
        <v>11</v>
      </c>
      <c r="P106" s="24">
        <v>42.5</v>
      </c>
      <c r="Q106" s="30" t="s">
        <v>8315</v>
      </c>
      <c r="R106" s="24" t="s">
        <v>8316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32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9">
        <v>1</v>
      </c>
      <c r="P107" s="24">
        <v>62.5</v>
      </c>
      <c r="Q107" s="30" t="s">
        <v>8315</v>
      </c>
      <c r="R107" s="24" t="s">
        <v>8316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32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9">
        <v>5</v>
      </c>
      <c r="P108" s="24">
        <v>27</v>
      </c>
      <c r="Q108" s="30" t="s">
        <v>8315</v>
      </c>
      <c r="R108" s="24" t="s">
        <v>8316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32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9">
        <v>1</v>
      </c>
      <c r="P109" s="24">
        <v>25</v>
      </c>
      <c r="Q109" s="30" t="s">
        <v>8315</v>
      </c>
      <c r="R109" s="24" t="s">
        <v>8316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32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9">
        <v>0</v>
      </c>
      <c r="P110" s="24">
        <v>0</v>
      </c>
      <c r="Q110" s="30" t="s">
        <v>8315</v>
      </c>
      <c r="R110" s="24" t="s">
        <v>8316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32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9">
        <v>0</v>
      </c>
      <c r="P111" s="24">
        <v>1.5</v>
      </c>
      <c r="Q111" s="30" t="s">
        <v>8315</v>
      </c>
      <c r="R111" s="24" t="s">
        <v>8316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32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9">
        <v>15</v>
      </c>
      <c r="P112" s="24">
        <v>38.25</v>
      </c>
      <c r="Q112" s="30" t="s">
        <v>8315</v>
      </c>
      <c r="R112" s="24" t="s">
        <v>8316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32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9">
        <v>9</v>
      </c>
      <c r="P113" s="24">
        <v>16.25</v>
      </c>
      <c r="Q113" s="30" t="s">
        <v>8315</v>
      </c>
      <c r="R113" s="24" t="s">
        <v>8316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32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9">
        <v>0</v>
      </c>
      <c r="P114" s="24">
        <v>33.75</v>
      </c>
      <c r="Q114" s="30" t="s">
        <v>8315</v>
      </c>
      <c r="R114" s="24" t="s">
        <v>8316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32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9">
        <v>3</v>
      </c>
      <c r="P115" s="24">
        <v>61.67</v>
      </c>
      <c r="Q115" s="30" t="s">
        <v>8315</v>
      </c>
      <c r="R115" s="24" t="s">
        <v>8316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32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9">
        <v>37</v>
      </c>
      <c r="P116" s="24">
        <v>83.14</v>
      </c>
      <c r="Q116" s="30" t="s">
        <v>8315</v>
      </c>
      <c r="R116" s="24" t="s">
        <v>8316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32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9">
        <v>0</v>
      </c>
      <c r="P117" s="24">
        <v>1</v>
      </c>
      <c r="Q117" s="30" t="s">
        <v>8315</v>
      </c>
      <c r="R117" s="24" t="s">
        <v>8316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32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9">
        <v>10</v>
      </c>
      <c r="P118" s="24">
        <v>142.86000000000001</v>
      </c>
      <c r="Q118" s="30" t="s">
        <v>8315</v>
      </c>
      <c r="R118" s="24" t="s">
        <v>8316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32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9">
        <v>8</v>
      </c>
      <c r="P119" s="24">
        <v>10.17</v>
      </c>
      <c r="Q119" s="30" t="s">
        <v>8315</v>
      </c>
      <c r="R119" s="24" t="s">
        <v>8316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32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9">
        <v>15</v>
      </c>
      <c r="P120" s="24">
        <v>57.25</v>
      </c>
      <c r="Q120" s="30" t="s">
        <v>8315</v>
      </c>
      <c r="R120" s="24" t="s">
        <v>8316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32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9">
        <v>10</v>
      </c>
      <c r="P121" s="24">
        <v>5</v>
      </c>
      <c r="Q121" s="30" t="s">
        <v>8315</v>
      </c>
      <c r="R121" s="24" t="s">
        <v>8316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32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9">
        <v>13</v>
      </c>
      <c r="P122" s="24">
        <v>93</v>
      </c>
      <c r="Q122" s="30" t="s">
        <v>8315</v>
      </c>
      <c r="R122" s="24" t="s">
        <v>8316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32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9">
        <v>2</v>
      </c>
      <c r="P123" s="24">
        <v>32.36</v>
      </c>
      <c r="Q123" s="30" t="s">
        <v>8315</v>
      </c>
      <c r="R123" s="24" t="s">
        <v>8316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32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9">
        <v>0</v>
      </c>
      <c r="P124" s="24">
        <v>0</v>
      </c>
      <c r="Q124" s="30" t="s">
        <v>8315</v>
      </c>
      <c r="R124" s="24" t="s">
        <v>8316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32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9">
        <v>0</v>
      </c>
      <c r="P125" s="24">
        <v>1</v>
      </c>
      <c r="Q125" s="30" t="s">
        <v>8315</v>
      </c>
      <c r="R125" s="24" t="s">
        <v>8316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32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9">
        <v>16</v>
      </c>
      <c r="P126" s="24">
        <v>91.83</v>
      </c>
      <c r="Q126" s="30" t="s">
        <v>8315</v>
      </c>
      <c r="R126" s="24" t="s">
        <v>8316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32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9">
        <v>11</v>
      </c>
      <c r="P127" s="24">
        <v>45.83</v>
      </c>
      <c r="Q127" s="30" t="s">
        <v>8315</v>
      </c>
      <c r="R127" s="24" t="s">
        <v>8316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32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9">
        <v>0</v>
      </c>
      <c r="P128" s="24">
        <v>0</v>
      </c>
      <c r="Q128" s="30" t="s">
        <v>8315</v>
      </c>
      <c r="R128" s="24" t="s">
        <v>8316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32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9">
        <v>86</v>
      </c>
      <c r="P129" s="24">
        <v>248.5</v>
      </c>
      <c r="Q129" s="30" t="s">
        <v>8315</v>
      </c>
      <c r="R129" s="24" t="s">
        <v>8316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32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9">
        <v>12</v>
      </c>
      <c r="P130" s="24">
        <v>79.400000000000006</v>
      </c>
      <c r="Q130" s="30" t="s">
        <v>8315</v>
      </c>
      <c r="R130" s="24" t="s">
        <v>8316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32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9">
        <v>0</v>
      </c>
      <c r="P131" s="24">
        <v>5.5</v>
      </c>
      <c r="Q131" s="30" t="s">
        <v>8315</v>
      </c>
      <c r="R131" s="24" t="s">
        <v>8316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32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9">
        <v>1</v>
      </c>
      <c r="P132" s="24">
        <v>25</v>
      </c>
      <c r="Q132" s="30" t="s">
        <v>8315</v>
      </c>
      <c r="R132" s="24" t="s">
        <v>8316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32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9">
        <v>0</v>
      </c>
      <c r="P133" s="24">
        <v>0</v>
      </c>
      <c r="Q133" s="30" t="s">
        <v>8315</v>
      </c>
      <c r="R133" s="24" t="s">
        <v>8316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32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9">
        <v>36</v>
      </c>
      <c r="P134" s="24">
        <v>137.08000000000001</v>
      </c>
      <c r="Q134" s="30" t="s">
        <v>8315</v>
      </c>
      <c r="R134" s="24" t="s">
        <v>8316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32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9">
        <v>0</v>
      </c>
      <c r="P135" s="24">
        <v>0</v>
      </c>
      <c r="Q135" s="30" t="s">
        <v>8315</v>
      </c>
      <c r="R135" s="24" t="s">
        <v>8316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32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9">
        <v>0</v>
      </c>
      <c r="P136" s="24">
        <v>5</v>
      </c>
      <c r="Q136" s="30" t="s">
        <v>8315</v>
      </c>
      <c r="R136" s="24" t="s">
        <v>8316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32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9">
        <v>3</v>
      </c>
      <c r="P137" s="24">
        <v>39</v>
      </c>
      <c r="Q137" s="30" t="s">
        <v>8315</v>
      </c>
      <c r="R137" s="24" t="s">
        <v>8316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32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9">
        <v>3</v>
      </c>
      <c r="P138" s="24">
        <v>50.5</v>
      </c>
      <c r="Q138" s="30" t="s">
        <v>8315</v>
      </c>
      <c r="R138" s="24" t="s">
        <v>8316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32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9">
        <v>1</v>
      </c>
      <c r="P139" s="24">
        <v>25</v>
      </c>
      <c r="Q139" s="30" t="s">
        <v>8315</v>
      </c>
      <c r="R139" s="24" t="s">
        <v>8316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32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9">
        <v>0</v>
      </c>
      <c r="P140" s="24">
        <v>25</v>
      </c>
      <c r="Q140" s="30" t="s">
        <v>8315</v>
      </c>
      <c r="R140" s="24" t="s">
        <v>8316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32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9">
        <v>0</v>
      </c>
      <c r="P141" s="24">
        <v>0</v>
      </c>
      <c r="Q141" s="30" t="s">
        <v>8315</v>
      </c>
      <c r="R141" s="24" t="s">
        <v>8316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32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9">
        <v>24</v>
      </c>
      <c r="P142" s="24">
        <v>53.13</v>
      </c>
      <c r="Q142" s="30" t="s">
        <v>8315</v>
      </c>
      <c r="R142" s="24" t="s">
        <v>8316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32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9">
        <v>0</v>
      </c>
      <c r="P143" s="24">
        <v>0</v>
      </c>
      <c r="Q143" s="30" t="s">
        <v>8315</v>
      </c>
      <c r="R143" s="24" t="s">
        <v>8316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32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9">
        <v>0</v>
      </c>
      <c r="P144" s="24">
        <v>7</v>
      </c>
      <c r="Q144" s="30" t="s">
        <v>8315</v>
      </c>
      <c r="R144" s="24" t="s">
        <v>8316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32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9">
        <v>32</v>
      </c>
      <c r="P145" s="24">
        <v>40.06</v>
      </c>
      <c r="Q145" s="30" t="s">
        <v>8315</v>
      </c>
      <c r="R145" s="24" t="s">
        <v>8316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32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9">
        <v>24</v>
      </c>
      <c r="P146" s="24">
        <v>24.33</v>
      </c>
      <c r="Q146" s="30" t="s">
        <v>8315</v>
      </c>
      <c r="R146" s="24" t="s">
        <v>8316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32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9">
        <v>2</v>
      </c>
      <c r="P147" s="24">
        <v>11.25</v>
      </c>
      <c r="Q147" s="30" t="s">
        <v>8315</v>
      </c>
      <c r="R147" s="24" t="s">
        <v>8316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32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9">
        <v>6</v>
      </c>
      <c r="P148" s="24">
        <v>42</v>
      </c>
      <c r="Q148" s="30" t="s">
        <v>8315</v>
      </c>
      <c r="R148" s="24" t="s">
        <v>8316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32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9">
        <v>14</v>
      </c>
      <c r="P149" s="24">
        <v>71.25</v>
      </c>
      <c r="Q149" s="30" t="s">
        <v>8315</v>
      </c>
      <c r="R149" s="24" t="s">
        <v>8316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32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9">
        <v>1</v>
      </c>
      <c r="P150" s="24">
        <v>22.5</v>
      </c>
      <c r="Q150" s="30" t="s">
        <v>8315</v>
      </c>
      <c r="R150" s="24" t="s">
        <v>8316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32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9">
        <v>24</v>
      </c>
      <c r="P151" s="24">
        <v>41</v>
      </c>
      <c r="Q151" s="30" t="s">
        <v>8315</v>
      </c>
      <c r="R151" s="24" t="s">
        <v>8316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32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9">
        <v>11</v>
      </c>
      <c r="P152" s="24">
        <v>47.91</v>
      </c>
      <c r="Q152" s="30" t="s">
        <v>8315</v>
      </c>
      <c r="R152" s="24" t="s">
        <v>8316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32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9">
        <v>7</v>
      </c>
      <c r="P153" s="24">
        <v>35.17</v>
      </c>
      <c r="Q153" s="30" t="s">
        <v>8315</v>
      </c>
      <c r="R153" s="24" t="s">
        <v>8316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32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9">
        <v>0</v>
      </c>
      <c r="P154" s="24">
        <v>5.5</v>
      </c>
      <c r="Q154" s="30" t="s">
        <v>8315</v>
      </c>
      <c r="R154" s="24" t="s">
        <v>8316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32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9">
        <v>1</v>
      </c>
      <c r="P155" s="24">
        <v>22.67</v>
      </c>
      <c r="Q155" s="30" t="s">
        <v>8315</v>
      </c>
      <c r="R155" s="24" t="s">
        <v>8316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32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9">
        <v>21</v>
      </c>
      <c r="P156" s="24">
        <v>26.38</v>
      </c>
      <c r="Q156" s="30" t="s">
        <v>8315</v>
      </c>
      <c r="R156" s="24" t="s">
        <v>8316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32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9">
        <v>78</v>
      </c>
      <c r="P157" s="24">
        <v>105.54</v>
      </c>
      <c r="Q157" s="30" t="s">
        <v>8315</v>
      </c>
      <c r="R157" s="24" t="s">
        <v>8316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32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9">
        <v>0</v>
      </c>
      <c r="P158" s="24">
        <v>0</v>
      </c>
      <c r="Q158" s="30" t="s">
        <v>8315</v>
      </c>
      <c r="R158" s="24" t="s">
        <v>8316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32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9">
        <v>48</v>
      </c>
      <c r="P159" s="24">
        <v>62</v>
      </c>
      <c r="Q159" s="30" t="s">
        <v>8315</v>
      </c>
      <c r="R159" s="24" t="s">
        <v>8316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32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9">
        <v>1</v>
      </c>
      <c r="P160" s="24">
        <v>217.5</v>
      </c>
      <c r="Q160" s="30" t="s">
        <v>8315</v>
      </c>
      <c r="R160" s="24" t="s">
        <v>8316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32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9">
        <v>11</v>
      </c>
      <c r="P161" s="24">
        <v>26.75</v>
      </c>
      <c r="Q161" s="30" t="s">
        <v>8315</v>
      </c>
      <c r="R161" s="24" t="s">
        <v>8316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32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9">
        <v>18</v>
      </c>
      <c r="P162" s="24">
        <v>64.290000000000006</v>
      </c>
      <c r="Q162" s="30" t="s">
        <v>8315</v>
      </c>
      <c r="R162" s="24" t="s">
        <v>8316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32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9">
        <v>4</v>
      </c>
      <c r="P163" s="24">
        <v>175</v>
      </c>
      <c r="Q163" s="30" t="s">
        <v>8315</v>
      </c>
      <c r="R163" s="24" t="s">
        <v>8316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32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9">
        <v>35</v>
      </c>
      <c r="P164" s="24">
        <v>84.28</v>
      </c>
      <c r="Q164" s="30" t="s">
        <v>8315</v>
      </c>
      <c r="R164" s="24" t="s">
        <v>8316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3981</v>
      </c>
      <c r="C165" s="25" t="s">
        <v>8386</v>
      </c>
      <c r="D165" s="26">
        <v>2000</v>
      </c>
      <c r="E165" s="27">
        <v>641</v>
      </c>
      <c r="F165" s="32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9">
        <v>32</v>
      </c>
      <c r="P165" s="24">
        <v>33.74</v>
      </c>
      <c r="Q165" s="30" t="s">
        <v>8315</v>
      </c>
      <c r="R165" s="24" t="s">
        <v>8316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32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9">
        <v>2</v>
      </c>
      <c r="P166" s="24">
        <v>8</v>
      </c>
      <c r="Q166" s="30" t="s">
        <v>8315</v>
      </c>
      <c r="R166" s="24" t="s">
        <v>8316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32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9">
        <v>0</v>
      </c>
      <c r="P167" s="24">
        <v>0</v>
      </c>
      <c r="Q167" s="30" t="s">
        <v>8315</v>
      </c>
      <c r="R167" s="24" t="s">
        <v>8316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32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9">
        <v>20</v>
      </c>
      <c r="P168" s="24">
        <v>100</v>
      </c>
      <c r="Q168" s="30" t="s">
        <v>8315</v>
      </c>
      <c r="R168" s="24" t="s">
        <v>8316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32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9">
        <v>5</v>
      </c>
      <c r="P169" s="24">
        <v>60.11</v>
      </c>
      <c r="Q169" s="30" t="s">
        <v>8315</v>
      </c>
      <c r="R169" s="24" t="s">
        <v>8316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32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9">
        <v>0</v>
      </c>
      <c r="P170" s="24">
        <v>3</v>
      </c>
      <c r="Q170" s="30" t="s">
        <v>8315</v>
      </c>
      <c r="R170" s="24" t="s">
        <v>8316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32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9">
        <v>0</v>
      </c>
      <c r="P171" s="24">
        <v>5</v>
      </c>
      <c r="Q171" s="30" t="s">
        <v>8315</v>
      </c>
      <c r="R171" s="24" t="s">
        <v>8316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32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9">
        <v>17</v>
      </c>
      <c r="P172" s="24">
        <v>29.24</v>
      </c>
      <c r="Q172" s="30" t="s">
        <v>8315</v>
      </c>
      <c r="R172" s="24" t="s">
        <v>8316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32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9">
        <v>57</v>
      </c>
      <c r="P173" s="24">
        <v>59.58</v>
      </c>
      <c r="Q173" s="30" t="s">
        <v>8315</v>
      </c>
      <c r="R173" s="24" t="s">
        <v>8316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32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9">
        <v>17</v>
      </c>
      <c r="P174" s="24">
        <v>82.57</v>
      </c>
      <c r="Q174" s="30" t="s">
        <v>8315</v>
      </c>
      <c r="R174" s="24" t="s">
        <v>8316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32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9">
        <v>0</v>
      </c>
      <c r="P175" s="24">
        <v>10</v>
      </c>
      <c r="Q175" s="30" t="s">
        <v>8315</v>
      </c>
      <c r="R175" s="24" t="s">
        <v>8316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32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9">
        <v>2</v>
      </c>
      <c r="P176" s="24">
        <v>5.75</v>
      </c>
      <c r="Q176" s="30" t="s">
        <v>8315</v>
      </c>
      <c r="R176" s="24" t="s">
        <v>8316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32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9">
        <v>10</v>
      </c>
      <c r="P177" s="24">
        <v>100.5</v>
      </c>
      <c r="Q177" s="30" t="s">
        <v>8315</v>
      </c>
      <c r="R177" s="24" t="s">
        <v>8316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32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9">
        <v>0</v>
      </c>
      <c r="P178" s="24">
        <v>1</v>
      </c>
      <c r="Q178" s="30" t="s">
        <v>8315</v>
      </c>
      <c r="R178" s="24" t="s">
        <v>8316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32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9">
        <v>1</v>
      </c>
      <c r="P179" s="24">
        <v>20</v>
      </c>
      <c r="Q179" s="30" t="s">
        <v>8315</v>
      </c>
      <c r="R179" s="24" t="s">
        <v>8316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32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9">
        <v>0</v>
      </c>
      <c r="P180" s="24">
        <v>2</v>
      </c>
      <c r="Q180" s="30" t="s">
        <v>8315</v>
      </c>
      <c r="R180" s="24" t="s">
        <v>8316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32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9">
        <v>0</v>
      </c>
      <c r="P181" s="24">
        <v>5</v>
      </c>
      <c r="Q181" s="30" t="s">
        <v>8315</v>
      </c>
      <c r="R181" s="24" t="s">
        <v>8316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32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9">
        <v>24</v>
      </c>
      <c r="P182" s="24">
        <v>45.84</v>
      </c>
      <c r="Q182" s="30" t="s">
        <v>8315</v>
      </c>
      <c r="R182" s="24" t="s">
        <v>8316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32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9">
        <v>1</v>
      </c>
      <c r="P183" s="24">
        <v>13</v>
      </c>
      <c r="Q183" s="30" t="s">
        <v>8315</v>
      </c>
      <c r="R183" s="24" t="s">
        <v>8316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32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9">
        <v>0</v>
      </c>
      <c r="P184" s="24">
        <v>0</v>
      </c>
      <c r="Q184" s="30" t="s">
        <v>8315</v>
      </c>
      <c r="R184" s="24" t="s">
        <v>8316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32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9">
        <v>0</v>
      </c>
      <c r="P185" s="24">
        <v>1</v>
      </c>
      <c r="Q185" s="30" t="s">
        <v>8315</v>
      </c>
      <c r="R185" s="24" t="s">
        <v>8316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32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9">
        <v>1</v>
      </c>
      <c r="P186" s="24">
        <v>52.5</v>
      </c>
      <c r="Q186" s="30" t="s">
        <v>8315</v>
      </c>
      <c r="R186" s="24" t="s">
        <v>8316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32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9">
        <v>1</v>
      </c>
      <c r="P187" s="24">
        <v>7.25</v>
      </c>
      <c r="Q187" s="30" t="s">
        <v>8315</v>
      </c>
      <c r="R187" s="24" t="s">
        <v>8316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32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9">
        <v>17</v>
      </c>
      <c r="P188" s="24">
        <v>33.33</v>
      </c>
      <c r="Q188" s="30" t="s">
        <v>8315</v>
      </c>
      <c r="R188" s="24" t="s">
        <v>8316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32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9">
        <v>1</v>
      </c>
      <c r="P189" s="24">
        <v>62.5</v>
      </c>
      <c r="Q189" s="30" t="s">
        <v>8315</v>
      </c>
      <c r="R189" s="24" t="s">
        <v>8316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32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9">
        <v>70</v>
      </c>
      <c r="P190" s="24">
        <v>63.56</v>
      </c>
      <c r="Q190" s="30" t="s">
        <v>8315</v>
      </c>
      <c r="R190" s="24" t="s">
        <v>8316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32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9">
        <v>0</v>
      </c>
      <c r="P191" s="24">
        <v>0</v>
      </c>
      <c r="Q191" s="30" t="s">
        <v>8315</v>
      </c>
      <c r="R191" s="24" t="s">
        <v>8316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32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9">
        <v>1</v>
      </c>
      <c r="P192" s="24">
        <v>10</v>
      </c>
      <c r="Q192" s="30" t="s">
        <v>8315</v>
      </c>
      <c r="R192" s="24" t="s">
        <v>8316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32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9">
        <v>0</v>
      </c>
      <c r="P193" s="24">
        <v>0</v>
      </c>
      <c r="Q193" s="30" t="s">
        <v>8315</v>
      </c>
      <c r="R193" s="24" t="s">
        <v>8316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32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9">
        <v>7</v>
      </c>
      <c r="P194" s="24">
        <v>30.71</v>
      </c>
      <c r="Q194" s="30" t="s">
        <v>8315</v>
      </c>
      <c r="R194" s="24" t="s">
        <v>8316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32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9">
        <v>28</v>
      </c>
      <c r="P195" s="24">
        <v>51</v>
      </c>
      <c r="Q195" s="30" t="s">
        <v>8315</v>
      </c>
      <c r="R195" s="24" t="s">
        <v>8316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32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9">
        <v>0</v>
      </c>
      <c r="P196" s="24">
        <v>0</v>
      </c>
      <c r="Q196" s="30" t="s">
        <v>8315</v>
      </c>
      <c r="R196" s="24" t="s">
        <v>8316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32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9">
        <v>16</v>
      </c>
      <c r="P197" s="24">
        <v>66.67</v>
      </c>
      <c r="Q197" s="30" t="s">
        <v>8315</v>
      </c>
      <c r="R197" s="24" t="s">
        <v>8316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32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9">
        <v>0</v>
      </c>
      <c r="P198" s="24">
        <v>0</v>
      </c>
      <c r="Q198" s="30" t="s">
        <v>8315</v>
      </c>
      <c r="R198" s="24" t="s">
        <v>8316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32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9">
        <v>7</v>
      </c>
      <c r="P199" s="24">
        <v>59</v>
      </c>
      <c r="Q199" s="30" t="s">
        <v>8315</v>
      </c>
      <c r="R199" s="24" t="s">
        <v>8316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32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9">
        <v>1</v>
      </c>
      <c r="P200" s="24">
        <v>100</v>
      </c>
      <c r="Q200" s="30" t="s">
        <v>8315</v>
      </c>
      <c r="R200" s="24" t="s">
        <v>8316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32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9">
        <v>37</v>
      </c>
      <c r="P201" s="24">
        <v>147.4</v>
      </c>
      <c r="Q201" s="30" t="s">
        <v>8315</v>
      </c>
      <c r="R201" s="24" t="s">
        <v>8316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32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9">
        <v>47</v>
      </c>
      <c r="P202" s="24">
        <v>166.06</v>
      </c>
      <c r="Q202" s="30" t="s">
        <v>8315</v>
      </c>
      <c r="R202" s="24" t="s">
        <v>8316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32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9">
        <v>11</v>
      </c>
      <c r="P203" s="24">
        <v>40</v>
      </c>
      <c r="Q203" s="30" t="s">
        <v>8315</v>
      </c>
      <c r="R203" s="24" t="s">
        <v>8316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32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9">
        <v>12</v>
      </c>
      <c r="P204" s="24">
        <v>75.25</v>
      </c>
      <c r="Q204" s="30" t="s">
        <v>8315</v>
      </c>
      <c r="R204" s="24" t="s">
        <v>8316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32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9">
        <v>60</v>
      </c>
      <c r="P205" s="24">
        <v>60</v>
      </c>
      <c r="Q205" s="30" t="s">
        <v>8315</v>
      </c>
      <c r="R205" s="24" t="s">
        <v>8316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32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9">
        <v>31</v>
      </c>
      <c r="P206" s="24">
        <v>1250</v>
      </c>
      <c r="Q206" s="30" t="s">
        <v>8315</v>
      </c>
      <c r="R206" s="24" t="s">
        <v>8316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32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9">
        <v>0</v>
      </c>
      <c r="P207" s="24">
        <v>7</v>
      </c>
      <c r="Q207" s="30" t="s">
        <v>8315</v>
      </c>
      <c r="R207" s="24" t="s">
        <v>8316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32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9">
        <v>38</v>
      </c>
      <c r="P208" s="24">
        <v>56.25</v>
      </c>
      <c r="Q208" s="30" t="s">
        <v>8315</v>
      </c>
      <c r="R208" s="24" t="s">
        <v>8316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32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9">
        <v>8</v>
      </c>
      <c r="P209" s="24">
        <v>38.33</v>
      </c>
      <c r="Q209" s="30" t="s">
        <v>8315</v>
      </c>
      <c r="R209" s="24" t="s">
        <v>8316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32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9">
        <v>2</v>
      </c>
      <c r="P210" s="24">
        <v>27.5</v>
      </c>
      <c r="Q210" s="30" t="s">
        <v>8315</v>
      </c>
      <c r="R210" s="24" t="s">
        <v>8316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32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9">
        <v>0</v>
      </c>
      <c r="P211" s="24">
        <v>16</v>
      </c>
      <c r="Q211" s="30" t="s">
        <v>8315</v>
      </c>
      <c r="R211" s="24" t="s">
        <v>8316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32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9">
        <v>0</v>
      </c>
      <c r="P212" s="24">
        <v>1</v>
      </c>
      <c r="Q212" s="30" t="s">
        <v>8315</v>
      </c>
      <c r="R212" s="24" t="s">
        <v>8316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32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9">
        <v>0</v>
      </c>
      <c r="P213" s="24">
        <v>0</v>
      </c>
      <c r="Q213" s="30" t="s">
        <v>8315</v>
      </c>
      <c r="R213" s="24" t="s">
        <v>8316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32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9">
        <v>38</v>
      </c>
      <c r="P214" s="24">
        <v>86.62</v>
      </c>
      <c r="Q214" s="30" t="s">
        <v>8315</v>
      </c>
      <c r="R214" s="24" t="s">
        <v>8316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32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9">
        <v>0</v>
      </c>
      <c r="P215" s="24">
        <v>0</v>
      </c>
      <c r="Q215" s="30" t="s">
        <v>8315</v>
      </c>
      <c r="R215" s="24" t="s">
        <v>8316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32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9">
        <v>53</v>
      </c>
      <c r="P216" s="24">
        <v>88.33</v>
      </c>
      <c r="Q216" s="30" t="s">
        <v>8315</v>
      </c>
      <c r="R216" s="24" t="s">
        <v>8316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32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9">
        <v>3</v>
      </c>
      <c r="P217" s="24">
        <v>23.75</v>
      </c>
      <c r="Q217" s="30" t="s">
        <v>8315</v>
      </c>
      <c r="R217" s="24" t="s">
        <v>8316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32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9">
        <v>0</v>
      </c>
      <c r="P218" s="24">
        <v>0</v>
      </c>
      <c r="Q218" s="30" t="s">
        <v>8315</v>
      </c>
      <c r="R218" s="24" t="s">
        <v>8316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32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9">
        <v>2</v>
      </c>
      <c r="P219" s="24">
        <v>163.33000000000001</v>
      </c>
      <c r="Q219" s="30" t="s">
        <v>8315</v>
      </c>
      <c r="R219" s="24" t="s">
        <v>8316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32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9">
        <v>1</v>
      </c>
      <c r="P220" s="24">
        <v>6.75</v>
      </c>
      <c r="Q220" s="30" t="s">
        <v>8315</v>
      </c>
      <c r="R220" s="24" t="s">
        <v>8316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32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9">
        <v>0</v>
      </c>
      <c r="P221" s="24">
        <v>25</v>
      </c>
      <c r="Q221" s="30" t="s">
        <v>8315</v>
      </c>
      <c r="R221" s="24" t="s">
        <v>8316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32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9">
        <v>61</v>
      </c>
      <c r="P222" s="24">
        <v>179.12</v>
      </c>
      <c r="Q222" s="30" t="s">
        <v>8315</v>
      </c>
      <c r="R222" s="24" t="s">
        <v>8316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32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9">
        <v>1</v>
      </c>
      <c r="P223" s="24">
        <v>34.950000000000003</v>
      </c>
      <c r="Q223" s="30" t="s">
        <v>8315</v>
      </c>
      <c r="R223" s="24" t="s">
        <v>8316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32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9">
        <v>17</v>
      </c>
      <c r="P224" s="24">
        <v>27.5</v>
      </c>
      <c r="Q224" s="30" t="s">
        <v>8315</v>
      </c>
      <c r="R224" s="24" t="s">
        <v>8316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32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9">
        <v>1</v>
      </c>
      <c r="P225" s="24">
        <v>18.5</v>
      </c>
      <c r="Q225" s="30" t="s">
        <v>8315</v>
      </c>
      <c r="R225" s="24" t="s">
        <v>8316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32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9">
        <v>0</v>
      </c>
      <c r="P226" s="24">
        <v>0</v>
      </c>
      <c r="Q226" s="30" t="s">
        <v>8315</v>
      </c>
      <c r="R226" s="24" t="s">
        <v>8316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32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9">
        <v>9</v>
      </c>
      <c r="P227" s="24">
        <v>222.5</v>
      </c>
      <c r="Q227" s="30" t="s">
        <v>8315</v>
      </c>
      <c r="R227" s="24" t="s">
        <v>8316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32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9">
        <v>0</v>
      </c>
      <c r="P228" s="24">
        <v>5</v>
      </c>
      <c r="Q228" s="30" t="s">
        <v>8315</v>
      </c>
      <c r="R228" s="24" t="s">
        <v>8316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32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9">
        <v>0</v>
      </c>
      <c r="P229" s="24">
        <v>0</v>
      </c>
      <c r="Q229" s="30" t="s">
        <v>8315</v>
      </c>
      <c r="R229" s="24" t="s">
        <v>8316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32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9">
        <v>16</v>
      </c>
      <c r="P230" s="24">
        <v>29.17</v>
      </c>
      <c r="Q230" s="30" t="s">
        <v>8315</v>
      </c>
      <c r="R230" s="24" t="s">
        <v>8316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32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9">
        <v>2</v>
      </c>
      <c r="P231" s="24">
        <v>1.5</v>
      </c>
      <c r="Q231" s="30" t="s">
        <v>8315</v>
      </c>
      <c r="R231" s="24" t="s">
        <v>8316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32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9">
        <v>22</v>
      </c>
      <c r="P232" s="24">
        <v>126.5</v>
      </c>
      <c r="Q232" s="30" t="s">
        <v>8315</v>
      </c>
      <c r="R232" s="24" t="s">
        <v>8316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32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9">
        <v>0</v>
      </c>
      <c r="P233" s="24">
        <v>10</v>
      </c>
      <c r="Q233" s="30" t="s">
        <v>8315</v>
      </c>
      <c r="R233" s="24" t="s">
        <v>8316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32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9">
        <v>5</v>
      </c>
      <c r="P234" s="24">
        <v>9.4</v>
      </c>
      <c r="Q234" s="30" t="s">
        <v>8315</v>
      </c>
      <c r="R234" s="24" t="s">
        <v>8316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32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9">
        <v>0</v>
      </c>
      <c r="P235" s="24">
        <v>0</v>
      </c>
      <c r="Q235" s="30" t="s">
        <v>8315</v>
      </c>
      <c r="R235" s="24" t="s">
        <v>8316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32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9">
        <v>5</v>
      </c>
      <c r="P236" s="24">
        <v>30</v>
      </c>
      <c r="Q236" s="30" t="s">
        <v>8315</v>
      </c>
      <c r="R236" s="24" t="s">
        <v>8316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32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9">
        <v>3</v>
      </c>
      <c r="P237" s="24">
        <v>10.67</v>
      </c>
      <c r="Q237" s="30" t="s">
        <v>8315</v>
      </c>
      <c r="R237" s="24" t="s">
        <v>8316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32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9">
        <v>13</v>
      </c>
      <c r="P238" s="24">
        <v>25.5</v>
      </c>
      <c r="Q238" s="30" t="s">
        <v>8315</v>
      </c>
      <c r="R238" s="24" t="s">
        <v>8316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32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9">
        <v>0</v>
      </c>
      <c r="P239" s="24">
        <v>20</v>
      </c>
      <c r="Q239" s="30" t="s">
        <v>8315</v>
      </c>
      <c r="R239" s="24" t="s">
        <v>8316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32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9">
        <v>37</v>
      </c>
      <c r="P240" s="24">
        <v>91.25</v>
      </c>
      <c r="Q240" s="30" t="s">
        <v>8315</v>
      </c>
      <c r="R240" s="24" t="s">
        <v>8316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32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9">
        <v>0</v>
      </c>
      <c r="P241" s="24">
        <v>0</v>
      </c>
      <c r="Q241" s="30" t="s">
        <v>8315</v>
      </c>
      <c r="R241" s="24" t="s">
        <v>8316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32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9">
        <v>1</v>
      </c>
      <c r="P242" s="24">
        <v>50</v>
      </c>
      <c r="Q242" s="30" t="s">
        <v>8315</v>
      </c>
      <c r="R242" s="24" t="s">
        <v>8316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32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9">
        <v>0</v>
      </c>
      <c r="P243" s="24">
        <v>0</v>
      </c>
      <c r="Q243" s="30" t="s">
        <v>8315</v>
      </c>
      <c r="R243" s="24" t="s">
        <v>8316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32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9">
        <v>0</v>
      </c>
      <c r="P244" s="24">
        <v>0</v>
      </c>
      <c r="Q244" s="30" t="s">
        <v>8315</v>
      </c>
      <c r="R244" s="24" t="s">
        <v>8316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32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9">
        <v>27</v>
      </c>
      <c r="P245" s="24">
        <v>22.83</v>
      </c>
      <c r="Q245" s="30" t="s">
        <v>8315</v>
      </c>
      <c r="R245" s="24" t="s">
        <v>8316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32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9">
        <v>10</v>
      </c>
      <c r="P246" s="24">
        <v>16.670000000000002</v>
      </c>
      <c r="Q246" s="30" t="s">
        <v>8315</v>
      </c>
      <c r="R246" s="24" t="s">
        <v>8316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32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9">
        <v>71</v>
      </c>
      <c r="P247" s="24">
        <v>106.97</v>
      </c>
      <c r="Q247" s="30" t="s">
        <v>8315</v>
      </c>
      <c r="R247" s="24" t="s">
        <v>8316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32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9">
        <v>2</v>
      </c>
      <c r="P248" s="24">
        <v>10.25</v>
      </c>
      <c r="Q248" s="30" t="s">
        <v>8315</v>
      </c>
      <c r="R248" s="24" t="s">
        <v>8316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32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9">
        <v>2</v>
      </c>
      <c r="P249" s="24">
        <v>59</v>
      </c>
      <c r="Q249" s="30" t="s">
        <v>8315</v>
      </c>
      <c r="R249" s="24" t="s">
        <v>8316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32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9">
        <v>3</v>
      </c>
      <c r="P250" s="24">
        <v>15.67</v>
      </c>
      <c r="Q250" s="30" t="s">
        <v>8315</v>
      </c>
      <c r="R250" s="24" t="s">
        <v>8316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32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9">
        <v>0</v>
      </c>
      <c r="P251" s="24">
        <v>1</v>
      </c>
      <c r="Q251" s="30" t="s">
        <v>8315</v>
      </c>
      <c r="R251" s="24" t="s">
        <v>8316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8B55-F9A6-DB44-BD95-5FC6E61872A7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3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8387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ht="18" customHeight="1" x14ac:dyDescent="0.2">
      <c r="A3" t="s">
        <v>8388</v>
      </c>
      <c r="B3" s="33">
        <f>MEDIAN('Successful US Kickstarters'!D:D)</f>
        <v>3000</v>
      </c>
      <c r="C3" s="33">
        <f>MEDIAN('Failed US Kickstarters'!D:D)</f>
        <v>5000</v>
      </c>
    </row>
    <row r="4" spans="1:3" ht="18" customHeight="1" x14ac:dyDescent="0.2">
      <c r="A4" t="s">
        <v>8392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ht="18" customHeight="1" x14ac:dyDescent="0.2">
      <c r="A5" t="s">
        <v>8393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ht="17" customHeight="1" x14ac:dyDescent="0.2">
      <c r="A6" t="s">
        <v>8394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2">
      <c r="A7" t="s">
        <v>8395</v>
      </c>
      <c r="B7" s="33">
        <f>B5-B6</f>
        <v>3500</v>
      </c>
      <c r="C7" s="33">
        <f>C5-C6</f>
        <v>8000</v>
      </c>
    </row>
    <row r="8" spans="1:3" x14ac:dyDescent="0.2">
      <c r="B8" s="33"/>
      <c r="C8" s="33"/>
    </row>
    <row r="9" spans="1:3" x14ac:dyDescent="0.2">
      <c r="A9" t="s">
        <v>8389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">
      <c r="A10" t="s">
        <v>8396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">
      <c r="A11" s="24" t="s">
        <v>8397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2">
      <c r="A12" s="24" t="s">
        <v>8398</v>
      </c>
      <c r="B12" s="34">
        <f>_xlfn.QUARTILE.EXC('Successful US Kickstarters'!E:E, 3)</f>
        <v>5699</v>
      </c>
      <c r="C12" s="34">
        <f>_xlfn.QUARTILE.EXC('Failed US Kickstarters'!E:E, 3)</f>
        <v>501</v>
      </c>
    </row>
    <row r="13" spans="1:3" x14ac:dyDescent="0.2">
      <c r="A13" s="24" t="s">
        <v>8399</v>
      </c>
      <c r="B13" s="34">
        <f>_xlfn.QUARTILE.EXC('Successful US Kickstarters'!E:E, 1)</f>
        <v>1716.5074999999999</v>
      </c>
      <c r="C13" s="34">
        <f>_xlfn.QUARTILE.EXC('Failed US Kickstarters'!E:E, 1)</f>
        <v>9.25</v>
      </c>
    </row>
    <row r="14" spans="1:3" x14ac:dyDescent="0.2">
      <c r="A14" s="24" t="s">
        <v>8400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Category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Goal And Pledged GB Muscials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Jaidi Carter</cp:lastModifiedBy>
  <dcterms:created xsi:type="dcterms:W3CDTF">2017-04-20T15:17:24Z</dcterms:created>
  <dcterms:modified xsi:type="dcterms:W3CDTF">2022-10-17T22:38:35Z</dcterms:modified>
</cp:coreProperties>
</file>