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CHAR" sheetId="1" r:id="rId4"/>
    <sheet state="visible" name="BIOCHAR 2" sheetId="2" r:id="rId5"/>
    <sheet state="visible" name="FURFURAL" sheetId="3" r:id="rId6"/>
    <sheet state="visible" name="AZÚCARES" sheetId="4" r:id="rId7"/>
    <sheet state="visible" name="RESIDUOS VERDES" sheetId="5" r:id="rId8"/>
    <sheet state="visible" name="Hoja1" sheetId="6" r:id="rId9"/>
  </sheets>
  <definedNames/>
  <calcPr/>
</workbook>
</file>

<file path=xl/sharedStrings.xml><?xml version="1.0" encoding="utf-8"?>
<sst xmlns="http://schemas.openxmlformats.org/spreadsheetml/2006/main" count="273" uniqueCount="161">
  <si>
    <t>TRATAMIENTO</t>
  </si>
  <si>
    <t>Concentración solución ácido cítrico</t>
  </si>
  <si>
    <t>TEMPERATURA [°C]</t>
  </si>
  <si>
    <t>Tratamiento</t>
  </si>
  <si>
    <t>Masa ácido cítrico [g]</t>
  </si>
  <si>
    <t>Volumen solución [mL]</t>
  </si>
  <si>
    <t>Concentración %P/V</t>
  </si>
  <si>
    <t>TIEMPO [h]</t>
  </si>
  <si>
    <t>Presión [bar]</t>
  </si>
  <si>
    <t>13</t>
  </si>
  <si>
    <t>20</t>
  </si>
  <si>
    <t>30</t>
  </si>
  <si>
    <t>30-31</t>
  </si>
  <si>
    <t>Biomasa inicial [g]</t>
  </si>
  <si>
    <t>Biomasa final [g]</t>
  </si>
  <si>
    <t>Rendimiento</t>
  </si>
  <si>
    <t>PROMEDIO RENDIMIENTOS</t>
  </si>
  <si>
    <t>PRE-LAVADO</t>
  </si>
  <si>
    <t>pH</t>
  </si>
  <si>
    <t>CE (uSm/cm)</t>
  </si>
  <si>
    <t xml:space="preserve">material sin capacidad de intercmabio cationico </t>
  </si>
  <si>
    <t xml:space="preserve">sustrato </t>
  </si>
  <si>
    <t>POST-LAVADO</t>
  </si>
  <si>
    <t xml:space="preserve">arena </t>
  </si>
  <si>
    <t>arena lavada +perlita</t>
  </si>
  <si>
    <t>vermiculita</t>
  </si>
  <si>
    <t>javier vega</t>
  </si>
  <si>
    <t xml:space="preserve">volumen de la bolsa, litro - litro y medio </t>
  </si>
  <si>
    <r>
      <rPr>
        <rFont val="Aptos Narrow"/>
        <b/>
        <color/>
        <sz val="11.0"/>
      </rPr>
      <t xml:space="preserve">CE (dSm/m)
</t>
    </r>
    <r>
      <rPr>
        <rFont val="Aptos Narrow"/>
        <b/>
        <color rgb="FFFF0000"/>
        <sz val="11.0"/>
      </rPr>
      <t>0,33-0,51 dSm/m
&lt;2dSm/m</t>
    </r>
  </si>
  <si>
    <t>cm3</t>
  </si>
  <si>
    <t xml:space="preserve">g </t>
  </si>
  <si>
    <t>JUEVES/SÁBADO</t>
  </si>
  <si>
    <t>SÁBADO</t>
  </si>
  <si>
    <t>VIERNES</t>
  </si>
  <si>
    <t>tratamientos 2,5</t>
  </si>
  <si>
    <t>en volumen de biocabronizado</t>
  </si>
  <si>
    <t xml:space="preserve">replicas </t>
  </si>
  <si>
    <t xml:space="preserve">medicion de salinización </t>
  </si>
  <si>
    <t>fertilizante</t>
  </si>
  <si>
    <t xml:space="preserve">seguimiento de la conductividad E en el sustrato </t>
  </si>
  <si>
    <t>1kg de lechuga fresca 50-70 g de materia seca</t>
  </si>
  <si>
    <t xml:space="preserve">biochar con fertilziantes cationico </t>
  </si>
  <si>
    <t xml:space="preserve">revisar las curvas de extracción </t>
  </si>
  <si>
    <t xml:space="preserve">cuanta cantidad de biochar necesaria para suplir </t>
  </si>
  <si>
    <t xml:space="preserve">10 g de materia seca </t>
  </si>
  <si>
    <t>la cantidad que requiere  (ej. Ca) para fertilizar</t>
  </si>
  <si>
    <t xml:space="preserve">peso seco de la planta, peso fresco de la planta </t>
  </si>
  <si>
    <t xml:space="preserve">para 10 g d emateria seca de lechuga con fresco 200 g </t>
  </si>
  <si>
    <t xml:space="preserve">3 materas para cada repetición </t>
  </si>
  <si>
    <t xml:space="preserve">serían 0,2g de Ca aprox </t>
  </si>
  <si>
    <t>desplazar eso para impregnar</t>
  </si>
  <si>
    <t xml:space="preserve">3 unidades experimental para cada repetición </t>
  </si>
  <si>
    <t>cationes competitivos para alcanzar la CIC</t>
  </si>
  <si>
    <t xml:space="preserve">30 materas en total de 1L </t>
  </si>
  <si>
    <t xml:space="preserve">revisión de la impregnación, </t>
  </si>
  <si>
    <t xml:space="preserve">de las cuales 10 serían para cada uno de los tratamientos de biocarbonizados </t>
  </si>
  <si>
    <t>pasar esos %  a g</t>
  </si>
  <si>
    <t xml:space="preserve">Cationes en biochar </t>
  </si>
  <si>
    <t xml:space="preserve">arena solo </t>
  </si>
  <si>
    <t xml:space="preserve">cuanto puede aportar el biocarbonizado en la </t>
  </si>
  <si>
    <t>arena con fertilización mineral  estos dos serían los controles</t>
  </si>
  <si>
    <t xml:space="preserve">nutrición </t>
  </si>
  <si>
    <t xml:space="preserve">suelo como control </t>
  </si>
  <si>
    <t>eficiiencia en el uso de …</t>
  </si>
  <si>
    <t xml:space="preserve">limitación </t>
  </si>
  <si>
    <t>Revisión de las variables SLA area foliar especifica</t>
  </si>
  <si>
    <t xml:space="preserve">eficiencia del biochar en el uso de los nutrientes </t>
  </si>
  <si>
    <t xml:space="preserve">calibrar una función </t>
  </si>
  <si>
    <t xml:space="preserve">indicador como aumento en la eficiencia en el uso de los fertilizantes </t>
  </si>
  <si>
    <t xml:space="preserve">revisar como el carbón puede afectar las </t>
  </si>
  <si>
    <t>otro controlcon el biochar</t>
  </si>
  <si>
    <t>60 materas</t>
  </si>
  <si>
    <t>Fase</t>
  </si>
  <si>
    <t>Sólida (Biochar)</t>
  </si>
  <si>
    <t>Líquida</t>
  </si>
  <si>
    <t>T [°C]</t>
  </si>
  <si>
    <t>t [h]</t>
  </si>
  <si>
    <t>Rendimiento [%]</t>
  </si>
  <si>
    <t>pH 
post-lavado</t>
  </si>
  <si>
    <t>CE [dS/m]</t>
  </si>
  <si>
    <t>CIC [meq/100g]</t>
  </si>
  <si>
    <t>Ca [%]</t>
  </si>
  <si>
    <t>Mg [%]</t>
  </si>
  <si>
    <t>K [%]</t>
  </si>
  <si>
    <t>C/N</t>
  </si>
  <si>
    <t>Furfural [mg/L]</t>
  </si>
  <si>
    <t>Glucosa [mg/L]</t>
  </si>
  <si>
    <t>Xilosa [mg/L]</t>
  </si>
  <si>
    <t>Curva de calibración FURFURAL</t>
  </si>
  <si>
    <t>Área [x]</t>
  </si>
  <si>
    <t>Concentración [y]</t>
  </si>
  <si>
    <t>Estimación lineal</t>
  </si>
  <si>
    <t>m</t>
  </si>
  <si>
    <t>b</t>
  </si>
  <si>
    <t>Áreas [mAU*min]</t>
  </si>
  <si>
    <t>Concentración sin dilución [mg/mL]</t>
  </si>
  <si>
    <t>Concentración final [mg/mL]</t>
  </si>
  <si>
    <t>Áreas GLUCOSA [mAU*min]</t>
  </si>
  <si>
    <t>-</t>
  </si>
  <si>
    <t>Concentración final GLUCOSA [mg/mL]</t>
  </si>
  <si>
    <t>Áreas XILOSA [mAU*min]</t>
  </si>
  <si>
    <t>Concentración final XILOSA [mg/mL]</t>
  </si>
  <si>
    <t>MUESTRA 1</t>
  </si>
  <si>
    <t xml:space="preserve">Rosa </t>
  </si>
  <si>
    <t>Rosa seca</t>
  </si>
  <si>
    <t>Clavel</t>
  </si>
  <si>
    <t>Clavel seco</t>
  </si>
  <si>
    <t>Residuos verdes de rosa</t>
  </si>
  <si>
    <t>Residuos verdes de clavel</t>
  </si>
  <si>
    <t>Temperatura [°C]</t>
  </si>
  <si>
    <t>Tiempo [h]</t>
  </si>
  <si>
    <t>Presion [bar]</t>
  </si>
  <si>
    <t>29-31</t>
  </si>
  <si>
    <t>29-30</t>
  </si>
  <si>
    <t>Masa inicial [g]</t>
  </si>
  <si>
    <t>%Humedad inicial hoja</t>
  </si>
  <si>
    <t>Masa final [g]</t>
  </si>
  <si>
    <t>%Humedad inicial tallo</t>
  </si>
  <si>
    <t xml:space="preserve">Rendimiento </t>
  </si>
  <si>
    <t>CE [uS/cm]</t>
  </si>
  <si>
    <t>Densidad aparente [g/mL]</t>
  </si>
  <si>
    <t>Residuos verdes de rosa secos</t>
  </si>
  <si>
    <t>Residuos verdes de clavel secos</t>
  </si>
  <si>
    <t>MUESTRA 2</t>
  </si>
  <si>
    <t>30-32</t>
  </si>
  <si>
    <t xml:space="preserve">Muestra </t>
  </si>
  <si>
    <t>Temperatura de esterificación [°C]</t>
  </si>
  <si>
    <t>Tiempo de esterificación [h]</t>
  </si>
  <si>
    <t>Área ésteres [cm2]</t>
  </si>
  <si>
    <t>% de variación ésteres*</t>
  </si>
  <si>
    <t>Área ácidos carboxilicos [cm2]</t>
  </si>
  <si>
    <t>% de variación ácidos carboxilicos **</t>
  </si>
  <si>
    <t>Área hidroxilos [cm2]</t>
  </si>
  <si>
    <t>% de variación hidroxilos</t>
  </si>
  <si>
    <t>SM</t>
  </si>
  <si>
    <t>A1</t>
  </si>
  <si>
    <t>Celulosa</t>
  </si>
  <si>
    <t>A2</t>
  </si>
  <si>
    <t>Hemicelulosa</t>
  </si>
  <si>
    <t>A3</t>
  </si>
  <si>
    <t>Lignina</t>
  </si>
  <si>
    <t>B1</t>
  </si>
  <si>
    <t>Holocelulosa</t>
  </si>
  <si>
    <t>B2</t>
  </si>
  <si>
    <t>Cenizas</t>
  </si>
  <si>
    <t>B3</t>
  </si>
  <si>
    <t>Extractos</t>
  </si>
  <si>
    <t>C1</t>
  </si>
  <si>
    <t>C2</t>
  </si>
  <si>
    <t>C3</t>
  </si>
  <si>
    <r>
      <rPr>
        <rFont val="Aptos Narrow"/>
        <b/>
        <color/>
        <sz val="11.0"/>
      </rPr>
      <t xml:space="preserve">Condiciones a evaluar
</t>
    </r>
    <r>
      <rPr>
        <rFont val="Aptos Narrow"/>
        <b val="0"/>
        <color/>
        <sz val="11.0"/>
      </rPr>
      <t>Material sin modificar (SM)</t>
    </r>
  </si>
  <si>
    <t>Temperatura 1 (110°C)</t>
  </si>
  <si>
    <t>Temperatura 2 (120°C)0</t>
  </si>
  <si>
    <t>Temperatura 3 (130°C)</t>
  </si>
  <si>
    <t>Tiempo de esterificación 1 (1h)</t>
  </si>
  <si>
    <t>Tiempo de esterificación 2 (2h)</t>
  </si>
  <si>
    <t>Tiempo de esterificación 3 (3h)</t>
  </si>
  <si>
    <t>Ajuste cinético</t>
  </si>
  <si>
    <t>Pseudo-segundo orden</t>
  </si>
  <si>
    <r>
      <rPr>
        <rFont val="Aptos Narrow"/>
        <b/>
        <color/>
        <sz val="11.0"/>
      </rPr>
      <t>Cinética:</t>
    </r>
    <r>
      <rPr>
        <rFont val="Aptos Narrow"/>
        <color/>
        <sz val="11.0"/>
      </rPr>
      <t xml:space="preserve"> ajuste a pseudo-segundo orden
Predominancia de la quimisorción, debido a la interacción química entre el adsorbato y el adsorbente. 
División de la cinética: a. el adsorbato se adhiere a la superficie donde no hay este tipo de moléculas, minimizando la interacción adsorbato-adsorbato y favoreciendo la formación de una monocapa.
b. a medida que la superficie se satura, ocurre un reordenamiento de las moléculas adsorbidas para optimizar la ocupación de los sitios disponibles. 
</t>
    </r>
  </si>
  <si>
    <t>Tiempo de equilibrio [min]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</si>
</sst>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"/>
  </numFmts>
  <fonts count="11">
    <font>
      <sz val="11.0"/>
      <color/>
      <name val="Arial"/>
      <scheme val="minor"/>
    </font>
    <font>
      <b/>
      <sz val="11.0"/>
      <color/>
      <name val="Aptos Narrow"/>
    </font>
    <font/>
    <font>
      <sz val="11.0"/>
      <color/>
      <name val="Aptos Narrow"/>
    </font>
    <font>
      <b/>
      <u/>
      <sz val="11.0"/>
      <color/>
      <name val="Aptos Narrow"/>
    </font>
    <font>
      <b/>
      <u/>
      <sz val="11.0"/>
      <color/>
      <name val="Aptos Narrow"/>
    </font>
    <font>
      <b/>
      <u/>
      <sz val="11.0"/>
      <color/>
      <name val="Aptos Narrow"/>
    </font>
    <font>
      <b/>
      <u/>
      <sz val="11.0"/>
      <color/>
      <name val="Aptos Narrow"/>
    </font>
    <font>
      <b/>
      <u/>
      <sz val="11.0"/>
      <color/>
      <name val="Aptos Narrow"/>
    </font>
    <font>
      <b/>
      <i/>
      <u/>
      <sz val="11.0"/>
      <color/>
      <name val="Aptos Narrow"/>
    </font>
    <font>
      <b/>
      <i/>
      <u/>
      <sz val="11.0"/>
      <color/>
      <name val="Aptos Narrow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3E5A1"/>
        <bgColor rgb="FFB3E5A1"/>
      </patternFill>
    </fill>
    <fill>
      <patternFill patternType="solid">
        <fgColor rgb="FFFAE2D5"/>
        <bgColor rgb="FFFAE2D5"/>
      </patternFill>
    </fill>
    <fill>
      <patternFill patternType="solid">
        <fgColor rgb="FFF6C6AC"/>
        <bgColor rgb="FFF6C6AC"/>
      </patternFill>
    </fill>
    <fill>
      <patternFill patternType="solid">
        <fgColor rgb="FFF1A983"/>
        <bgColor rgb="FFF1A983"/>
      </patternFill>
    </fill>
    <fill>
      <patternFill patternType="solid">
        <fgColor rgb="FFCAEDFB"/>
        <bgColor rgb="FFCAEDFB"/>
      </patternFill>
    </fill>
    <fill>
      <patternFill patternType="solid">
        <fgColor rgb="FF95DCF7"/>
        <bgColor rgb="FF95DCF7"/>
      </patternFill>
    </fill>
    <fill>
      <patternFill patternType="solid">
        <fgColor rgb="FF60CBF3"/>
        <bgColor rgb="FF60CBF3"/>
      </patternFill>
    </fill>
    <fill>
      <patternFill patternType="solid">
        <fgColor rgb="FFD9F2D0"/>
        <bgColor rgb="FFD9F2D0"/>
      </patternFill>
    </fill>
    <fill>
      <patternFill patternType="solid">
        <fgColor rgb="FF8ED873"/>
        <bgColor rgb="FF8ED873"/>
      </patternFill>
    </fill>
    <fill>
      <patternFill patternType="solid">
        <fgColor rgb="FF3A7D22"/>
        <bgColor rgb="FF3A7D22"/>
      </patternFill>
    </fill>
  </fills>
  <borders count="4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8" fillId="0" fontId="3" numFmtId="164" xfId="0" applyAlignment="1" applyBorder="1" applyFont="1" applyNumberFormat="1">
      <alignment horizontal="center" vertical="center"/>
    </xf>
    <xf borderId="8" fillId="0" fontId="3" numFmtId="0" xfId="0" applyAlignment="1" applyBorder="1" applyFont="1">
      <alignment horizontal="center" vertical="center"/>
    </xf>
    <xf borderId="8" fillId="0" fontId="3" numFmtId="2" xfId="0" applyAlignment="1" applyBorder="1" applyFont="1" applyNumberForma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49" xfId="0" applyAlignment="1" applyBorder="1" applyFont="1" applyNumberFormat="1">
      <alignment horizontal="center" vertical="center"/>
    </xf>
    <xf borderId="14" fillId="0" fontId="1" numFmtId="49" xfId="0" applyAlignment="1" applyBorder="1" applyFont="1" applyNumberFormat="1">
      <alignment horizontal="center" vertical="center"/>
    </xf>
    <xf borderId="4" fillId="0" fontId="1" numFmtId="49" xfId="0" applyAlignment="1" applyBorder="1" applyFont="1" applyNumberFormat="1">
      <alignment horizontal="center" vertical="center"/>
    </xf>
    <xf borderId="10" fillId="0" fontId="3" numFmtId="0" xfId="0" applyAlignment="1" applyBorder="1" applyFont="1">
      <alignment horizontal="center" vertical="center"/>
    </xf>
    <xf borderId="10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4" fillId="0" fontId="3" numFmtId="164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13" fillId="0" fontId="4" numFmtId="2" xfId="0" applyAlignment="1" applyBorder="1" applyFont="1" applyNumberFormat="1">
      <alignment horizontal="center" vertical="center"/>
    </xf>
    <xf borderId="14" fillId="0" fontId="5" numFmtId="2" xfId="0" applyAlignment="1" applyBorder="1" applyFont="1" applyNumberFormat="1">
      <alignment horizontal="center" vertical="center"/>
    </xf>
    <xf borderId="4" fillId="0" fontId="6" numFmtId="2" xfId="0" applyAlignment="1" applyBorder="1" applyFont="1" applyNumberFormat="1">
      <alignment horizontal="center" vertical="center"/>
    </xf>
    <xf borderId="17" fillId="0" fontId="3" numFmtId="164" xfId="0" applyAlignment="1" applyBorder="1" applyFont="1" applyNumberFormat="1">
      <alignment horizontal="center" vertical="center"/>
    </xf>
    <xf borderId="2" fillId="0" fontId="7" numFmtId="2" xfId="0" applyAlignment="1" applyBorder="1" applyFont="1" applyNumberFormat="1">
      <alignment horizontal="center" vertical="center"/>
    </xf>
    <xf borderId="3" fillId="0" fontId="8" numFmtId="2" xfId="0" applyAlignment="1" applyBorder="1" applyFont="1" applyNumberFormat="1">
      <alignment horizontal="center" vertical="center"/>
    </xf>
    <xf borderId="16" fillId="0" fontId="1" numFmtId="0" xfId="0" applyAlignment="1" applyBorder="1" applyFont="1">
      <alignment horizontal="center" shrinkToFit="0" textRotation="90" vertical="center" wrapText="1"/>
    </xf>
    <xf borderId="16" fillId="0" fontId="2" numFmtId="0" xfId="0" applyBorder="1" applyFont="1"/>
    <xf borderId="15" fillId="0" fontId="2" numFmtId="0" xfId="0" applyBorder="1" applyFont="1"/>
    <xf borderId="12" fillId="0" fontId="2" numFmtId="0" xfId="0" applyBorder="1" applyFont="1"/>
    <xf borderId="1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0" fillId="0" fontId="3" numFmtId="2" xfId="0" applyFont="1" applyNumberFormat="1"/>
    <xf borderId="4" fillId="0" fontId="3" numFmtId="0" xfId="0" applyAlignment="1" applyBorder="1" applyFont="1">
      <alignment horizontal="center"/>
    </xf>
    <xf borderId="9" fillId="0" fontId="1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6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horizontal="center" vertical="center"/>
    </xf>
    <xf borderId="23" fillId="0" fontId="3" numFmtId="0" xfId="0" applyAlignment="1" applyBorder="1" applyFont="1">
      <alignment horizontal="center" vertical="center"/>
    </xf>
    <xf borderId="24" fillId="0" fontId="3" numFmtId="0" xfId="0" applyAlignment="1" applyBorder="1" applyFont="1">
      <alignment horizontal="center" vertical="center"/>
    </xf>
    <xf borderId="23" fillId="0" fontId="3" numFmtId="2" xfId="0" applyAlignment="1" applyBorder="1" applyFont="1" applyNumberFormat="1">
      <alignment horizontal="center" vertical="center"/>
    </xf>
    <xf borderId="24" fillId="0" fontId="3" numFmtId="1" xfId="0" applyAlignment="1" applyBorder="1" applyFont="1" applyNumberFormat="1">
      <alignment horizontal="center" vertical="center"/>
    </xf>
    <xf borderId="25" fillId="0" fontId="3" numFmtId="0" xfId="0" applyAlignment="1" applyBorder="1" applyFont="1">
      <alignment horizontal="center" vertical="center"/>
    </xf>
    <xf borderId="26" fillId="0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vertical="center"/>
    </xf>
    <xf borderId="27" fillId="0" fontId="3" numFmtId="1" xfId="0" applyAlignment="1" applyBorder="1" applyFont="1" applyNumberForma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2" fontId="3" numFmtId="2" xfId="0" applyAlignment="1" applyBorder="1" applyFill="1" applyFont="1" applyNumberFormat="1">
      <alignment horizontal="center" vertical="center"/>
    </xf>
    <xf borderId="28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vertical="center"/>
    </xf>
    <xf borderId="29" fillId="3" fontId="3" numFmtId="2" xfId="0" applyAlignment="1" applyBorder="1" applyFill="1" applyFont="1" applyNumberFormat="1">
      <alignment horizontal="center" vertical="center"/>
    </xf>
    <xf borderId="30" fillId="3" fontId="3" numFmtId="1" xfId="0" applyAlignment="1" applyBorder="1" applyFont="1" applyNumberFormat="1">
      <alignment horizontal="center" vertical="center"/>
    </xf>
    <xf borderId="31" fillId="0" fontId="3" numFmtId="0" xfId="0" applyAlignment="1" applyBorder="1" applyFont="1">
      <alignment horizontal="center" vertical="center"/>
    </xf>
    <xf borderId="29" fillId="0" fontId="3" numFmtId="2" xfId="0" applyAlignment="1" applyBorder="1" applyFont="1" applyNumberFormat="1">
      <alignment horizontal="center" vertical="center"/>
    </xf>
    <xf borderId="32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33" fillId="0" fontId="3" numFmtId="0" xfId="0" applyAlignment="1" applyBorder="1" applyFont="1">
      <alignment horizontal="center" vertical="center"/>
    </xf>
    <xf borderId="34" fillId="0" fontId="3" numFmtId="0" xfId="0" applyAlignment="1" applyBorder="1" applyFont="1">
      <alignment horizontal="center" vertical="center"/>
    </xf>
    <xf borderId="11" fillId="0" fontId="3" numFmtId="0" xfId="0" applyBorder="1" applyFont="1"/>
    <xf borderId="14" fillId="0" fontId="2" numFmtId="0" xfId="0" applyBorder="1" applyFont="1"/>
    <xf borderId="35" fillId="0" fontId="1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35" fillId="4" fontId="1" numFmtId="0" xfId="0" applyAlignment="1" applyBorder="1" applyFill="1" applyFont="1">
      <alignment horizontal="center" vertical="center"/>
    </xf>
    <xf borderId="35" fillId="5" fontId="1" numFmtId="0" xfId="0" applyAlignment="1" applyBorder="1" applyFill="1" applyFont="1">
      <alignment horizontal="center" vertical="center"/>
    </xf>
    <xf borderId="35" fillId="6" fontId="1" numFmtId="0" xfId="0" applyAlignment="1" applyBorder="1" applyFill="1" applyFont="1">
      <alignment horizontal="center" vertical="center"/>
    </xf>
    <xf borderId="35" fillId="7" fontId="1" numFmtId="0" xfId="0" applyAlignment="1" applyBorder="1" applyFill="1" applyFont="1">
      <alignment horizontal="center" vertical="center"/>
    </xf>
    <xf borderId="35" fillId="8" fontId="1" numFmtId="0" xfId="0" applyAlignment="1" applyBorder="1" applyFill="1" applyFont="1">
      <alignment horizontal="center" vertical="center"/>
    </xf>
    <xf borderId="35" fillId="9" fontId="1" numFmtId="0" xfId="0" applyAlignment="1" applyBorder="1" applyFill="1" applyFont="1">
      <alignment horizontal="center" vertical="center"/>
    </xf>
    <xf borderId="35" fillId="10" fontId="1" numFmtId="0" xfId="0" applyAlignment="1" applyBorder="1" applyFill="1" applyFont="1">
      <alignment horizontal="center" vertical="center"/>
    </xf>
    <xf borderId="35" fillId="3" fontId="1" numFmtId="0" xfId="0" applyAlignment="1" applyBorder="1" applyFont="1">
      <alignment horizontal="center" vertical="center"/>
    </xf>
    <xf borderId="35" fillId="11" fontId="1" numFmtId="0" xfId="0" applyAlignment="1" applyBorder="1" applyFill="1" applyFont="1">
      <alignment horizontal="center" vertical="center"/>
    </xf>
    <xf borderId="35" fillId="12" fontId="1" numFmtId="0" xfId="0" applyAlignment="1" applyBorder="1" applyFill="1" applyFont="1">
      <alignment horizontal="center" vertical="center"/>
    </xf>
    <xf borderId="36" fillId="0" fontId="1" numFmtId="0" xfId="0" applyAlignment="1" applyBorder="1" applyFont="1">
      <alignment horizontal="center" vertical="center"/>
    </xf>
    <xf borderId="36" fillId="0" fontId="3" numFmtId="0" xfId="0" applyAlignment="1" applyBorder="1" applyFont="1">
      <alignment horizontal="center" vertical="center"/>
    </xf>
    <xf borderId="37" fillId="4" fontId="1" numFmtId="0" xfId="0" applyAlignment="1" applyBorder="1" applyFont="1">
      <alignment horizontal="center" vertical="center"/>
    </xf>
    <xf borderId="37" fillId="5" fontId="1" numFmtId="0" xfId="0" applyAlignment="1" applyBorder="1" applyFont="1">
      <alignment horizontal="center" vertical="center"/>
    </xf>
    <xf borderId="37" fillId="6" fontId="1" numFmtId="0" xfId="0" applyAlignment="1" applyBorder="1" applyFont="1">
      <alignment horizontal="center" vertical="center"/>
    </xf>
    <xf borderId="37" fillId="7" fontId="1" numFmtId="0" xfId="0" applyAlignment="1" applyBorder="1" applyFont="1">
      <alignment horizontal="center" vertical="center"/>
    </xf>
    <xf borderId="37" fillId="8" fontId="1" numFmtId="0" xfId="0" applyAlignment="1" applyBorder="1" applyFont="1">
      <alignment horizontal="center" vertical="center"/>
    </xf>
    <xf borderId="37" fillId="9" fontId="1" numFmtId="0" xfId="0" applyAlignment="1" applyBorder="1" applyFont="1">
      <alignment horizontal="center" vertical="center"/>
    </xf>
    <xf borderId="37" fillId="10" fontId="1" numFmtId="0" xfId="0" applyAlignment="1" applyBorder="1" applyFont="1">
      <alignment horizontal="center" vertical="center"/>
    </xf>
    <xf borderId="37" fillId="3" fontId="1" numFmtId="0" xfId="0" applyAlignment="1" applyBorder="1" applyFont="1">
      <alignment horizontal="center" vertical="center"/>
    </xf>
    <xf borderId="37" fillId="11" fontId="1" numFmtId="0" xfId="0" applyAlignment="1" applyBorder="1" applyFont="1">
      <alignment horizontal="center" vertical="center"/>
    </xf>
    <xf borderId="37" fillId="12" fontId="1" numFmtId="0" xfId="0" applyAlignment="1" applyBorder="1" applyFont="1">
      <alignment horizontal="center" vertical="center"/>
    </xf>
    <xf borderId="38" fillId="0" fontId="1" numFmtId="0" xfId="0" applyAlignment="1" applyBorder="1" applyFont="1">
      <alignment horizontal="center" vertical="center"/>
    </xf>
    <xf borderId="38" fillId="0" fontId="3" numFmtId="0" xfId="0" applyAlignment="1" applyBorder="1" applyFont="1">
      <alignment horizontal="center" vertical="center"/>
    </xf>
    <xf borderId="39" fillId="4" fontId="1" numFmtId="0" xfId="0" applyAlignment="1" applyBorder="1" applyFont="1">
      <alignment horizontal="center" vertical="center"/>
    </xf>
    <xf borderId="39" fillId="5" fontId="1" numFmtId="0" xfId="0" applyAlignment="1" applyBorder="1" applyFont="1">
      <alignment horizontal="center" vertical="center"/>
    </xf>
    <xf borderId="39" fillId="6" fontId="1" numFmtId="0" xfId="0" applyAlignment="1" applyBorder="1" applyFont="1">
      <alignment horizontal="center" vertical="center"/>
    </xf>
    <xf borderId="39" fillId="7" fontId="1" numFmtId="0" xfId="0" applyAlignment="1" applyBorder="1" applyFont="1">
      <alignment horizontal="center" vertical="center"/>
    </xf>
    <xf borderId="39" fillId="8" fontId="1" numFmtId="0" xfId="0" applyAlignment="1" applyBorder="1" applyFont="1">
      <alignment horizontal="center" vertical="center"/>
    </xf>
    <xf borderId="39" fillId="9" fontId="1" numFmtId="0" xfId="0" applyAlignment="1" applyBorder="1" applyFont="1">
      <alignment horizontal="center" vertical="center"/>
    </xf>
    <xf borderId="39" fillId="10" fontId="1" numFmtId="0" xfId="0" applyAlignment="1" applyBorder="1" applyFont="1">
      <alignment horizontal="center" vertical="center"/>
    </xf>
    <xf borderId="39" fillId="3" fontId="1" numFmtId="0" xfId="0" applyAlignment="1" applyBorder="1" applyFont="1">
      <alignment horizontal="center" vertical="center"/>
    </xf>
    <xf borderId="39" fillId="11" fontId="1" numFmtId="0" xfId="0" applyAlignment="1" applyBorder="1" applyFont="1">
      <alignment horizontal="center" vertical="center"/>
    </xf>
    <xf borderId="39" fillId="12" fontId="1" numFmtId="0" xfId="0" applyAlignment="1" applyBorder="1" applyFont="1">
      <alignment horizontal="center" vertical="center"/>
    </xf>
    <xf borderId="33" fillId="0" fontId="1" numFmtId="0" xfId="0" applyAlignment="1" applyBorder="1" applyFont="1">
      <alignment horizontal="center" vertical="center"/>
    </xf>
    <xf borderId="37" fillId="4" fontId="3" numFmtId="0" xfId="0" applyAlignment="1" applyBorder="1" applyFont="1">
      <alignment horizontal="center" vertical="center"/>
    </xf>
    <xf borderId="37" fillId="5" fontId="3" numFmtId="0" xfId="0" applyAlignment="1" applyBorder="1" applyFont="1">
      <alignment horizontal="center" vertical="center"/>
    </xf>
    <xf borderId="37" fillId="6" fontId="3" numFmtId="0" xfId="0" applyAlignment="1" applyBorder="1" applyFont="1">
      <alignment horizontal="center" vertical="center"/>
    </xf>
    <xf borderId="37" fillId="7" fontId="3" numFmtId="0" xfId="0" applyAlignment="1" applyBorder="1" applyFont="1">
      <alignment horizontal="center" vertical="center"/>
    </xf>
    <xf borderId="37" fillId="8" fontId="3" numFmtId="0" xfId="0" applyAlignment="1" applyBorder="1" applyFont="1">
      <alignment horizontal="center" vertical="center"/>
    </xf>
    <xf borderId="37" fillId="9" fontId="3" numFmtId="0" xfId="0" applyAlignment="1" applyBorder="1" applyFont="1">
      <alignment horizontal="center" vertical="center"/>
    </xf>
    <xf borderId="37" fillId="10" fontId="3" numFmtId="0" xfId="0" applyAlignment="1" applyBorder="1" applyFont="1">
      <alignment horizontal="center" vertical="center"/>
    </xf>
    <xf borderId="37" fillId="3" fontId="3" numFmtId="0" xfId="0" applyAlignment="1" applyBorder="1" applyFont="1">
      <alignment horizontal="center" vertical="center"/>
    </xf>
    <xf borderId="37" fillId="11" fontId="3" numFmtId="0" xfId="0" applyAlignment="1" applyBorder="1" applyFont="1">
      <alignment horizontal="center" vertical="center"/>
    </xf>
    <xf borderId="37" fillId="12" fontId="3" numFmtId="0" xfId="0" applyAlignment="1" applyBorder="1" applyFont="1">
      <alignment horizontal="center" vertical="center"/>
    </xf>
    <xf borderId="33" fillId="0" fontId="1" numFmtId="0" xfId="0" applyAlignment="1" applyBorder="1" applyFont="1">
      <alignment horizontal="center" shrinkToFit="0" vertical="center" wrapText="1"/>
    </xf>
    <xf borderId="33" fillId="0" fontId="3" numFmtId="164" xfId="0" applyAlignment="1" applyBorder="1" applyFont="1" applyNumberFormat="1">
      <alignment horizontal="center"/>
    </xf>
    <xf borderId="37" fillId="4" fontId="3" numFmtId="164" xfId="0" applyAlignment="1" applyBorder="1" applyFont="1" applyNumberFormat="1">
      <alignment horizontal="center"/>
    </xf>
    <xf borderId="37" fillId="5" fontId="3" numFmtId="164" xfId="0" applyAlignment="1" applyBorder="1" applyFont="1" applyNumberFormat="1">
      <alignment horizontal="center"/>
    </xf>
    <xf borderId="37" fillId="6" fontId="3" numFmtId="164" xfId="0" applyAlignment="1" applyBorder="1" applyFont="1" applyNumberFormat="1">
      <alignment horizontal="center"/>
    </xf>
    <xf borderId="37" fillId="7" fontId="3" numFmtId="164" xfId="0" applyAlignment="1" applyBorder="1" applyFont="1" applyNumberFormat="1">
      <alignment horizontal="center"/>
    </xf>
    <xf borderId="37" fillId="8" fontId="3" numFmtId="164" xfId="0" applyAlignment="1" applyBorder="1" applyFont="1" applyNumberFormat="1">
      <alignment horizontal="center"/>
    </xf>
    <xf borderId="37" fillId="9" fontId="3" numFmtId="164" xfId="0" applyAlignment="1" applyBorder="1" applyFont="1" applyNumberFormat="1">
      <alignment horizontal="center"/>
    </xf>
    <xf borderId="37" fillId="10" fontId="3" numFmtId="164" xfId="0" applyAlignment="1" applyBorder="1" applyFont="1" applyNumberFormat="1">
      <alignment horizontal="center"/>
    </xf>
    <xf borderId="37" fillId="3" fontId="3" numFmtId="164" xfId="0" applyAlignment="1" applyBorder="1" applyFont="1" applyNumberFormat="1">
      <alignment horizontal="center"/>
    </xf>
    <xf borderId="37" fillId="11" fontId="3" numFmtId="164" xfId="0" applyAlignment="1" applyBorder="1" applyFont="1" applyNumberFormat="1">
      <alignment horizontal="center"/>
    </xf>
    <xf borderId="37" fillId="12" fontId="3" numFmtId="164" xfId="0" applyAlignment="1" applyBorder="1" applyFont="1" applyNumberFormat="1">
      <alignment horizontal="center"/>
    </xf>
    <xf borderId="34" fillId="0" fontId="1" numFmtId="0" xfId="0" applyAlignment="1" applyBorder="1" applyFont="1">
      <alignment horizontal="center" shrinkToFit="0" vertical="center" wrapText="1"/>
    </xf>
    <xf borderId="34" fillId="0" fontId="3" numFmtId="164" xfId="0" applyAlignment="1" applyBorder="1" applyFont="1" applyNumberFormat="1">
      <alignment horizontal="center"/>
    </xf>
    <xf borderId="40" fillId="4" fontId="3" numFmtId="164" xfId="0" applyAlignment="1" applyBorder="1" applyFont="1" applyNumberFormat="1">
      <alignment horizontal="center"/>
    </xf>
    <xf borderId="40" fillId="5" fontId="3" numFmtId="164" xfId="0" applyAlignment="1" applyBorder="1" applyFont="1" applyNumberFormat="1">
      <alignment horizontal="center"/>
    </xf>
    <xf borderId="40" fillId="6" fontId="3" numFmtId="164" xfId="0" applyAlignment="1" applyBorder="1" applyFont="1" applyNumberFormat="1">
      <alignment horizontal="center"/>
    </xf>
    <xf borderId="40" fillId="7" fontId="3" numFmtId="164" xfId="0" applyAlignment="1" applyBorder="1" applyFont="1" applyNumberFormat="1">
      <alignment horizontal="center"/>
    </xf>
    <xf borderId="40" fillId="8" fontId="3" numFmtId="164" xfId="0" applyAlignment="1" applyBorder="1" applyFont="1" applyNumberFormat="1">
      <alignment horizontal="center"/>
    </xf>
    <xf borderId="40" fillId="9" fontId="3" numFmtId="164" xfId="0" applyAlignment="1" applyBorder="1" applyFont="1" applyNumberFormat="1">
      <alignment horizontal="center"/>
    </xf>
    <xf borderId="40" fillId="10" fontId="3" numFmtId="164" xfId="0" applyAlignment="1" applyBorder="1" applyFont="1" applyNumberFormat="1">
      <alignment horizontal="center"/>
    </xf>
    <xf borderId="40" fillId="3" fontId="3" numFmtId="164" xfId="0" applyAlignment="1" applyBorder="1" applyFont="1" applyNumberFormat="1">
      <alignment horizontal="center"/>
    </xf>
    <xf borderId="40" fillId="11" fontId="3" numFmtId="164" xfId="0" applyAlignment="1" applyBorder="1" applyFont="1" applyNumberFormat="1">
      <alignment horizontal="center"/>
    </xf>
    <xf borderId="40" fillId="12" fontId="3" numFmtId="164" xfId="0" applyAlignment="1" applyBorder="1" applyFont="1" applyNumberFormat="1">
      <alignment horizontal="center"/>
    </xf>
    <xf borderId="40" fillId="4" fontId="3" numFmtId="0" xfId="0" applyAlignment="1" applyBorder="1" applyFont="1">
      <alignment horizontal="center" vertical="center"/>
    </xf>
    <xf borderId="40" fillId="5" fontId="3" numFmtId="0" xfId="0" applyAlignment="1" applyBorder="1" applyFont="1">
      <alignment horizontal="center" vertical="center"/>
    </xf>
    <xf borderId="40" fillId="6" fontId="3" numFmtId="0" xfId="0" applyAlignment="1" applyBorder="1" applyFont="1">
      <alignment horizontal="center" vertical="center"/>
    </xf>
    <xf borderId="40" fillId="7" fontId="3" numFmtId="0" xfId="0" applyAlignment="1" applyBorder="1" applyFont="1">
      <alignment horizontal="center" vertical="center"/>
    </xf>
    <xf borderId="40" fillId="8" fontId="3" numFmtId="0" xfId="0" applyAlignment="1" applyBorder="1" applyFont="1">
      <alignment horizontal="center" vertical="center"/>
    </xf>
    <xf borderId="40" fillId="9" fontId="3" numFmtId="0" xfId="0" applyAlignment="1" applyBorder="1" applyFont="1">
      <alignment horizontal="center" vertical="center"/>
    </xf>
    <xf borderId="40" fillId="10" fontId="3" numFmtId="0" xfId="0" applyAlignment="1" applyBorder="1" applyFont="1">
      <alignment horizontal="center" vertical="center"/>
    </xf>
    <xf borderId="40" fillId="3" fontId="3" numFmtId="0" xfId="0" applyAlignment="1" applyBorder="1" applyFont="1">
      <alignment horizontal="center" vertical="center"/>
    </xf>
    <xf borderId="40" fillId="11" fontId="3" numFmtId="0" xfId="0" applyAlignment="1" applyBorder="1" applyFont="1">
      <alignment horizontal="center" vertical="center"/>
    </xf>
    <xf borderId="40" fillId="12" fontId="3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/>
    </xf>
    <xf borderId="5" fillId="0" fontId="3" numFmtId="0" xfId="0" applyAlignment="1" applyBorder="1" applyFont="1">
      <alignment horizontal="center" vertical="center"/>
    </xf>
    <xf borderId="16" fillId="0" fontId="3" numFmtId="2" xfId="0" applyAlignment="1" applyBorder="1" applyFont="1" applyNumberFormat="1">
      <alignment horizontal="center" vertical="center"/>
    </xf>
    <xf borderId="8" fillId="2" fontId="1" numFmtId="0" xfId="0" applyAlignment="1" applyBorder="1" applyFont="1">
      <alignment horizontal="center" vertical="center"/>
    </xf>
    <xf borderId="14" fillId="0" fontId="3" numFmtId="2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165" xfId="0" applyAlignment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0" numFmtId="165" xfId="0" applyAlignment="1" applyFont="1" applyNumberForma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Concentración Furfural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Linear (Concentración Furfural)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FURFURAL!$C$5:$C$10</c:f>
            </c:numRef>
          </c:xVal>
          <c:yVal>
            <c:numRef>
              <c:f>FURFURAL!$D$5:$D$10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105659"/>
        <c:axId val="805065237"/>
      </c:scatterChart>
      <c:valAx>
        <c:axId val="2821056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05065237"/>
      </c:valAx>
      <c:valAx>
        <c:axId val="8050652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82105659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Hoja1!$L$8:$L$13</c:f>
            </c:strRef>
          </c:cat>
          <c:val>
            <c:numRef>
              <c:f>Hoja1!$M$8:$M$13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75"/>
      </c:doughnut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390525</xdr:colOff>
      <xdr:row>2</xdr:row>
      <xdr:rowOff>38100</xdr:rowOff>
    </xdr:from>
    <xdr:ext cx="2409825" cy="752475"/>
    <xdr:sp macro="" textlink="">
      <xdr:nvSpPr>
        <xdr:cNvPr id="2" name="CuadroTexto 1">
          <a:extLst>
            <a:ext uri="{FF2B5EF4-FFF2-40B4-BE49-F238E27FC236}"/>
          </a:extLst>
        </xdr:cNvPr>
        <xdr:cNvSpPr txBox="1"/>
      </xdr:nvSpPr>
      <xdr:spPr>
        <a:xfrm>
          <a:off x="4663440" y="403860"/>
          <a:ext cx="2270760" cy="762000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rtlCol="0" horzOverflow="clip" wrap="square" vertOverflow="clip"/>
        <a:lstStyle/>
        <a:p>
          <a:pPr lvl="0" algn="ctr"/>
          <a:r>
            <a:rPr lang="es-CO" sz="1100"/>
            <a:t>Teniendo en cuenta: </a:t>
          </a:r>
        </a:p>
        <a:p>
          <a:pPr lvl="0" algn="ctr"/>
          <a:r>
            <a:rPr lang="es-CO" sz="1100"/>
            <a:t>Área</a:t>
          </a:r>
          <a:r>
            <a:rPr lang="es-CO" sz="1100"/>
            <a:t> = [furfural]*m+b</a:t>
          </a:r>
        </a:p>
        <a:p>
          <a:pPr lvl="0" algn="ctr"/>
          <a:r>
            <a:rPr lang="es-CO" sz="1100"/>
            <a:t>[furfural] = (Área - b) / m</a:t>
          </a:r>
        </a:p>
      </xdr:txBody>
    </xdr:sp>
    <xdr:clientData fLocksWithSheet="0"/>
  </xdr:oneCellAnchor>
  <xdr:oneCellAnchor>
    <xdr:from>
      <xdr:col>8</xdr:col>
      <xdr:colOff>9525</xdr:colOff>
      <xdr:row>0</xdr:row>
      <xdr:rowOff>28575</xdr:rowOff>
    </xdr:from>
    <xdr:ext cx="4800600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219075</xdr:colOff>
      <xdr:row>6</xdr:row>
      <xdr:rowOff>152400</xdr:rowOff>
    </xdr:from>
    <xdr:ext cx="4133850" cy="22098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4.43"/>
    <col customWidth="1" min="4" max="5" width="10.71"/>
    <col customWidth="1" min="6" max="6" width="12.0"/>
    <col customWidth="1" min="7" max="12" width="10.71"/>
    <col customWidth="1" min="13" max="13" width="11.57"/>
    <col customWidth="1" min="14" max="17" width="10.71"/>
    <col customWidth="1" min="18" max="21" width="13.29"/>
    <col customWidth="1" min="22" max="22" width="2.71"/>
    <col customWidth="1" min="23" max="26" width="13.29"/>
    <col customWidth="1" min="27" max="27" width="4.14"/>
    <col customWidth="1" min="28" max="31" width="13.29"/>
  </cols>
  <sheetData>
    <row r="1" ht="14.25" customHeight="1"/>
    <row r="2" ht="14.25" customHeight="1">
      <c r="C2" s="1" t="s">
        <v>0</v>
      </c>
      <c r="D2" s="2">
        <v>1.0</v>
      </c>
      <c r="E2" s="2">
        <v>2.0</v>
      </c>
      <c r="F2" s="2">
        <v>3.0</v>
      </c>
      <c r="G2" s="2">
        <v>4.0</v>
      </c>
      <c r="H2" s="2">
        <v>5.1</v>
      </c>
      <c r="I2" s="2">
        <v>5.2</v>
      </c>
      <c r="J2" s="2">
        <v>5.3</v>
      </c>
      <c r="K2" s="2">
        <v>6.0</v>
      </c>
      <c r="L2" s="2">
        <v>7.0</v>
      </c>
      <c r="M2" s="2">
        <v>8.0</v>
      </c>
      <c r="N2" s="3">
        <v>9.0</v>
      </c>
      <c r="O2" s="4">
        <v>10.0</v>
      </c>
      <c r="P2" s="4">
        <v>11.0</v>
      </c>
      <c r="R2" s="5" t="s">
        <v>1</v>
      </c>
      <c r="S2" s="6"/>
      <c r="T2" s="6"/>
      <c r="U2" s="7"/>
      <c r="W2" s="5" t="s">
        <v>1</v>
      </c>
      <c r="X2" s="6"/>
      <c r="Y2" s="6"/>
      <c r="Z2" s="7"/>
      <c r="AB2" s="5" t="s">
        <v>1</v>
      </c>
      <c r="AC2" s="6"/>
      <c r="AD2" s="6"/>
      <c r="AE2" s="7"/>
    </row>
    <row r="3" ht="14.25" customHeight="1">
      <c r="C3" s="1" t="s">
        <v>2</v>
      </c>
      <c r="D3" s="2">
        <v>190.0</v>
      </c>
      <c r="E3" s="2">
        <v>190.0</v>
      </c>
      <c r="F3" s="2">
        <v>190.0</v>
      </c>
      <c r="G3" s="2">
        <v>210.0</v>
      </c>
      <c r="H3" s="2">
        <v>210.0</v>
      </c>
      <c r="I3" s="2">
        <v>210.0</v>
      </c>
      <c r="J3" s="2">
        <v>210.0</v>
      </c>
      <c r="K3" s="2">
        <v>210.0</v>
      </c>
      <c r="L3" s="2">
        <v>230.0</v>
      </c>
      <c r="M3" s="2">
        <v>230.0</v>
      </c>
      <c r="N3" s="3">
        <v>230.0</v>
      </c>
      <c r="O3" s="4">
        <v>230.0</v>
      </c>
      <c r="P3" s="4">
        <v>230.0</v>
      </c>
      <c r="R3" s="8" t="s">
        <v>3</v>
      </c>
      <c r="S3" s="8" t="s">
        <v>4</v>
      </c>
      <c r="T3" s="8" t="s">
        <v>5</v>
      </c>
      <c r="U3" s="8" t="s">
        <v>6</v>
      </c>
      <c r="W3" s="8" t="s">
        <v>3</v>
      </c>
      <c r="X3" s="8" t="s">
        <v>4</v>
      </c>
      <c r="Y3" s="8" t="s">
        <v>5</v>
      </c>
      <c r="Z3" s="8" t="s">
        <v>6</v>
      </c>
      <c r="AB3" s="8" t="s">
        <v>3</v>
      </c>
      <c r="AC3" s="8" t="s">
        <v>4</v>
      </c>
      <c r="AD3" s="8" t="s">
        <v>5</v>
      </c>
      <c r="AE3" s="8" t="s">
        <v>6</v>
      </c>
    </row>
    <row r="4" ht="14.25" customHeight="1">
      <c r="C4" s="9" t="s">
        <v>7</v>
      </c>
      <c r="D4" s="10">
        <v>0.5</v>
      </c>
      <c r="E4" s="10">
        <v>1.0</v>
      </c>
      <c r="F4" s="10">
        <v>2.0</v>
      </c>
      <c r="G4" s="10">
        <v>0.5</v>
      </c>
      <c r="H4" s="10">
        <v>1.0</v>
      </c>
      <c r="I4" s="10">
        <v>1.0</v>
      </c>
      <c r="J4" s="10">
        <v>1.0</v>
      </c>
      <c r="K4" s="10">
        <v>2.0</v>
      </c>
      <c r="L4" s="10">
        <v>0.5</v>
      </c>
      <c r="M4" s="10">
        <v>1.0</v>
      </c>
      <c r="N4" s="11">
        <v>2.0</v>
      </c>
      <c r="O4" s="4">
        <v>3.0</v>
      </c>
      <c r="P4" s="4">
        <v>4.0</v>
      </c>
      <c r="R4" s="12">
        <v>1.0</v>
      </c>
      <c r="S4" s="13">
        <v>10.0016</v>
      </c>
      <c r="T4" s="14">
        <v>200.0</v>
      </c>
      <c r="U4" s="15" t="str">
        <f t="shared" ref="U4:U14" si="1">S4/T4*100</f>
        <v>5.00</v>
      </c>
      <c r="W4" s="12">
        <v>1.0</v>
      </c>
      <c r="X4" s="13">
        <v>10.0006</v>
      </c>
      <c r="Y4" s="14">
        <v>200.0</v>
      </c>
      <c r="Z4" s="15" t="str">
        <f t="shared" ref="Z4:Z9" si="2">X4/Y4*100</f>
        <v>5.00</v>
      </c>
      <c r="AB4" s="12">
        <v>1.0</v>
      </c>
      <c r="AC4" s="13">
        <v>10.006</v>
      </c>
      <c r="AD4" s="14">
        <v>200.0</v>
      </c>
      <c r="AE4" s="15" t="str">
        <f t="shared" ref="AE4:AE9" si="3">AC4/AD4*100</f>
        <v>5.00</v>
      </c>
    </row>
    <row r="5" ht="14.25" customHeight="1">
      <c r="C5" s="16" t="s">
        <v>8</v>
      </c>
      <c r="D5" s="17" t="s">
        <v>9</v>
      </c>
      <c r="E5" s="17" t="s">
        <v>9</v>
      </c>
      <c r="F5" s="17" t="s">
        <v>9</v>
      </c>
      <c r="G5" s="17" t="s">
        <v>10</v>
      </c>
      <c r="H5" s="17" t="s">
        <v>10</v>
      </c>
      <c r="I5" s="17" t="s">
        <v>10</v>
      </c>
      <c r="J5" s="17" t="s">
        <v>10</v>
      </c>
      <c r="K5" s="17" t="s">
        <v>10</v>
      </c>
      <c r="L5" s="17" t="s">
        <v>11</v>
      </c>
      <c r="M5" s="17" t="s">
        <v>11</v>
      </c>
      <c r="N5" s="18" t="s">
        <v>11</v>
      </c>
      <c r="O5" s="19" t="s">
        <v>12</v>
      </c>
      <c r="P5" s="19" t="s">
        <v>12</v>
      </c>
      <c r="R5" s="12">
        <v>2.0</v>
      </c>
      <c r="S5" s="13">
        <v>10.0061</v>
      </c>
      <c r="T5" s="14">
        <v>200.0</v>
      </c>
      <c r="U5" s="15" t="str">
        <f t="shared" si="1"/>
        <v>5.00</v>
      </c>
      <c r="W5" s="12">
        <v>2.0</v>
      </c>
      <c r="X5" s="13">
        <v>10.0058</v>
      </c>
      <c r="Y5" s="14">
        <v>200.0</v>
      </c>
      <c r="Z5" s="15" t="str">
        <f t="shared" si="2"/>
        <v>5.00</v>
      </c>
      <c r="AB5" s="12">
        <v>2.0</v>
      </c>
      <c r="AC5" s="13">
        <v>10.0013</v>
      </c>
      <c r="AD5" s="14">
        <v>200.0</v>
      </c>
      <c r="AE5" s="15" t="str">
        <f t="shared" si="3"/>
        <v>5.00</v>
      </c>
    </row>
    <row r="6" ht="14.25" customHeight="1">
      <c r="C6" s="9" t="s">
        <v>13</v>
      </c>
      <c r="D6" s="20">
        <v>20.0083</v>
      </c>
      <c r="E6" s="20">
        <v>20.0032</v>
      </c>
      <c r="F6" s="20">
        <v>20.0055</v>
      </c>
      <c r="G6" s="20">
        <v>20.0072</v>
      </c>
      <c r="H6" s="20">
        <v>20.0089</v>
      </c>
      <c r="I6" s="20">
        <v>20.0079</v>
      </c>
      <c r="J6" s="21">
        <v>20.004</v>
      </c>
      <c r="K6" s="20">
        <v>20.0042</v>
      </c>
      <c r="L6" s="21">
        <v>20.004</v>
      </c>
      <c r="M6" s="20">
        <v>20.0075</v>
      </c>
      <c r="N6" s="22">
        <v>20.0043</v>
      </c>
      <c r="O6" s="23">
        <v>20.008</v>
      </c>
      <c r="P6" s="24">
        <v>20.0026</v>
      </c>
      <c r="R6" s="12">
        <v>3.0</v>
      </c>
      <c r="S6" s="13">
        <v>10.0068</v>
      </c>
      <c r="T6" s="14">
        <v>200.0</v>
      </c>
      <c r="U6" s="15" t="str">
        <f t="shared" si="1"/>
        <v>5.00</v>
      </c>
      <c r="W6" s="12">
        <v>3.0</v>
      </c>
      <c r="X6" s="13">
        <v>10.0043</v>
      </c>
      <c r="Y6" s="14">
        <v>200.0</v>
      </c>
      <c r="Z6" s="15" t="str">
        <f t="shared" si="2"/>
        <v>5.00</v>
      </c>
      <c r="AB6" s="12">
        <v>3.0</v>
      </c>
      <c r="AC6" s="13"/>
      <c r="AD6" s="14">
        <v>200.0</v>
      </c>
      <c r="AE6" s="15" t="str">
        <f t="shared" si="3"/>
        <v>0.00</v>
      </c>
    </row>
    <row r="7" ht="14.25" customHeight="1">
      <c r="C7" s="25" t="s">
        <v>14</v>
      </c>
      <c r="D7" s="26">
        <v>13.6155</v>
      </c>
      <c r="E7" s="26">
        <v>13.5609</v>
      </c>
      <c r="F7" s="26">
        <v>13.561</v>
      </c>
      <c r="G7" s="26">
        <v>10.0543</v>
      </c>
      <c r="H7" s="26">
        <v>10.5781</v>
      </c>
      <c r="I7" s="26">
        <v>10.2478</v>
      </c>
      <c r="J7" s="26">
        <v>10.7742</v>
      </c>
      <c r="K7" s="26">
        <v>11.219</v>
      </c>
      <c r="L7" s="26">
        <v>10.3451</v>
      </c>
      <c r="M7" s="26">
        <v>11.3557</v>
      </c>
      <c r="N7" s="27">
        <v>10.5481</v>
      </c>
      <c r="O7" s="24">
        <v>10.7368</v>
      </c>
      <c r="P7" s="24">
        <v>11.0895</v>
      </c>
      <c r="R7" s="12">
        <v>4.0</v>
      </c>
      <c r="S7" s="13">
        <v>10.0063</v>
      </c>
      <c r="T7" s="14">
        <v>200.0</v>
      </c>
      <c r="U7" s="15" t="str">
        <f t="shared" si="1"/>
        <v>5.00</v>
      </c>
      <c r="W7" s="12">
        <v>4.0</v>
      </c>
      <c r="X7" s="13">
        <v>10.0013</v>
      </c>
      <c r="Y7" s="14">
        <v>200.0</v>
      </c>
      <c r="Z7" s="15" t="str">
        <f t="shared" si="2"/>
        <v>5.00</v>
      </c>
      <c r="AB7" s="12">
        <v>4.0</v>
      </c>
      <c r="AC7" s="13">
        <v>10.0</v>
      </c>
      <c r="AD7" s="14">
        <v>200.0</v>
      </c>
      <c r="AE7" s="15" t="str">
        <f t="shared" si="3"/>
        <v>5.00</v>
      </c>
    </row>
    <row r="8" ht="14.25" customHeight="1">
      <c r="C8" s="16" t="s">
        <v>15</v>
      </c>
      <c r="D8" s="28" t="str">
        <f t="shared" ref="D8:P8" si="4">(D7/D6)*100</f>
        <v>68.05</v>
      </c>
      <c r="E8" s="28" t="str">
        <f t="shared" si="4"/>
        <v>67.79</v>
      </c>
      <c r="F8" s="28" t="str">
        <f t="shared" si="4"/>
        <v>67.79</v>
      </c>
      <c r="G8" s="28" t="str">
        <f t="shared" si="4"/>
        <v>50.25</v>
      </c>
      <c r="H8" s="28" t="str">
        <f t="shared" si="4"/>
        <v>52.87</v>
      </c>
      <c r="I8" s="28" t="str">
        <f t="shared" si="4"/>
        <v>51.22</v>
      </c>
      <c r="J8" s="28" t="str">
        <f t="shared" si="4"/>
        <v>53.86</v>
      </c>
      <c r="K8" s="28" t="str">
        <f t="shared" si="4"/>
        <v>56.08</v>
      </c>
      <c r="L8" s="28" t="str">
        <f t="shared" si="4"/>
        <v>51.72</v>
      </c>
      <c r="M8" s="28" t="str">
        <f t="shared" si="4"/>
        <v>56.76</v>
      </c>
      <c r="N8" s="29" t="str">
        <f t="shared" si="4"/>
        <v>52.73</v>
      </c>
      <c r="O8" s="30" t="str">
        <f t="shared" si="4"/>
        <v>53.66</v>
      </c>
      <c r="P8" s="30" t="str">
        <f t="shared" si="4"/>
        <v>55.44</v>
      </c>
      <c r="R8" s="12">
        <v>5.0</v>
      </c>
      <c r="S8" s="13">
        <v>10.004</v>
      </c>
      <c r="T8" s="14">
        <v>200.0</v>
      </c>
      <c r="U8" s="15" t="str">
        <f t="shared" si="1"/>
        <v>5.00</v>
      </c>
      <c r="W8" s="12">
        <v>5.0</v>
      </c>
      <c r="X8" s="13">
        <v>10.004</v>
      </c>
      <c r="Y8" s="14">
        <v>200.0</v>
      </c>
      <c r="Z8" s="15" t="str">
        <f t="shared" si="2"/>
        <v>5.00</v>
      </c>
      <c r="AB8" s="12">
        <v>5.0</v>
      </c>
      <c r="AC8" s="13"/>
      <c r="AD8" s="14">
        <v>200.0</v>
      </c>
      <c r="AE8" s="15" t="str">
        <f t="shared" si="3"/>
        <v>0.00</v>
      </c>
    </row>
    <row r="9" ht="14.25" customHeight="1">
      <c r="C9" s="9" t="s">
        <v>13</v>
      </c>
      <c r="D9" s="20">
        <v>20.0012</v>
      </c>
      <c r="E9" s="20">
        <v>20.0099</v>
      </c>
      <c r="F9" s="20">
        <v>20.005</v>
      </c>
      <c r="G9" s="20">
        <v>20.0084</v>
      </c>
      <c r="H9" s="21">
        <v>20.0008</v>
      </c>
      <c r="I9" s="20">
        <v>20.0008</v>
      </c>
      <c r="J9" s="21">
        <v>20.0035</v>
      </c>
      <c r="K9" s="20">
        <v>20.0022</v>
      </c>
      <c r="L9" s="20">
        <v>20.0021</v>
      </c>
      <c r="M9" s="21">
        <v>20.0138</v>
      </c>
      <c r="N9" s="22">
        <v>20.0089</v>
      </c>
      <c r="O9" s="23"/>
      <c r="P9" s="24"/>
      <c r="R9" s="12">
        <v>6.0</v>
      </c>
      <c r="S9" s="13">
        <v>10.0013</v>
      </c>
      <c r="T9" s="14">
        <v>200.0</v>
      </c>
      <c r="U9" s="15" t="str">
        <f t="shared" si="1"/>
        <v>5.00</v>
      </c>
      <c r="W9" s="12">
        <v>6.0</v>
      </c>
      <c r="X9" s="13">
        <v>10.0045</v>
      </c>
      <c r="Y9" s="14">
        <v>200.0</v>
      </c>
      <c r="Z9" s="15" t="str">
        <f t="shared" si="2"/>
        <v>5.00</v>
      </c>
      <c r="AB9" s="12">
        <v>6.0</v>
      </c>
      <c r="AC9" s="13"/>
      <c r="AD9" s="14">
        <v>200.0</v>
      </c>
      <c r="AE9" s="15" t="str">
        <f t="shared" si="3"/>
        <v>0.00</v>
      </c>
    </row>
    <row r="10" ht="14.25" customHeight="1">
      <c r="C10" s="25" t="s">
        <v>14</v>
      </c>
      <c r="D10" s="26">
        <v>13.6806</v>
      </c>
      <c r="E10" s="26">
        <v>13.2161</v>
      </c>
      <c r="F10" s="26">
        <v>13.2781</v>
      </c>
      <c r="G10" s="26">
        <v>10.2547</v>
      </c>
      <c r="H10" s="26">
        <v>10.9532</v>
      </c>
      <c r="I10" s="26">
        <v>10.924</v>
      </c>
      <c r="J10" s="26">
        <v>10.7458</v>
      </c>
      <c r="K10" s="26">
        <v>10.8264</v>
      </c>
      <c r="L10" s="26">
        <v>10.6762</v>
      </c>
      <c r="M10" s="26">
        <v>11.0666</v>
      </c>
      <c r="N10" s="27">
        <v>11.0172</v>
      </c>
      <c r="O10" s="24"/>
      <c r="P10" s="24"/>
      <c r="R10" s="12">
        <v>7.0</v>
      </c>
      <c r="S10" s="13">
        <v>10.0</v>
      </c>
      <c r="T10" s="14">
        <v>200.0</v>
      </c>
      <c r="U10" s="15" t="str">
        <f t="shared" si="1"/>
        <v>5.00</v>
      </c>
      <c r="W10" s="12">
        <v>7.0</v>
      </c>
      <c r="X10" s="31">
        <v>10.0101</v>
      </c>
      <c r="Y10" s="14">
        <v>200.0</v>
      </c>
      <c r="Z10" s="15" t="str">
        <f>X12/Y10*100</f>
        <v>5.00</v>
      </c>
      <c r="AB10" s="12">
        <v>7.0</v>
      </c>
      <c r="AC10" s="31"/>
      <c r="AD10" s="14">
        <v>200.0</v>
      </c>
      <c r="AE10" s="15" t="str">
        <f>AC12/AD10*100</f>
        <v>5.00</v>
      </c>
    </row>
    <row r="11" ht="14.25" customHeight="1">
      <c r="C11" s="16" t="s">
        <v>15</v>
      </c>
      <c r="D11" s="28" t="str">
        <f t="shared" ref="D11:N11" si="5">(D10/D9)*100</f>
        <v>68.40</v>
      </c>
      <c r="E11" s="28" t="str">
        <f t="shared" si="5"/>
        <v>66.05</v>
      </c>
      <c r="F11" s="28" t="str">
        <f t="shared" si="5"/>
        <v>66.37</v>
      </c>
      <c r="G11" s="28" t="str">
        <f t="shared" si="5"/>
        <v>51.25</v>
      </c>
      <c r="H11" s="28" t="str">
        <f t="shared" si="5"/>
        <v>54.76</v>
      </c>
      <c r="I11" s="28" t="str">
        <f t="shared" si="5"/>
        <v>54.62</v>
      </c>
      <c r="J11" s="28" t="str">
        <f t="shared" si="5"/>
        <v>53.72</v>
      </c>
      <c r="K11" s="28" t="str">
        <f t="shared" si="5"/>
        <v>54.13</v>
      </c>
      <c r="L11" s="28" t="str">
        <f t="shared" si="5"/>
        <v>53.38</v>
      </c>
      <c r="M11" s="28" t="str">
        <f t="shared" si="5"/>
        <v>55.29</v>
      </c>
      <c r="N11" s="29" t="str">
        <f t="shared" si="5"/>
        <v>55.06</v>
      </c>
      <c r="O11" s="30"/>
      <c r="P11" s="30"/>
      <c r="R11" s="12">
        <v>8.0</v>
      </c>
      <c r="S11" s="13">
        <v>10.0015</v>
      </c>
      <c r="T11" s="14">
        <v>200.0</v>
      </c>
      <c r="U11" s="15" t="str">
        <f t="shared" si="1"/>
        <v>5.00</v>
      </c>
      <c r="W11" s="12">
        <v>8.0</v>
      </c>
      <c r="X11" s="13">
        <v>10.0005</v>
      </c>
      <c r="Y11" s="14">
        <v>200.0</v>
      </c>
      <c r="Z11" s="15" t="str">
        <f t="shared" ref="Z11:Z14" si="6">X11/Y11*100</f>
        <v>5.00</v>
      </c>
      <c r="AB11" s="12">
        <v>8.0</v>
      </c>
      <c r="AC11" s="13"/>
      <c r="AD11" s="14">
        <v>200.0</v>
      </c>
      <c r="AE11" s="15" t="str">
        <f t="shared" ref="AE11:AE14" si="7">AC11/AD11*100</f>
        <v>0.00</v>
      </c>
    </row>
    <row r="12" ht="14.25" customHeight="1">
      <c r="C12" s="9" t="s">
        <v>13</v>
      </c>
      <c r="D12" s="20">
        <v>20.0014</v>
      </c>
      <c r="E12" s="20">
        <v>20.0086</v>
      </c>
      <c r="F12" s="20">
        <v>20.0041</v>
      </c>
      <c r="G12" s="20">
        <v>20.0036</v>
      </c>
      <c r="H12" s="21">
        <v>20.0024</v>
      </c>
      <c r="I12" s="20">
        <v>20.0068</v>
      </c>
      <c r="J12" s="21">
        <v>20.0051</v>
      </c>
      <c r="K12" s="20">
        <v>20.009</v>
      </c>
      <c r="L12" s="20">
        <v>20.0004</v>
      </c>
      <c r="M12" s="21">
        <v>20.0034</v>
      </c>
      <c r="N12" s="22">
        <v>20.005</v>
      </c>
      <c r="O12" s="23"/>
      <c r="P12" s="24"/>
      <c r="R12" s="12">
        <v>9.0</v>
      </c>
      <c r="S12" s="13">
        <v>10.0007</v>
      </c>
      <c r="T12" s="14">
        <v>200.0</v>
      </c>
      <c r="U12" s="15" t="str">
        <f t="shared" si="1"/>
        <v>5.00</v>
      </c>
      <c r="W12" s="12">
        <v>9.0</v>
      </c>
      <c r="X12" s="13">
        <v>10.0025</v>
      </c>
      <c r="Y12" s="14">
        <v>200.0</v>
      </c>
      <c r="Z12" s="15" t="str">
        <f t="shared" si="6"/>
        <v>5.00</v>
      </c>
      <c r="AB12" s="12">
        <v>9.0</v>
      </c>
      <c r="AC12" s="13">
        <v>10.0047</v>
      </c>
      <c r="AD12" s="14">
        <v>200.0</v>
      </c>
      <c r="AE12" s="15" t="str">
        <f t="shared" si="7"/>
        <v>5.00</v>
      </c>
    </row>
    <row r="13" ht="14.25" customHeight="1">
      <c r="C13" s="25" t="s">
        <v>14</v>
      </c>
      <c r="D13" s="26">
        <v>13.8382</v>
      </c>
      <c r="E13" s="26">
        <v>13.7526</v>
      </c>
      <c r="F13" s="26">
        <v>12.7745</v>
      </c>
      <c r="G13" s="26">
        <v>10.8463</v>
      </c>
      <c r="H13" s="26">
        <v>10.6832</v>
      </c>
      <c r="I13" s="26">
        <v>10.4598</v>
      </c>
      <c r="J13" s="26">
        <v>10.8793</v>
      </c>
      <c r="K13" s="26">
        <v>11.1478</v>
      </c>
      <c r="L13" s="26">
        <v>10.1162</v>
      </c>
      <c r="M13" s="26">
        <v>10.9799</v>
      </c>
      <c r="N13" s="27">
        <v>10.8973</v>
      </c>
      <c r="O13" s="24"/>
      <c r="P13" s="24"/>
      <c r="R13" s="12">
        <v>10.0</v>
      </c>
      <c r="S13" s="13">
        <v>10.0008</v>
      </c>
      <c r="T13" s="14">
        <v>200.0</v>
      </c>
      <c r="U13" s="15" t="str">
        <f t="shared" si="1"/>
        <v>5.00</v>
      </c>
      <c r="W13" s="12">
        <v>10.0</v>
      </c>
      <c r="X13" s="13">
        <v>10.0094</v>
      </c>
      <c r="Y13" s="14">
        <v>200.0</v>
      </c>
      <c r="Z13" s="15" t="str">
        <f t="shared" si="6"/>
        <v>5.00</v>
      </c>
      <c r="AB13" s="12">
        <v>10.0</v>
      </c>
      <c r="AC13" s="13"/>
      <c r="AD13" s="14">
        <v>200.0</v>
      </c>
      <c r="AE13" s="15" t="str">
        <f t="shared" si="7"/>
        <v>0.00</v>
      </c>
    </row>
    <row r="14" ht="14.25" customHeight="1">
      <c r="C14" s="16" t="s">
        <v>15</v>
      </c>
      <c r="D14" s="28" t="str">
        <f t="shared" ref="D14:N14" si="8">(D13/D12)*100</f>
        <v>69.19</v>
      </c>
      <c r="E14" s="28" t="str">
        <f t="shared" si="8"/>
        <v>68.73</v>
      </c>
      <c r="F14" s="28" t="str">
        <f t="shared" si="8"/>
        <v>63.86</v>
      </c>
      <c r="G14" s="28" t="str">
        <f t="shared" si="8"/>
        <v>54.22</v>
      </c>
      <c r="H14" s="28" t="str">
        <f t="shared" si="8"/>
        <v>53.41</v>
      </c>
      <c r="I14" s="28" t="str">
        <f t="shared" si="8"/>
        <v>52.28</v>
      </c>
      <c r="J14" s="28" t="str">
        <f t="shared" si="8"/>
        <v>54.38</v>
      </c>
      <c r="K14" s="28" t="str">
        <f t="shared" si="8"/>
        <v>55.71</v>
      </c>
      <c r="L14" s="28" t="str">
        <f t="shared" si="8"/>
        <v>50.58</v>
      </c>
      <c r="M14" s="28" t="str">
        <f t="shared" si="8"/>
        <v>54.89</v>
      </c>
      <c r="N14" s="29" t="str">
        <f t="shared" si="8"/>
        <v>54.47</v>
      </c>
      <c r="O14" s="30"/>
      <c r="P14" s="30"/>
      <c r="R14" s="12">
        <v>11.0</v>
      </c>
      <c r="S14" s="13">
        <v>10.0092</v>
      </c>
      <c r="T14" s="14">
        <v>200.0</v>
      </c>
      <c r="U14" s="15" t="str">
        <f t="shared" si="1"/>
        <v>5.00</v>
      </c>
      <c r="W14" s="12">
        <v>11.0</v>
      </c>
      <c r="X14" s="13">
        <v>10.0099</v>
      </c>
      <c r="Y14" s="14">
        <v>200.0</v>
      </c>
      <c r="Z14" s="15" t="str">
        <f t="shared" si="6"/>
        <v>5.00</v>
      </c>
      <c r="AB14" s="12">
        <v>11.0</v>
      </c>
      <c r="AC14" s="13"/>
      <c r="AD14" s="14">
        <v>200.0</v>
      </c>
      <c r="AE14" s="15" t="str">
        <f t="shared" si="7"/>
        <v>0.00</v>
      </c>
    </row>
    <row r="15" ht="14.25" customHeight="1">
      <c r="C15" s="1" t="s">
        <v>16</v>
      </c>
      <c r="D15" s="32" t="str">
        <f t="shared" ref="D15:N15" si="9">AVERAGE(D8,D11,D14)</f>
        <v>68.54</v>
      </c>
      <c r="E15" s="32" t="str">
        <f t="shared" si="9"/>
        <v>67.52</v>
      </c>
      <c r="F15" s="32" t="str">
        <f t="shared" si="9"/>
        <v>66.01</v>
      </c>
      <c r="G15" s="32" t="str">
        <f t="shared" si="9"/>
        <v>51.91</v>
      </c>
      <c r="H15" s="32" t="str">
        <f t="shared" si="9"/>
        <v>53.68</v>
      </c>
      <c r="I15" s="32" t="str">
        <f t="shared" si="9"/>
        <v>52.71</v>
      </c>
      <c r="J15" s="32" t="str">
        <f t="shared" si="9"/>
        <v>53.99</v>
      </c>
      <c r="K15" s="32" t="str">
        <f t="shared" si="9"/>
        <v>55.31</v>
      </c>
      <c r="L15" s="32" t="str">
        <f t="shared" si="9"/>
        <v>51.89</v>
      </c>
      <c r="M15" s="32" t="str">
        <f t="shared" si="9"/>
        <v>55.65</v>
      </c>
      <c r="N15" s="33" t="str">
        <f t="shared" si="9"/>
        <v>54.09</v>
      </c>
      <c r="O15" s="24">
        <v>3.15</v>
      </c>
      <c r="P15" s="24">
        <v>3.05</v>
      </c>
    </row>
    <row r="16" ht="22.5" customHeight="1">
      <c r="B16" s="34" t="s">
        <v>17</v>
      </c>
      <c r="C16" s="9" t="s">
        <v>18</v>
      </c>
      <c r="D16" s="20">
        <v>2.37</v>
      </c>
      <c r="E16" s="20">
        <v>2.47</v>
      </c>
      <c r="F16" s="20">
        <v>2.49</v>
      </c>
      <c r="G16" s="20">
        <v>2.55</v>
      </c>
      <c r="H16" s="20">
        <v>2.65</v>
      </c>
      <c r="I16" s="20">
        <v>2.7</v>
      </c>
      <c r="J16" s="20">
        <v>2.67</v>
      </c>
      <c r="K16" s="20">
        <v>2.7</v>
      </c>
      <c r="L16" s="20">
        <v>2.76</v>
      </c>
      <c r="M16" s="20">
        <v>2.74</v>
      </c>
      <c r="N16" s="22">
        <v>3.16</v>
      </c>
      <c r="O16" s="24">
        <v>3.15</v>
      </c>
      <c r="P16" s="24">
        <v>3.05</v>
      </c>
    </row>
    <row r="17" ht="14.25" customHeight="1">
      <c r="B17" s="35"/>
      <c r="C17" s="36"/>
      <c r="D17" s="26">
        <v>2.39</v>
      </c>
      <c r="E17" s="26">
        <v>2.48</v>
      </c>
      <c r="F17" s="26">
        <v>2.49</v>
      </c>
      <c r="G17" s="26">
        <v>2.56</v>
      </c>
      <c r="H17" s="26">
        <v>2.65</v>
      </c>
      <c r="I17" s="26">
        <v>2.7</v>
      </c>
      <c r="J17" s="26">
        <v>2.66</v>
      </c>
      <c r="K17" s="26">
        <v>2.7</v>
      </c>
      <c r="L17" s="26">
        <v>2.74</v>
      </c>
      <c r="M17" s="26">
        <v>2.74</v>
      </c>
      <c r="N17" s="27">
        <v>3.16</v>
      </c>
      <c r="O17" s="24">
        <v>3.16</v>
      </c>
      <c r="P17" s="24">
        <v>3.04</v>
      </c>
    </row>
    <row r="18" ht="14.25" customHeight="1">
      <c r="B18" s="35"/>
      <c r="C18" s="37"/>
      <c r="D18" s="38">
        <v>2.38</v>
      </c>
      <c r="E18" s="38">
        <v>2.49</v>
      </c>
      <c r="F18" s="38">
        <v>2.49</v>
      </c>
      <c r="G18" s="38">
        <v>2.55</v>
      </c>
      <c r="H18" s="38">
        <v>2.65</v>
      </c>
      <c r="I18" s="38">
        <v>2.7</v>
      </c>
      <c r="J18" s="38">
        <v>2.66</v>
      </c>
      <c r="K18" s="38">
        <v>2.7</v>
      </c>
      <c r="L18" s="38">
        <v>2.75</v>
      </c>
      <c r="M18" s="38">
        <v>2.75</v>
      </c>
      <c r="N18" s="39">
        <v>3.19</v>
      </c>
      <c r="O18" s="24">
        <v>3.52</v>
      </c>
      <c r="P18" s="24">
        <v>3.53</v>
      </c>
    </row>
    <row r="19" ht="14.25" customHeight="1">
      <c r="B19" s="35"/>
      <c r="C19" s="9" t="s">
        <v>19</v>
      </c>
      <c r="D19" s="20">
        <v>3.58</v>
      </c>
      <c r="E19" s="20">
        <v>3.7</v>
      </c>
      <c r="F19" s="20">
        <v>3.49</v>
      </c>
      <c r="G19" s="20">
        <v>2.9</v>
      </c>
      <c r="H19" s="20">
        <v>2.49</v>
      </c>
      <c r="I19" s="20">
        <v>2.4</v>
      </c>
      <c r="J19" s="20">
        <v>2.46</v>
      </c>
      <c r="K19" s="20">
        <v>2.68</v>
      </c>
      <c r="L19" s="20">
        <v>3.15</v>
      </c>
      <c r="M19" s="20">
        <v>3.15</v>
      </c>
      <c r="N19" s="22">
        <v>3.6</v>
      </c>
      <c r="O19" s="24">
        <v>3.52</v>
      </c>
      <c r="P19" s="24">
        <v>3.53</v>
      </c>
      <c r="R19" s="40"/>
      <c r="S19" s="40" t="s">
        <v>20</v>
      </c>
      <c r="T19" s="40"/>
      <c r="U19" s="40"/>
      <c r="V19" s="40"/>
      <c r="W19" s="40"/>
      <c r="X19" s="40"/>
      <c r="Y19" s="40"/>
      <c r="Z19" s="40"/>
      <c r="AA19" s="40"/>
    </row>
    <row r="20" ht="14.25" customHeight="1">
      <c r="B20" s="35"/>
      <c r="C20" s="36"/>
      <c r="D20" s="26">
        <v>3.58</v>
      </c>
      <c r="E20" s="26">
        <v>3.71</v>
      </c>
      <c r="F20" s="26">
        <v>3.49</v>
      </c>
      <c r="G20" s="26">
        <v>2.91</v>
      </c>
      <c r="H20" s="26">
        <v>2.49</v>
      </c>
      <c r="I20" s="26">
        <v>2.4</v>
      </c>
      <c r="J20" s="26">
        <v>2.45</v>
      </c>
      <c r="K20" s="26">
        <v>2.68</v>
      </c>
      <c r="L20" s="26">
        <v>3.15</v>
      </c>
      <c r="M20" s="26">
        <v>3.13</v>
      </c>
      <c r="N20" s="27">
        <v>3.62</v>
      </c>
      <c r="O20" s="24">
        <v>3.52</v>
      </c>
      <c r="P20" s="24">
        <v>3.53</v>
      </c>
      <c r="S20" t="s">
        <v>21</v>
      </c>
    </row>
    <row r="21" ht="24.75" customHeight="1">
      <c r="B21" s="34" t="s">
        <v>22</v>
      </c>
      <c r="C21" s="37"/>
      <c r="D21" s="38">
        <v>3.59</v>
      </c>
      <c r="E21" s="38">
        <v>3.71</v>
      </c>
      <c r="F21" s="38">
        <v>3.49</v>
      </c>
      <c r="G21" s="38">
        <v>2.9</v>
      </c>
      <c r="H21" s="38">
        <v>2.49</v>
      </c>
      <c r="I21" s="38">
        <v>2.41</v>
      </c>
      <c r="J21" s="38">
        <v>2.37</v>
      </c>
      <c r="K21" s="38">
        <v>2.64</v>
      </c>
      <c r="L21" s="38">
        <v>3.15</v>
      </c>
      <c r="M21" s="38">
        <v>3.15</v>
      </c>
      <c r="N21" s="39">
        <v>3.59</v>
      </c>
      <c r="O21" s="24">
        <v>6.08</v>
      </c>
      <c r="P21" s="24">
        <v>6.66</v>
      </c>
    </row>
    <row r="22" ht="14.25" customHeight="1">
      <c r="B22" s="35"/>
      <c r="C22" s="9" t="s">
        <v>18</v>
      </c>
      <c r="D22" s="20">
        <v>5.58</v>
      </c>
      <c r="E22" s="20">
        <v>6.47</v>
      </c>
      <c r="F22" s="20">
        <v>5.96</v>
      </c>
      <c r="G22" s="20">
        <v>6.65</v>
      </c>
      <c r="H22" s="20">
        <v>5.49</v>
      </c>
      <c r="I22" s="20">
        <v>5.61</v>
      </c>
      <c r="J22" s="20">
        <v>5.68</v>
      </c>
      <c r="K22" s="20">
        <v>6.32</v>
      </c>
      <c r="L22" s="20">
        <v>6.23</v>
      </c>
      <c r="M22" s="20">
        <v>5.93</v>
      </c>
      <c r="N22" s="22">
        <v>5.82</v>
      </c>
      <c r="O22" s="24">
        <v>6.08</v>
      </c>
      <c r="P22" s="24">
        <v>6.67</v>
      </c>
      <c r="S22" t="s">
        <v>23</v>
      </c>
    </row>
    <row r="23" ht="14.25" customHeight="1">
      <c r="B23" s="35"/>
      <c r="C23" s="36"/>
      <c r="D23" s="26">
        <v>5.59</v>
      </c>
      <c r="E23" s="26">
        <v>6.46</v>
      </c>
      <c r="F23" s="26">
        <v>5.96</v>
      </c>
      <c r="G23" s="26">
        <v>6.65</v>
      </c>
      <c r="H23" s="26">
        <v>5.48</v>
      </c>
      <c r="I23" s="26">
        <v>42.0</v>
      </c>
      <c r="J23" s="26">
        <v>5.69</v>
      </c>
      <c r="K23" s="26">
        <v>6.32</v>
      </c>
      <c r="L23" s="26">
        <v>6.23</v>
      </c>
      <c r="M23" s="26">
        <v>5.92</v>
      </c>
      <c r="N23" s="27">
        <v>5.82</v>
      </c>
      <c r="O23" s="24">
        <v>6.09</v>
      </c>
      <c r="P23" s="24">
        <v>6.67</v>
      </c>
      <c r="S23" t="s">
        <v>24</v>
      </c>
    </row>
    <row r="24" ht="14.25" customHeight="1">
      <c r="B24" s="35"/>
      <c r="C24" s="37"/>
      <c r="D24" s="38">
        <v>5.59</v>
      </c>
      <c r="E24" s="38">
        <v>6.46</v>
      </c>
      <c r="F24" s="38">
        <v>5.96</v>
      </c>
      <c r="G24" s="38">
        <v>6.6</v>
      </c>
      <c r="H24" s="38">
        <v>5.48</v>
      </c>
      <c r="I24" s="38">
        <v>5.61</v>
      </c>
      <c r="J24" s="38">
        <v>5.69</v>
      </c>
      <c r="K24" s="38">
        <v>6.32</v>
      </c>
      <c r="L24" s="38">
        <v>6.24</v>
      </c>
      <c r="M24" s="38">
        <v>5.93</v>
      </c>
      <c r="N24" s="39">
        <v>5.82</v>
      </c>
      <c r="O24" s="24">
        <v>50.3</v>
      </c>
      <c r="P24" s="24">
        <v>70.1</v>
      </c>
      <c r="S24" t="s">
        <v>25</v>
      </c>
      <c r="Y24" t="s">
        <v>26</v>
      </c>
    </row>
    <row r="25" ht="14.25" customHeight="1">
      <c r="B25" s="35"/>
      <c r="C25" s="9" t="s">
        <v>19</v>
      </c>
      <c r="D25" s="20">
        <v>461.0</v>
      </c>
      <c r="E25" s="20">
        <v>270.0</v>
      </c>
      <c r="F25" s="20">
        <v>430.0</v>
      </c>
      <c r="G25" s="20">
        <v>334.0</v>
      </c>
      <c r="H25" s="20">
        <v>65.2</v>
      </c>
      <c r="I25" s="20">
        <v>75.4</v>
      </c>
      <c r="J25" s="20">
        <v>56.1</v>
      </c>
      <c r="K25" s="20">
        <v>488.0</v>
      </c>
      <c r="L25" s="20">
        <v>112.8</v>
      </c>
      <c r="M25" s="20">
        <v>509.0</v>
      </c>
      <c r="N25" s="22">
        <v>80.1</v>
      </c>
      <c r="O25" s="24">
        <v>50.3</v>
      </c>
      <c r="P25" s="24">
        <v>70.1</v>
      </c>
      <c r="S25" t="s">
        <v>27</v>
      </c>
    </row>
    <row r="26" ht="14.25" customHeight="1">
      <c r="B26" s="35"/>
      <c r="C26" s="36"/>
      <c r="D26" s="26">
        <v>461.0</v>
      </c>
      <c r="E26" s="26">
        <v>270.0</v>
      </c>
      <c r="F26" s="26">
        <v>430.0</v>
      </c>
      <c r="G26" s="26">
        <v>334.0</v>
      </c>
      <c r="H26" s="26">
        <v>65.2</v>
      </c>
      <c r="I26" s="26">
        <v>75.5</v>
      </c>
      <c r="J26" s="26">
        <v>56.1</v>
      </c>
      <c r="K26" s="26">
        <v>488.0</v>
      </c>
      <c r="L26" s="26">
        <v>112.7</v>
      </c>
      <c r="M26" s="26">
        <v>509.0</v>
      </c>
      <c r="N26" s="27">
        <v>80.1</v>
      </c>
      <c r="O26" s="24">
        <v>50.4</v>
      </c>
      <c r="P26" s="24">
        <v>70.2</v>
      </c>
      <c r="Y26">
        <v>0.0</v>
      </c>
    </row>
    <row r="27" ht="14.25" customHeight="1">
      <c r="B27" s="35"/>
      <c r="C27" s="37"/>
      <c r="D27" s="38">
        <v>461.0</v>
      </c>
      <c r="E27" s="38">
        <v>270.0</v>
      </c>
      <c r="F27" s="38">
        <v>430.0</v>
      </c>
      <c r="G27" s="38">
        <v>335.0</v>
      </c>
      <c r="H27" s="38">
        <v>65.2</v>
      </c>
      <c r="I27" s="38">
        <v>75.4</v>
      </c>
      <c r="J27" s="38">
        <v>56.0</v>
      </c>
      <c r="K27" s="38">
        <v>489.0</v>
      </c>
      <c r="L27" s="38">
        <v>112.7</v>
      </c>
      <c r="M27" s="38">
        <v>509.0</v>
      </c>
      <c r="N27" s="39">
        <v>80.1</v>
      </c>
      <c r="O27" s="41" t="str">
        <f t="shared" ref="O27:P27" si="10">O24/1000</f>
        <v>0.0503</v>
      </c>
      <c r="P27" s="41" t="str">
        <f t="shared" si="10"/>
        <v>0.0701</v>
      </c>
    </row>
    <row r="28" ht="14.25" customHeight="1">
      <c r="B28" s="35"/>
      <c r="C28" s="42" t="s">
        <v>28</v>
      </c>
      <c r="D28" s="43" t="str">
        <f t="shared" ref="D28:P28" si="11">D25/1000</f>
        <v>0.461</v>
      </c>
      <c r="E28" s="43" t="str">
        <f t="shared" si="11"/>
        <v>0.27</v>
      </c>
      <c r="F28" s="43" t="str">
        <f t="shared" si="11"/>
        <v>0.43</v>
      </c>
      <c r="G28" s="43" t="str">
        <f t="shared" si="11"/>
        <v>0.334</v>
      </c>
      <c r="H28" s="43" t="str">
        <f t="shared" si="11"/>
        <v>0.0652</v>
      </c>
      <c r="I28" s="43" t="str">
        <f t="shared" si="11"/>
        <v>0.0754</v>
      </c>
      <c r="J28" s="43" t="str">
        <f t="shared" si="11"/>
        <v>0.0561</v>
      </c>
      <c r="K28" s="43" t="str">
        <f t="shared" si="11"/>
        <v>0.488</v>
      </c>
      <c r="L28" s="43" t="str">
        <f t="shared" si="11"/>
        <v>0.1128</v>
      </c>
      <c r="M28" s="43" t="str">
        <f t="shared" si="11"/>
        <v>0.509</v>
      </c>
      <c r="N28" s="44" t="str">
        <f t="shared" si="11"/>
        <v>0.0801</v>
      </c>
      <c r="O28" s="41" t="str">
        <f t="shared" si="11"/>
        <v>0.0503</v>
      </c>
      <c r="P28" s="41" t="str">
        <f t="shared" si="11"/>
        <v>0.0701</v>
      </c>
      <c r="S28" t="str">
        <f>1000*0.05</f>
        <v>50</v>
      </c>
      <c r="T28" t="s">
        <v>29</v>
      </c>
    </row>
    <row r="29" ht="14.25" customHeight="1">
      <c r="B29" s="35"/>
      <c r="C29" s="36"/>
      <c r="D29" s="45" t="str">
        <f t="shared" ref="D29:P29" si="12">D26/1000</f>
        <v>0.461</v>
      </c>
      <c r="E29" s="45" t="str">
        <f t="shared" si="12"/>
        <v>0.27</v>
      </c>
      <c r="F29" s="45" t="str">
        <f t="shared" si="12"/>
        <v>0.43</v>
      </c>
      <c r="G29" s="45" t="str">
        <f t="shared" si="12"/>
        <v>0.334</v>
      </c>
      <c r="H29" s="45" t="str">
        <f t="shared" si="12"/>
        <v>0.0652</v>
      </c>
      <c r="I29" s="45" t="str">
        <f t="shared" si="12"/>
        <v>0.0755</v>
      </c>
      <c r="J29" s="45" t="str">
        <f t="shared" si="12"/>
        <v>0.0561</v>
      </c>
      <c r="K29" s="45" t="str">
        <f t="shared" si="12"/>
        <v>0.488</v>
      </c>
      <c r="L29" s="45" t="str">
        <f t="shared" si="12"/>
        <v>0.1127</v>
      </c>
      <c r="M29" s="45" t="str">
        <f t="shared" si="12"/>
        <v>0.509</v>
      </c>
      <c r="N29" s="46" t="str">
        <f t="shared" si="12"/>
        <v>0.0801</v>
      </c>
      <c r="O29" s="41" t="str">
        <f t="shared" si="12"/>
        <v>0.0504</v>
      </c>
      <c r="P29" s="41" t="str">
        <f t="shared" si="12"/>
        <v>0.0702</v>
      </c>
      <c r="S29" t="str">
        <f>+S28*0.14</f>
        <v>7</v>
      </c>
      <c r="T29" t="s">
        <v>30</v>
      </c>
    </row>
    <row r="30" ht="14.25" customHeight="1">
      <c r="C30" s="37"/>
      <c r="D30" s="47" t="str">
        <f t="shared" ref="D30:N30" si="13">D27/1000</f>
        <v>0.461</v>
      </c>
      <c r="E30" s="47" t="str">
        <f t="shared" si="13"/>
        <v>0.27</v>
      </c>
      <c r="F30" s="47" t="str">
        <f t="shared" si="13"/>
        <v>0.43</v>
      </c>
      <c r="G30" s="47" t="str">
        <f t="shared" si="13"/>
        <v>0.335</v>
      </c>
      <c r="H30" s="47" t="str">
        <f t="shared" si="13"/>
        <v>0.0652</v>
      </c>
      <c r="I30" s="47" t="str">
        <f t="shared" si="13"/>
        <v>0.0754</v>
      </c>
      <c r="J30" s="47" t="str">
        <f t="shared" si="13"/>
        <v>0.056</v>
      </c>
      <c r="K30" s="47" t="str">
        <f t="shared" si="13"/>
        <v>0.489</v>
      </c>
      <c r="L30" s="47" t="str">
        <f t="shared" si="13"/>
        <v>0.1127</v>
      </c>
      <c r="M30" s="47" t="str">
        <f t="shared" si="13"/>
        <v>0.509</v>
      </c>
      <c r="N30" s="48" t="str">
        <f t="shared" si="13"/>
        <v>0.0801</v>
      </c>
    </row>
    <row r="31" ht="14.25" customHeight="1">
      <c r="G31" s="49" t="s">
        <v>31</v>
      </c>
      <c r="H31" s="49"/>
      <c r="I31" s="49"/>
      <c r="J31" s="50"/>
      <c r="K31" s="50"/>
      <c r="L31" s="49" t="s">
        <v>32</v>
      </c>
      <c r="M31" s="50"/>
      <c r="N31" s="49" t="s">
        <v>33</v>
      </c>
      <c r="S31" t="str">
        <f>30/0.14</f>
        <v>214.2857143</v>
      </c>
      <c r="T31" t="s">
        <v>29</v>
      </c>
    </row>
    <row r="32" ht="14.25" customHeight="1">
      <c r="O32" s="51"/>
      <c r="P32" s="51"/>
      <c r="S32" t="str">
        <f>+S31/S28</f>
        <v>4.285714286</v>
      </c>
    </row>
    <row r="33" ht="14.25" customHeight="1"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</row>
    <row r="34" ht="14.25" customHeight="1"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45"/>
      <c r="P34" s="45"/>
      <c r="S34" t="s">
        <v>34</v>
      </c>
    </row>
    <row r="35" ht="14.25" customHeight="1">
      <c r="C35" s="51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S35">
        <v>7.5</v>
      </c>
    </row>
    <row r="36" ht="14.25" customHeight="1">
      <c r="C36" s="51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S36">
        <v>20.0</v>
      </c>
    </row>
    <row r="37" ht="14.25" customHeight="1">
      <c r="C37" s="51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S37" t="s">
        <v>35</v>
      </c>
    </row>
    <row r="38" ht="14.25" customHeight="1">
      <c r="C38" s="51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S38" t="s">
        <v>36</v>
      </c>
    </row>
    <row r="39" ht="14.25" customHeight="1">
      <c r="C39" s="51"/>
      <c r="D39" s="45"/>
      <c r="E39" s="45"/>
      <c r="F39" s="45"/>
      <c r="G39" s="41"/>
      <c r="H39" s="41"/>
      <c r="I39" s="41"/>
      <c r="J39" s="45"/>
      <c r="K39" s="45"/>
      <c r="L39" s="45"/>
      <c r="M39" s="45"/>
      <c r="N39" s="45"/>
    </row>
    <row r="40" ht="14.25" customHeight="1">
      <c r="S40" t="s">
        <v>37</v>
      </c>
    </row>
    <row r="41" ht="14.25" customHeight="1">
      <c r="O41" t="s">
        <v>38</v>
      </c>
      <c r="S41" t="s">
        <v>39</v>
      </c>
    </row>
    <row r="42" ht="14.25" customHeight="1">
      <c r="I42" t="s">
        <v>40</v>
      </c>
      <c r="O42" t="s">
        <v>41</v>
      </c>
    </row>
    <row r="43" ht="14.25" customHeight="1">
      <c r="I43" t="s">
        <v>42</v>
      </c>
      <c r="O43" t="s">
        <v>43</v>
      </c>
    </row>
    <row r="44" ht="14.25" customHeight="1">
      <c r="I44" t="s">
        <v>44</v>
      </c>
      <c r="O44" t="s">
        <v>45</v>
      </c>
      <c r="S44" t="s">
        <v>46</v>
      </c>
    </row>
    <row r="45" ht="14.25" customHeight="1">
      <c r="I45" t="s">
        <v>47</v>
      </c>
      <c r="S45" t="s">
        <v>48</v>
      </c>
    </row>
    <row r="46" ht="14.25" customHeight="1">
      <c r="I46" t="s">
        <v>49</v>
      </c>
      <c r="O46" t="s">
        <v>50</v>
      </c>
      <c r="S46" t="s">
        <v>51</v>
      </c>
    </row>
    <row r="47" ht="14.25" customHeight="1">
      <c r="O47" t="s">
        <v>52</v>
      </c>
      <c r="S47" t="s">
        <v>53</v>
      </c>
    </row>
    <row r="48" ht="14.25" customHeight="1">
      <c r="O48" t="s">
        <v>54</v>
      </c>
      <c r="S48" t="s">
        <v>55</v>
      </c>
    </row>
    <row r="49" ht="14.25" customHeight="1">
      <c r="I49" t="s">
        <v>56</v>
      </c>
      <c r="O49" t="s">
        <v>57</v>
      </c>
      <c r="S49" t="s">
        <v>58</v>
      </c>
    </row>
    <row r="50" ht="14.25" customHeight="1">
      <c r="I50">
        <v>200.0</v>
      </c>
      <c r="O50" t="s">
        <v>59</v>
      </c>
      <c r="S50" t="s">
        <v>60</v>
      </c>
    </row>
    <row r="51" ht="14.25" customHeight="1">
      <c r="O51" t="s">
        <v>61</v>
      </c>
      <c r="S51" t="s">
        <v>62</v>
      </c>
    </row>
    <row r="52" ht="14.25" customHeight="1">
      <c r="I52" t="s">
        <v>63</v>
      </c>
      <c r="O52" t="s">
        <v>64</v>
      </c>
      <c r="S52" t="s">
        <v>65</v>
      </c>
    </row>
    <row r="53" ht="14.25" customHeight="1">
      <c r="I53" t="s">
        <v>66</v>
      </c>
      <c r="S53" t="s">
        <v>67</v>
      </c>
    </row>
    <row r="54" ht="14.25" customHeight="1">
      <c r="I54" t="s">
        <v>68</v>
      </c>
      <c r="S54" t="s">
        <v>69</v>
      </c>
    </row>
    <row r="55" ht="14.25" customHeight="1">
      <c r="S55" t="s">
        <v>70</v>
      </c>
    </row>
    <row r="56" ht="14.25" customHeight="1">
      <c r="S56" t="s">
        <v>71</v>
      </c>
    </row>
    <row r="57" ht="14.25" customHeight="1"/>
    <row r="58" ht="14.25" customHeight="1"/>
    <row r="59" ht="14.25" customHeight="1">
      <c r="Q59" t="str">
        <f>9*6</f>
        <v>54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0">
    <mergeCell ref="W2:Z2"/>
    <mergeCell ref="R2:U2"/>
    <mergeCell ref="C25:C27"/>
    <mergeCell ref="C28:C30"/>
    <mergeCell ref="C16:C18"/>
    <mergeCell ref="C19:C21"/>
    <mergeCell ref="B21:B29"/>
    <mergeCell ref="AB2:AE2"/>
    <mergeCell ref="B16:B20"/>
    <mergeCell ref="C22:C2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10.71"/>
  </cols>
  <sheetData>
    <row r="1" ht="14.25" customHeight="1"/>
    <row r="2" ht="14.25" customHeight="1"/>
    <row r="3" ht="14.25" customHeight="1"/>
    <row r="4" ht="14.25" customHeight="1"/>
    <row r="5" ht="14.25" customHeight="1">
      <c r="C5" s="45"/>
      <c r="F5" s="52" t="s">
        <v>72</v>
      </c>
      <c r="G5" s="53"/>
      <c r="H5" s="53"/>
      <c r="I5" s="53"/>
      <c r="J5" s="53"/>
      <c r="K5" s="53"/>
      <c r="L5" s="53"/>
      <c r="M5" s="53"/>
      <c r="N5" s="53"/>
      <c r="O5" s="53"/>
      <c r="P5" s="54"/>
    </row>
    <row r="6" ht="14.25" customHeight="1">
      <c r="F6" s="1" t="s">
        <v>73</v>
      </c>
      <c r="G6" s="53"/>
      <c r="H6" s="53"/>
      <c r="I6" s="53"/>
      <c r="J6" s="53"/>
      <c r="K6" s="53"/>
      <c r="L6" s="53"/>
      <c r="M6" s="54"/>
      <c r="N6" s="55" t="s">
        <v>74</v>
      </c>
      <c r="O6" s="53"/>
      <c r="P6" s="54"/>
    </row>
    <row r="7" ht="14.25" customHeight="1">
      <c r="C7" s="56" t="s">
        <v>3</v>
      </c>
      <c r="D7" s="57" t="s">
        <v>75</v>
      </c>
      <c r="E7" s="58" t="s">
        <v>76</v>
      </c>
      <c r="F7" s="56" t="s">
        <v>77</v>
      </c>
      <c r="G7" s="57" t="s">
        <v>78</v>
      </c>
      <c r="H7" s="57" t="s">
        <v>79</v>
      </c>
      <c r="I7" s="57" t="s">
        <v>80</v>
      </c>
      <c r="J7" s="57" t="s">
        <v>81</v>
      </c>
      <c r="K7" s="57" t="s">
        <v>82</v>
      </c>
      <c r="L7" s="57" t="s">
        <v>83</v>
      </c>
      <c r="M7" s="58" t="s">
        <v>84</v>
      </c>
      <c r="N7" s="59" t="s">
        <v>85</v>
      </c>
      <c r="O7" s="57" t="s">
        <v>86</v>
      </c>
      <c r="P7" s="58" t="s">
        <v>87</v>
      </c>
    </row>
    <row r="8" ht="14.25" customHeight="1">
      <c r="C8" s="60">
        <v>1.0</v>
      </c>
      <c r="D8" s="61">
        <v>190.0</v>
      </c>
      <c r="E8" s="62">
        <v>0.5</v>
      </c>
      <c r="F8" s="60">
        <v>68.54</v>
      </c>
      <c r="G8" s="63">
        <v>5.58666</v>
      </c>
      <c r="H8" s="63">
        <v>0.461</v>
      </c>
      <c r="I8" s="63">
        <v>9.8</v>
      </c>
      <c r="J8" s="63">
        <v>0.079</v>
      </c>
      <c r="K8" s="63">
        <v>0.018</v>
      </c>
      <c r="L8" s="63">
        <v>0.068</v>
      </c>
      <c r="M8" s="64">
        <v>512.0</v>
      </c>
      <c r="N8" s="65">
        <v>2.64</v>
      </c>
      <c r="O8" s="61">
        <v>11.08</v>
      </c>
      <c r="P8" s="62">
        <v>1.83</v>
      </c>
    </row>
    <row r="9" ht="14.25" customHeight="1">
      <c r="C9" s="66">
        <v>2.0</v>
      </c>
      <c r="D9" s="14">
        <v>190.0</v>
      </c>
      <c r="E9" s="67">
        <v>1.0</v>
      </c>
      <c r="F9" s="66">
        <v>67.52</v>
      </c>
      <c r="G9" s="15">
        <v>6.4633</v>
      </c>
      <c r="H9" s="15">
        <v>0.27</v>
      </c>
      <c r="I9" s="15">
        <v>18.7</v>
      </c>
      <c r="J9" s="15">
        <v>0.067</v>
      </c>
      <c r="K9" s="15">
        <v>0.014</v>
      </c>
      <c r="L9" s="15">
        <v>0.32</v>
      </c>
      <c r="M9" s="68">
        <v>322.0</v>
      </c>
      <c r="N9" s="69">
        <v>1.78</v>
      </c>
      <c r="O9" s="14">
        <v>11.81</v>
      </c>
      <c r="P9" s="67">
        <v>1.44</v>
      </c>
    </row>
    <row r="10" ht="14.25" customHeight="1">
      <c r="C10" s="66">
        <v>3.0</v>
      </c>
      <c r="D10" s="14">
        <v>190.0</v>
      </c>
      <c r="E10" s="67">
        <v>2.0</v>
      </c>
      <c r="F10" s="66">
        <v>66.01</v>
      </c>
      <c r="G10" s="15">
        <v>5.96</v>
      </c>
      <c r="H10" s="15">
        <v>0.43</v>
      </c>
      <c r="I10" s="70">
        <v>26.4</v>
      </c>
      <c r="J10" s="15">
        <v>0.147</v>
      </c>
      <c r="K10" s="15">
        <v>0.032</v>
      </c>
      <c r="L10" s="15">
        <v>0.314</v>
      </c>
      <c r="M10" s="68">
        <v>318.0</v>
      </c>
      <c r="N10" s="69">
        <v>3.2</v>
      </c>
      <c r="O10" s="14">
        <v>8.75</v>
      </c>
      <c r="P10" s="67">
        <v>1.07</v>
      </c>
    </row>
    <row r="11" ht="14.25" customHeight="1">
      <c r="C11" s="66">
        <v>4.0</v>
      </c>
      <c r="D11" s="14">
        <v>210.0</v>
      </c>
      <c r="E11" s="67">
        <v>0.5</v>
      </c>
      <c r="F11" s="66">
        <v>51.91</v>
      </c>
      <c r="G11" s="15">
        <v>6.63333</v>
      </c>
      <c r="H11" s="15">
        <v>0.334333</v>
      </c>
      <c r="I11" s="15">
        <v>12.3</v>
      </c>
      <c r="J11" s="15">
        <v>0.045</v>
      </c>
      <c r="K11" s="15">
        <v>0.013</v>
      </c>
      <c r="L11" s="15">
        <v>0.118</v>
      </c>
      <c r="M11" s="68">
        <v>312.0</v>
      </c>
      <c r="N11" s="69">
        <v>1.91</v>
      </c>
      <c r="O11" s="14">
        <v>5.27</v>
      </c>
      <c r="P11" s="67">
        <v>1.96</v>
      </c>
    </row>
    <row r="12" ht="14.25" customHeight="1">
      <c r="C12" s="66">
        <v>5.1</v>
      </c>
      <c r="D12" s="14">
        <v>210.0</v>
      </c>
      <c r="E12" s="67">
        <v>1.0</v>
      </c>
      <c r="F12" s="66">
        <v>53.68</v>
      </c>
      <c r="G12" s="15">
        <v>5.49</v>
      </c>
      <c r="H12" s="15">
        <v>0.0652</v>
      </c>
      <c r="I12" s="15">
        <v>25.6</v>
      </c>
      <c r="J12" s="15">
        <v>0.881</v>
      </c>
      <c r="K12" s="15">
        <v>0.021</v>
      </c>
      <c r="L12" s="15">
        <v>0.044</v>
      </c>
      <c r="M12" s="68">
        <v>410.0</v>
      </c>
      <c r="N12" s="69"/>
      <c r="O12" s="14"/>
      <c r="P12" s="67"/>
    </row>
    <row r="13" ht="14.25" customHeight="1">
      <c r="C13" s="66">
        <v>5.2</v>
      </c>
      <c r="D13" s="14">
        <v>210.0</v>
      </c>
      <c r="E13" s="67">
        <v>1.0</v>
      </c>
      <c r="F13" s="66">
        <v>52.71</v>
      </c>
      <c r="G13" s="15">
        <v>5.61</v>
      </c>
      <c r="H13" s="15">
        <v>0.0755</v>
      </c>
      <c r="I13" s="15">
        <v>26.0</v>
      </c>
      <c r="J13" s="15">
        <v>0.193</v>
      </c>
      <c r="K13" s="15">
        <v>0.044</v>
      </c>
      <c r="L13" s="15">
        <v>0.062</v>
      </c>
      <c r="M13" s="68">
        <v>322.0</v>
      </c>
      <c r="N13" s="69"/>
      <c r="O13" s="14"/>
      <c r="P13" s="67"/>
    </row>
    <row r="14" ht="14.25" customHeight="1">
      <c r="C14" s="66">
        <v>5.3</v>
      </c>
      <c r="D14" s="14">
        <v>210.0</v>
      </c>
      <c r="E14" s="67">
        <v>1.0</v>
      </c>
      <c r="F14" s="66">
        <v>53.99</v>
      </c>
      <c r="G14" s="15">
        <v>5.69</v>
      </c>
      <c r="H14" s="15">
        <v>0.0561</v>
      </c>
      <c r="I14" s="15">
        <v>24.0</v>
      </c>
      <c r="J14" s="15">
        <v>0.222</v>
      </c>
      <c r="K14" s="15">
        <v>0.044</v>
      </c>
      <c r="L14" s="15">
        <v>0.03</v>
      </c>
      <c r="M14" s="68">
        <v>372.0</v>
      </c>
      <c r="N14" s="69">
        <v>2.66</v>
      </c>
      <c r="O14" s="14">
        <v>3.07</v>
      </c>
      <c r="P14" s="67">
        <v>1.91</v>
      </c>
    </row>
    <row r="15" ht="14.25" customHeight="1">
      <c r="C15" s="66">
        <v>6.0</v>
      </c>
      <c r="D15" s="14">
        <v>210.0</v>
      </c>
      <c r="E15" s="67">
        <v>2.0</v>
      </c>
      <c r="F15" s="66">
        <v>55.31</v>
      </c>
      <c r="G15" s="15">
        <v>6.32</v>
      </c>
      <c r="H15" s="15">
        <v>0.4888</v>
      </c>
      <c r="I15" s="15">
        <v>24.8</v>
      </c>
      <c r="J15" s="15">
        <v>0.115</v>
      </c>
      <c r="K15" s="15">
        <v>0.024</v>
      </c>
      <c r="L15" s="15">
        <v>0.179</v>
      </c>
      <c r="M15" s="68">
        <v>473.0</v>
      </c>
      <c r="N15" s="69">
        <v>1.29</v>
      </c>
      <c r="O15" s="14">
        <v>0.61</v>
      </c>
      <c r="P15" s="67">
        <v>2.43</v>
      </c>
    </row>
    <row r="16" ht="14.25" customHeight="1">
      <c r="C16" s="66">
        <v>7.0</v>
      </c>
      <c r="D16" s="14">
        <v>230.0</v>
      </c>
      <c r="E16" s="67">
        <v>0.5</v>
      </c>
      <c r="F16" s="66">
        <v>51.89</v>
      </c>
      <c r="G16" s="15">
        <v>6.23333</v>
      </c>
      <c r="H16" s="15">
        <v>0.1127333</v>
      </c>
      <c r="I16" s="15">
        <v>16.7</v>
      </c>
      <c r="J16" s="15">
        <v>0.053</v>
      </c>
      <c r="K16" s="15">
        <v>0.014</v>
      </c>
      <c r="L16" s="15">
        <v>0.246</v>
      </c>
      <c r="M16" s="68">
        <v>443.0</v>
      </c>
      <c r="N16" s="69">
        <v>1.26</v>
      </c>
      <c r="O16" s="15">
        <v>0.0</v>
      </c>
      <c r="P16" s="67">
        <v>1.52</v>
      </c>
    </row>
    <row r="17" ht="14.25" customHeight="1">
      <c r="C17" s="66">
        <v>8.0</v>
      </c>
      <c r="D17" s="14">
        <v>230.0</v>
      </c>
      <c r="E17" s="67">
        <v>1.0</v>
      </c>
      <c r="F17" s="66">
        <v>55.65</v>
      </c>
      <c r="G17" s="15">
        <v>5.926666</v>
      </c>
      <c r="H17" s="15">
        <v>0.509</v>
      </c>
      <c r="I17" s="15">
        <v>27.1</v>
      </c>
      <c r="J17" s="15">
        <v>0.158</v>
      </c>
      <c r="K17" s="15">
        <v>0.022</v>
      </c>
      <c r="L17" s="15">
        <v>0.26</v>
      </c>
      <c r="M17" s="68">
        <v>291.0</v>
      </c>
      <c r="N17" s="69">
        <v>0.71</v>
      </c>
      <c r="O17" s="15">
        <v>0.0</v>
      </c>
      <c r="P17" s="67">
        <v>1.23</v>
      </c>
    </row>
    <row r="18" ht="14.25" customHeight="1">
      <c r="C18" s="71">
        <v>9.0</v>
      </c>
      <c r="D18" s="72">
        <v>230.0</v>
      </c>
      <c r="E18" s="73">
        <v>2.0</v>
      </c>
      <c r="F18" s="71">
        <v>54.09</v>
      </c>
      <c r="G18" s="74">
        <v>5.82</v>
      </c>
      <c r="H18" s="74">
        <v>0.0801</v>
      </c>
      <c r="I18" s="74">
        <v>22.4</v>
      </c>
      <c r="J18" s="74">
        <v>0.109</v>
      </c>
      <c r="K18" s="74">
        <v>0.027</v>
      </c>
      <c r="L18" s="74">
        <v>0.059</v>
      </c>
      <c r="M18" s="75">
        <v>634.0</v>
      </c>
      <c r="N18" s="76">
        <v>0.1</v>
      </c>
      <c r="O18" s="77">
        <v>0.0</v>
      </c>
      <c r="P18" s="73">
        <v>0.63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4">
    <mergeCell ref="C5:E6"/>
    <mergeCell ref="F5:P5"/>
    <mergeCell ref="F6:M6"/>
    <mergeCell ref="N6:P6"/>
  </mergeCells>
  <conditionalFormatting sqref="D8:D18">
    <cfRule type="colorScale" priority="1">
      <colorScale>
        <cfvo type="min"/>
        <cfvo type="max"/>
        <color/>
        <color rgb="FFF1A983"/>
      </colorScale>
    </cfRule>
  </conditionalFormatting>
  <conditionalFormatting sqref="D8:D18">
    <cfRule type="colorScale" priority="2">
      <colorScale>
        <cfvo type="min"/>
        <cfvo type="max"/>
        <color/>
        <color rgb="FF009999"/>
      </colorScale>
    </cfRule>
  </conditionalFormatting>
  <conditionalFormatting sqref="D8:D18">
    <cfRule type="colorScale" priority="3">
      <colorScale>
        <cfvo type="min"/>
        <cfvo type="max"/>
        <color rgb="FFCAEDFB"/>
        <color rgb="FF009999"/>
      </colorScale>
    </cfRule>
  </conditionalFormatting>
  <conditionalFormatting sqref="D8:D18">
    <cfRule type="colorScale" priority="4">
      <colorScale>
        <cfvo type="min"/>
        <cfvo type="max"/>
        <color rgb="FFF8E0EA"/>
        <color rgb="FFE171A1"/>
      </colorScale>
    </cfRule>
  </conditionalFormatting>
  <conditionalFormatting sqref="D8:D18">
    <cfRule type="colorScale" priority="5">
      <colorScale>
        <cfvo type="min"/>
        <cfvo type="max"/>
        <color/>
        <color rgb="FFE171A1"/>
      </colorScale>
    </cfRule>
  </conditionalFormatting>
  <conditionalFormatting sqref="E8:E18">
    <cfRule type="colorScale" priority="6">
      <colorScale>
        <cfvo type="min"/>
        <cfvo type="max"/>
        <color/>
        <color rgb="FFF1A983"/>
      </colorScale>
    </cfRule>
  </conditionalFormatting>
  <conditionalFormatting sqref="E8:E18">
    <cfRule type="colorScale" priority="7">
      <colorScale>
        <cfvo type="min"/>
        <cfvo type="max"/>
        <color/>
        <color rgb="FF009999"/>
      </colorScale>
    </cfRule>
  </conditionalFormatting>
  <conditionalFormatting sqref="E8:F18">
    <cfRule type="colorScale" priority="8">
      <colorScale>
        <cfvo type="min"/>
        <cfvo type="max"/>
        <color/>
        <color rgb="FF009999"/>
      </colorScale>
    </cfRule>
  </conditionalFormatting>
  <conditionalFormatting sqref="E8:F18">
    <cfRule type="colorScale" priority="9">
      <colorScale>
        <cfvo type="min"/>
        <cfvo type="max"/>
        <color rgb="FFCAEDFB"/>
        <color rgb="FF009999"/>
      </colorScale>
    </cfRule>
  </conditionalFormatting>
  <conditionalFormatting sqref="E8:F18">
    <cfRule type="colorScale" priority="10">
      <colorScale>
        <cfvo type="min"/>
        <cfvo type="max"/>
        <color rgb="FFF4E1FB"/>
        <color rgb="FFD079EF"/>
      </colorScale>
    </cfRule>
  </conditionalFormatting>
  <conditionalFormatting sqref="E8:F18">
    <cfRule type="colorScale" priority="11">
      <colorScale>
        <cfvo type="min"/>
        <cfvo type="max"/>
        <color/>
        <color rgb="FFD079EF"/>
      </colorScale>
    </cfRule>
  </conditionalFormatting>
  <conditionalFormatting sqref="F8:F18">
    <cfRule type="colorScale" priority="12">
      <colorScale>
        <cfvo type="min"/>
        <cfvo type="max"/>
        <color/>
        <color rgb="FF009999"/>
      </colorScale>
    </cfRule>
  </conditionalFormatting>
  <conditionalFormatting sqref="G8:G18">
    <cfRule type="colorScale" priority="13">
      <colorScale>
        <cfvo type="min"/>
        <cfvo type="max"/>
        <color/>
        <color rgb="FF009999"/>
      </colorScale>
    </cfRule>
  </conditionalFormatting>
  <conditionalFormatting sqref="G8:G18">
    <cfRule type="colorScale" priority="14">
      <colorScale>
        <cfvo type="min"/>
        <cfvo type="max"/>
        <color rgb="FFCAEDFB"/>
        <color rgb="FF009999"/>
      </colorScale>
    </cfRule>
  </conditionalFormatting>
  <conditionalFormatting sqref="G8:G18">
    <cfRule type="colorScale" priority="15">
      <colorScale>
        <cfvo type="min"/>
        <cfvo type="max"/>
        <color/>
        <color rgb="FF0B769F"/>
      </colorScale>
    </cfRule>
  </conditionalFormatting>
  <conditionalFormatting sqref="H8:H18">
    <cfRule type="colorScale" priority="16">
      <colorScale>
        <cfvo type="min"/>
        <cfvo type="max"/>
        <color/>
        <color rgb="FF009999"/>
      </colorScale>
    </cfRule>
  </conditionalFormatting>
  <conditionalFormatting sqref="H8:M18">
    <cfRule type="colorScale" priority="17">
      <colorScale>
        <cfvo type="min"/>
        <cfvo type="max"/>
        <color/>
        <color rgb="FF009999"/>
      </colorScale>
    </cfRule>
  </conditionalFormatting>
  <conditionalFormatting sqref="H8:M18">
    <cfRule type="colorScale" priority="18">
      <colorScale>
        <cfvo type="min"/>
        <cfvo type="max"/>
        <color rgb="FFCAEDFB"/>
        <color rgb="FF009999"/>
      </colorScale>
    </cfRule>
  </conditionalFormatting>
  <conditionalFormatting sqref="H8:M18">
    <cfRule type="colorScale" priority="19">
      <colorScale>
        <cfvo type="min"/>
        <cfvo type="max"/>
        <color rgb="FFFBFED6"/>
        <color rgb="FFECF945"/>
      </colorScale>
    </cfRule>
  </conditionalFormatting>
  <conditionalFormatting sqref="H8:M18">
    <cfRule type="colorScale" priority="20">
      <colorScale>
        <cfvo type="min"/>
        <cfvo type="max"/>
        <color/>
        <color rgb="FFECF945"/>
      </colorScale>
    </cfRule>
  </conditionalFormatting>
  <conditionalFormatting sqref="I8:I18">
    <cfRule type="colorScale" priority="21">
      <colorScale>
        <cfvo type="min"/>
        <cfvo type="max"/>
        <color/>
        <color rgb="FF009999"/>
      </colorScale>
    </cfRule>
  </conditionalFormatting>
  <conditionalFormatting sqref="J8:J18">
    <cfRule type="colorScale" priority="22">
      <colorScale>
        <cfvo type="min"/>
        <cfvo type="max"/>
        <color/>
        <color rgb="FF009999"/>
      </colorScale>
    </cfRule>
  </conditionalFormatting>
  <conditionalFormatting sqref="K8:K18">
    <cfRule type="colorScale" priority="23">
      <colorScale>
        <cfvo type="min"/>
        <cfvo type="max"/>
        <color/>
        <color rgb="FF009999"/>
      </colorScale>
    </cfRule>
  </conditionalFormatting>
  <conditionalFormatting sqref="L8:L18">
    <cfRule type="colorScale" priority="24">
      <colorScale>
        <cfvo type="min"/>
        <cfvo type="max"/>
        <color/>
        <color rgb="FF009999"/>
      </colorScale>
    </cfRule>
  </conditionalFormatting>
  <conditionalFormatting sqref="M8:M18">
    <cfRule type="colorScale" priority="25">
      <colorScale>
        <cfvo type="min"/>
        <cfvo type="max"/>
        <color/>
        <color rgb="FF009999"/>
      </colorScale>
    </cfRule>
  </conditionalFormatting>
  <conditionalFormatting sqref="N8:N18">
    <cfRule type="colorScale" priority="26">
      <colorScale>
        <cfvo type="min"/>
        <cfvo type="max"/>
        <color/>
        <color rgb="FFD76DCC"/>
      </colorScale>
    </cfRule>
  </conditionalFormatting>
  <conditionalFormatting sqref="N8:N18">
    <cfRule type="colorScale" priority="27">
      <colorScale>
        <cfvo type="min"/>
        <cfvo type="max"/>
        <color/>
        <color rgb="FF009999"/>
      </colorScale>
    </cfRule>
  </conditionalFormatting>
  <conditionalFormatting sqref="O8:O18">
    <cfRule type="colorScale" priority="28">
      <colorScale>
        <cfvo type="min"/>
        <cfvo type="max"/>
        <color/>
        <color rgb="FFD76DCC"/>
      </colorScale>
    </cfRule>
  </conditionalFormatting>
  <conditionalFormatting sqref="O8:O18">
    <cfRule type="colorScale" priority="29">
      <colorScale>
        <cfvo type="min"/>
        <cfvo type="max"/>
        <color/>
        <color rgb="FF009999"/>
      </colorScale>
    </cfRule>
  </conditionalFormatting>
  <conditionalFormatting sqref="P8:P18">
    <cfRule type="colorScale" priority="30">
      <colorScale>
        <cfvo type="min"/>
        <cfvo type="max"/>
        <color/>
        <color rgb="FFD76DCC"/>
      </colorScale>
    </cfRule>
  </conditionalFormatting>
  <conditionalFormatting sqref="P8:P18">
    <cfRule type="colorScale" priority="31">
      <colorScale>
        <cfvo type="min"/>
        <cfvo type="max"/>
        <color/>
        <color rgb="FF009999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4" width="16.71"/>
    <col customWidth="1" min="5" max="15" width="12.57"/>
  </cols>
  <sheetData>
    <row r="1" ht="14.25" customHeight="1"/>
    <row r="2" ht="14.25" customHeight="1"/>
    <row r="3" ht="14.25" customHeight="1">
      <c r="C3" s="1" t="s">
        <v>88</v>
      </c>
      <c r="D3" s="54"/>
    </row>
    <row r="4" ht="14.25" customHeight="1">
      <c r="C4" s="78" t="s">
        <v>89</v>
      </c>
      <c r="D4" s="79" t="s">
        <v>90</v>
      </c>
    </row>
    <row r="5" ht="14.25" customHeight="1">
      <c r="C5" s="80">
        <v>0.001</v>
      </c>
      <c r="D5" s="27">
        <v>6.2106</v>
      </c>
    </row>
    <row r="6" ht="14.25" customHeight="1">
      <c r="C6" s="80">
        <v>0.004</v>
      </c>
      <c r="D6" s="27">
        <v>25.3082</v>
      </c>
    </row>
    <row r="7" ht="14.25" customHeight="1">
      <c r="C7" s="80">
        <v>0.008</v>
      </c>
      <c r="D7" s="27">
        <v>51.4186</v>
      </c>
    </row>
    <row r="8" ht="14.25" customHeight="1">
      <c r="C8" s="80">
        <v>0.016</v>
      </c>
      <c r="D8" s="27">
        <v>91.6195</v>
      </c>
    </row>
    <row r="9" ht="14.25" customHeight="1">
      <c r="C9" s="80">
        <v>0.02</v>
      </c>
      <c r="D9" s="27">
        <v>120.0316</v>
      </c>
    </row>
    <row r="10" ht="14.25" customHeight="1">
      <c r="C10" s="81">
        <v>0.024</v>
      </c>
      <c r="D10" s="39">
        <v>154.5103</v>
      </c>
    </row>
    <row r="11" ht="14.25" customHeight="1"/>
    <row r="12" ht="14.25" customHeight="1">
      <c r="C12" s="9" t="s">
        <v>91</v>
      </c>
      <c r="D12" s="20" t="str">
        <f t="array" ref="D12:E12">LINEST(D5:D10,C5:C10)</f>
        <v>6189.599058</v>
      </c>
      <c r="E12" s="82">
        <v>-0.45698854452721605</v>
      </c>
    </row>
    <row r="13" ht="14.25" customHeight="1">
      <c r="C13" s="25" t="s">
        <v>92</v>
      </c>
      <c r="D13" s="26" t="str">
        <f>D12</f>
        <v>6189.599058</v>
      </c>
      <c r="E13" s="35"/>
    </row>
    <row r="14" ht="14.25" customHeight="1">
      <c r="C14" s="16" t="s">
        <v>93</v>
      </c>
      <c r="D14" s="38" t="str">
        <f>E12</f>
        <v>-0.4569885445</v>
      </c>
      <c r="E14" s="83"/>
    </row>
    <row r="15" ht="14.25" customHeight="1"/>
    <row r="16" ht="14.25" customHeight="1"/>
    <row r="17" ht="14.25" customHeight="1"/>
    <row r="18" ht="14.25" customHeight="1"/>
    <row r="19" ht="14.25" customHeight="1">
      <c r="C19" s="84" t="s">
        <v>0</v>
      </c>
      <c r="D19" s="85">
        <v>0.0</v>
      </c>
      <c r="E19" s="86">
        <v>1.0</v>
      </c>
      <c r="F19" s="87">
        <v>2.0</v>
      </c>
      <c r="G19" s="88">
        <v>3.0</v>
      </c>
      <c r="H19" s="89">
        <v>4.0</v>
      </c>
      <c r="I19" s="90">
        <v>5.0</v>
      </c>
      <c r="J19" s="91">
        <v>6.0</v>
      </c>
      <c r="K19" s="92">
        <v>7.0</v>
      </c>
      <c r="L19" s="93">
        <v>8.0</v>
      </c>
      <c r="M19" s="94">
        <v>9.0</v>
      </c>
      <c r="N19" s="92">
        <v>10.0</v>
      </c>
      <c r="O19" s="95">
        <v>11.0</v>
      </c>
    </row>
    <row r="20" ht="14.25" customHeight="1">
      <c r="C20" s="96" t="s">
        <v>2</v>
      </c>
      <c r="D20" s="97">
        <v>60.0</v>
      </c>
      <c r="E20" s="98">
        <v>190.0</v>
      </c>
      <c r="F20" s="99">
        <v>190.0</v>
      </c>
      <c r="G20" s="100">
        <v>190.0</v>
      </c>
      <c r="H20" s="101">
        <v>210.0</v>
      </c>
      <c r="I20" s="102">
        <v>210.0</v>
      </c>
      <c r="J20" s="103">
        <v>210.0</v>
      </c>
      <c r="K20" s="104">
        <v>230.0</v>
      </c>
      <c r="L20" s="105">
        <v>230.0</v>
      </c>
      <c r="M20" s="106">
        <v>230.0</v>
      </c>
      <c r="N20" s="104">
        <v>230.0</v>
      </c>
      <c r="O20" s="107">
        <v>230.0</v>
      </c>
    </row>
    <row r="21" ht="14.25" customHeight="1">
      <c r="C21" s="108" t="s">
        <v>7</v>
      </c>
      <c r="D21" s="109">
        <v>2.0</v>
      </c>
      <c r="E21" s="110">
        <v>0.5</v>
      </c>
      <c r="F21" s="111">
        <v>1.0</v>
      </c>
      <c r="G21" s="112">
        <v>2.0</v>
      </c>
      <c r="H21" s="113">
        <v>0.5</v>
      </c>
      <c r="I21" s="114">
        <v>1.0</v>
      </c>
      <c r="J21" s="115">
        <v>2.0</v>
      </c>
      <c r="K21" s="116">
        <v>0.5</v>
      </c>
      <c r="L21" s="117">
        <v>1.0</v>
      </c>
      <c r="M21" s="118">
        <v>2.0</v>
      </c>
      <c r="N21" s="116">
        <v>3.0</v>
      </c>
      <c r="O21" s="119">
        <v>4.0</v>
      </c>
    </row>
    <row r="22" ht="14.25" customHeight="1">
      <c r="C22" s="120" t="s">
        <v>94</v>
      </c>
      <c r="D22" s="80">
        <v>3.376</v>
      </c>
      <c r="E22" s="121">
        <v>816.866</v>
      </c>
      <c r="F22" s="122">
        <v>551.756</v>
      </c>
      <c r="G22" s="123">
        <v>990.823</v>
      </c>
      <c r="H22" s="124">
        <v>589.761</v>
      </c>
      <c r="I22" s="125">
        <v>821.912</v>
      </c>
      <c r="J22" s="126">
        <v>397.641</v>
      </c>
      <c r="K22" s="127">
        <v>390.523</v>
      </c>
      <c r="L22" s="128">
        <v>219.654</v>
      </c>
      <c r="M22" s="129">
        <v>598.81</v>
      </c>
      <c r="N22" s="127">
        <v>349.975</v>
      </c>
      <c r="O22" s="130">
        <v>383.904</v>
      </c>
    </row>
    <row r="23" ht="14.25" customHeight="1">
      <c r="C23" s="131" t="s">
        <v>95</v>
      </c>
      <c r="D23" s="132" t="str">
        <f t="shared" ref="D23:O23" si="1">(D22-$D$14)/$D$13</f>
        <v>0.0006</v>
      </c>
      <c r="E23" s="133" t="str">
        <f t="shared" si="1"/>
        <v>0.1320</v>
      </c>
      <c r="F23" s="134" t="str">
        <f t="shared" si="1"/>
        <v>0.0892</v>
      </c>
      <c r="G23" s="135" t="str">
        <f t="shared" si="1"/>
        <v>0.1602</v>
      </c>
      <c r="H23" s="136" t="str">
        <f t="shared" si="1"/>
        <v>0.0954</v>
      </c>
      <c r="I23" s="137" t="str">
        <f t="shared" si="1"/>
        <v>0.1329</v>
      </c>
      <c r="J23" s="138" t="str">
        <f t="shared" si="1"/>
        <v>0.0643</v>
      </c>
      <c r="K23" s="139" t="str">
        <f t="shared" si="1"/>
        <v>0.0632</v>
      </c>
      <c r="L23" s="140" t="str">
        <f t="shared" si="1"/>
        <v>0.0356</v>
      </c>
      <c r="M23" s="141" t="str">
        <f t="shared" si="1"/>
        <v>0.0968</v>
      </c>
      <c r="N23" s="139" t="str">
        <f t="shared" si="1"/>
        <v>0.0566</v>
      </c>
      <c r="O23" s="142" t="str">
        <f t="shared" si="1"/>
        <v>0.0621</v>
      </c>
    </row>
    <row r="24" ht="14.25" customHeight="1">
      <c r="C24" s="143" t="s">
        <v>96</v>
      </c>
      <c r="D24" s="144" t="str">
        <f>D23</f>
        <v>0.0006</v>
      </c>
      <c r="E24" s="145" t="str">
        <f t="shared" ref="E24:L24" si="2">E23*20</f>
        <v>2.6410</v>
      </c>
      <c r="F24" s="146" t="str">
        <f t="shared" si="2"/>
        <v>1.7843</v>
      </c>
      <c r="G24" s="147" t="str">
        <f t="shared" si="2"/>
        <v>3.2031</v>
      </c>
      <c r="H24" s="148" t="str">
        <f t="shared" si="2"/>
        <v>1.9071</v>
      </c>
      <c r="I24" s="149" t="str">
        <f t="shared" si="2"/>
        <v>2.6573</v>
      </c>
      <c r="J24" s="150" t="str">
        <f t="shared" si="2"/>
        <v>1.2863</v>
      </c>
      <c r="K24" s="151" t="str">
        <f t="shared" si="2"/>
        <v>1.2633</v>
      </c>
      <c r="L24" s="152" t="str">
        <f t="shared" si="2"/>
        <v>0.7112</v>
      </c>
      <c r="M24" s="153" t="str">
        <f t="shared" ref="M24:O24" si="3">M23</f>
        <v>0.0968</v>
      </c>
      <c r="N24" s="151" t="str">
        <f t="shared" si="3"/>
        <v>0.0566</v>
      </c>
      <c r="O24" s="154" t="str">
        <f t="shared" si="3"/>
        <v>0.0621</v>
      </c>
    </row>
    <row r="25" ht="14.25" customHeight="1"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3">
    <mergeCell ref="C3:D3"/>
    <mergeCell ref="D13:E13"/>
    <mergeCell ref="D14:E1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57"/>
    <col customWidth="1" min="3" max="4" width="16.71"/>
    <col customWidth="1" min="5" max="15" width="10.71"/>
  </cols>
  <sheetData>
    <row r="1" ht="14.25" customHeight="1"/>
    <row r="2" ht="14.25" customHeight="1"/>
    <row r="3" ht="14.25" customHeight="1"/>
    <row r="4" ht="14.25" customHeight="1">
      <c r="B4" s="84" t="s">
        <v>0</v>
      </c>
      <c r="C4" s="85">
        <v>0.0</v>
      </c>
      <c r="D4" s="86">
        <v>1.0</v>
      </c>
      <c r="E4" s="87">
        <v>2.0</v>
      </c>
      <c r="F4" s="88">
        <v>3.0</v>
      </c>
      <c r="G4" s="89">
        <v>4.0</v>
      </c>
      <c r="H4" s="90">
        <v>5.0</v>
      </c>
      <c r="I4" s="91">
        <v>6.0</v>
      </c>
      <c r="J4" s="92">
        <v>7.0</v>
      </c>
      <c r="K4" s="93">
        <v>8.0</v>
      </c>
      <c r="L4" s="94">
        <v>9.0</v>
      </c>
      <c r="M4" s="92">
        <v>10.0</v>
      </c>
      <c r="N4" s="95">
        <v>11.0</v>
      </c>
    </row>
    <row r="5" ht="14.25" customHeight="1">
      <c r="B5" s="96" t="s">
        <v>2</v>
      </c>
      <c r="C5" s="97">
        <v>60.0</v>
      </c>
      <c r="D5" s="98">
        <v>190.0</v>
      </c>
      <c r="E5" s="99">
        <v>190.0</v>
      </c>
      <c r="F5" s="100">
        <v>190.0</v>
      </c>
      <c r="G5" s="101">
        <v>210.0</v>
      </c>
      <c r="H5" s="102">
        <v>210.0</v>
      </c>
      <c r="I5" s="103">
        <v>210.0</v>
      </c>
      <c r="J5" s="104">
        <v>230.0</v>
      </c>
      <c r="K5" s="105">
        <v>230.0</v>
      </c>
      <c r="L5" s="106">
        <v>230.0</v>
      </c>
      <c r="M5" s="104">
        <v>230.0</v>
      </c>
      <c r="N5" s="107">
        <v>230.0</v>
      </c>
    </row>
    <row r="6" ht="14.25" customHeight="1">
      <c r="B6" s="108" t="s">
        <v>7</v>
      </c>
      <c r="C6" s="109">
        <v>2.0</v>
      </c>
      <c r="D6" s="110">
        <v>0.5</v>
      </c>
      <c r="E6" s="111">
        <v>1.0</v>
      </c>
      <c r="F6" s="112">
        <v>2.0</v>
      </c>
      <c r="G6" s="113">
        <v>0.5</v>
      </c>
      <c r="H6" s="114">
        <v>1.0</v>
      </c>
      <c r="I6" s="115">
        <v>2.0</v>
      </c>
      <c r="J6" s="116">
        <v>0.5</v>
      </c>
      <c r="K6" s="117">
        <v>1.0</v>
      </c>
      <c r="L6" s="118">
        <v>2.0</v>
      </c>
      <c r="M6" s="116">
        <v>3.0</v>
      </c>
      <c r="N6" s="119">
        <v>4.0</v>
      </c>
    </row>
    <row r="7" ht="14.25" customHeight="1">
      <c r="B7" s="131" t="s">
        <v>97</v>
      </c>
      <c r="C7" s="80">
        <v>1143.623</v>
      </c>
      <c r="D7" s="121">
        <v>63804.051</v>
      </c>
      <c r="E7" s="122">
        <v>68013.186</v>
      </c>
      <c r="F7" s="123">
        <v>50402.423</v>
      </c>
      <c r="G7" s="124">
        <v>30364.292</v>
      </c>
      <c r="H7" s="125">
        <v>17715.921</v>
      </c>
      <c r="I7" s="126">
        <v>3561.095</v>
      </c>
      <c r="J7" s="127" t="s">
        <v>98</v>
      </c>
      <c r="K7" s="128" t="s">
        <v>98</v>
      </c>
      <c r="L7" s="129" t="s">
        <v>98</v>
      </c>
      <c r="M7" s="127" t="s">
        <v>98</v>
      </c>
      <c r="N7" s="130" t="s">
        <v>98</v>
      </c>
    </row>
    <row r="8" ht="14.25" customHeight="1">
      <c r="B8" s="143" t="s">
        <v>99</v>
      </c>
      <c r="C8" s="81">
        <v>0.188</v>
      </c>
      <c r="D8" s="155">
        <v>11.0764</v>
      </c>
      <c r="E8" s="156">
        <v>11.8078</v>
      </c>
      <c r="F8" s="157">
        <v>8.7476</v>
      </c>
      <c r="G8" s="158">
        <v>5.2656</v>
      </c>
      <c r="H8" s="159">
        <v>3.0677</v>
      </c>
      <c r="I8" s="160">
        <v>0.608</v>
      </c>
      <c r="J8" s="161" t="s">
        <v>98</v>
      </c>
      <c r="K8" s="162" t="s">
        <v>98</v>
      </c>
      <c r="L8" s="163" t="s">
        <v>98</v>
      </c>
      <c r="M8" s="161" t="s">
        <v>98</v>
      </c>
      <c r="N8" s="164" t="s">
        <v>98</v>
      </c>
    </row>
    <row r="9" ht="14.25" customHeight="1"/>
    <row r="10" ht="14.25" customHeight="1"/>
    <row r="11" ht="14.25" customHeight="1">
      <c r="B11" s="84" t="s">
        <v>0</v>
      </c>
      <c r="C11" s="85">
        <v>0.0</v>
      </c>
      <c r="D11" s="86">
        <v>1.0</v>
      </c>
      <c r="E11" s="87">
        <v>2.0</v>
      </c>
      <c r="F11" s="88">
        <v>3.0</v>
      </c>
      <c r="G11" s="89">
        <v>4.0</v>
      </c>
      <c r="H11" s="90">
        <v>5.0</v>
      </c>
      <c r="I11" s="91">
        <v>6.0</v>
      </c>
      <c r="J11" s="92">
        <v>7.0</v>
      </c>
      <c r="K11" s="93">
        <v>8.0</v>
      </c>
      <c r="L11" s="94">
        <v>9.0</v>
      </c>
      <c r="M11" s="92">
        <v>10.0</v>
      </c>
      <c r="N11" s="95">
        <v>11.0</v>
      </c>
    </row>
    <row r="12" ht="14.25" customHeight="1">
      <c r="B12" s="96" t="s">
        <v>2</v>
      </c>
      <c r="C12" s="97">
        <v>60.0</v>
      </c>
      <c r="D12" s="98">
        <v>190.0</v>
      </c>
      <c r="E12" s="99">
        <v>190.0</v>
      </c>
      <c r="F12" s="100">
        <v>190.0</v>
      </c>
      <c r="G12" s="101">
        <v>210.0</v>
      </c>
      <c r="H12" s="102">
        <v>210.0</v>
      </c>
      <c r="I12" s="103">
        <v>210.0</v>
      </c>
      <c r="J12" s="104">
        <v>230.0</v>
      </c>
      <c r="K12" s="105">
        <v>230.0</v>
      </c>
      <c r="L12" s="106">
        <v>230.0</v>
      </c>
      <c r="M12" s="104">
        <v>230.0</v>
      </c>
      <c r="N12" s="107">
        <v>230.0</v>
      </c>
    </row>
    <row r="13" ht="14.25" customHeight="1">
      <c r="B13" s="108" t="s">
        <v>7</v>
      </c>
      <c r="C13" s="109">
        <v>2.0</v>
      </c>
      <c r="D13" s="110">
        <v>0.5</v>
      </c>
      <c r="E13" s="111">
        <v>1.0</v>
      </c>
      <c r="F13" s="112">
        <v>2.0</v>
      </c>
      <c r="G13" s="113">
        <v>0.5</v>
      </c>
      <c r="H13" s="114">
        <v>1.0</v>
      </c>
      <c r="I13" s="115">
        <v>2.0</v>
      </c>
      <c r="J13" s="116">
        <v>0.5</v>
      </c>
      <c r="K13" s="117">
        <v>1.0</v>
      </c>
      <c r="L13" s="118">
        <v>2.0</v>
      </c>
      <c r="M13" s="116">
        <v>3.0</v>
      </c>
      <c r="N13" s="119">
        <v>4.0</v>
      </c>
    </row>
    <row r="14" ht="14.25" customHeight="1">
      <c r="B14" s="131" t="s">
        <v>100</v>
      </c>
      <c r="C14" s="80">
        <v>7935.02</v>
      </c>
      <c r="D14" s="121">
        <v>10131.196</v>
      </c>
      <c r="E14" s="122">
        <v>7924.953</v>
      </c>
      <c r="F14" s="123">
        <v>5855.767</v>
      </c>
      <c r="G14" s="124">
        <v>10868.932</v>
      </c>
      <c r="H14" s="125">
        <v>10544.535</v>
      </c>
      <c r="I14" s="126">
        <v>13465.839</v>
      </c>
      <c r="J14" s="127">
        <v>8366.012</v>
      </c>
      <c r="K14" s="128">
        <v>6778.042</v>
      </c>
      <c r="L14" s="129">
        <v>3423.341</v>
      </c>
      <c r="M14" s="127">
        <v>3285.952</v>
      </c>
      <c r="N14" s="130">
        <v>3565.164</v>
      </c>
    </row>
    <row r="15" ht="14.25" customHeight="1">
      <c r="B15" s="143" t="s">
        <v>101</v>
      </c>
      <c r="C15" s="81">
        <v>1.4399</v>
      </c>
      <c r="D15" s="155">
        <v>1.832</v>
      </c>
      <c r="E15" s="156">
        <v>1.4381</v>
      </c>
      <c r="F15" s="157">
        <v>1.0687</v>
      </c>
      <c r="G15" s="158">
        <v>1.9637</v>
      </c>
      <c r="H15" s="159">
        <v>1.9057</v>
      </c>
      <c r="I15" s="160">
        <v>2.4273</v>
      </c>
      <c r="J15" s="161">
        <v>1.5168</v>
      </c>
      <c r="K15" s="162">
        <v>1.2333</v>
      </c>
      <c r="L15" s="163">
        <v>0.6344</v>
      </c>
      <c r="M15" s="161">
        <v>0.6099</v>
      </c>
      <c r="N15" s="164">
        <v>0.6597</v>
      </c>
    </row>
    <row r="16" ht="14.25" customHeight="1"/>
    <row r="17" ht="14.25" customHeight="1"/>
    <row r="18" ht="14.25" customHeight="1"/>
    <row r="19" ht="14.25" customHeight="1"/>
    <row r="20" ht="14.25" customHeight="1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4.43"/>
    <col customWidth="1" min="5" max="8" width="11.29"/>
    <col customWidth="1" min="9" max="9" width="23.57"/>
    <col customWidth="1" min="10" max="10" width="26.71"/>
    <col customWidth="1" min="11" max="12" width="10.71"/>
    <col customWidth="1" min="13" max="13" width="26.71"/>
    <col customWidth="1" min="14" max="14" width="10.71"/>
  </cols>
  <sheetData>
    <row r="1" ht="14.25" customHeight="1"/>
    <row r="2" ht="14.25" customHeight="1">
      <c r="E2" s="165" t="s">
        <v>102</v>
      </c>
      <c r="F2" s="6"/>
      <c r="G2" s="6"/>
      <c r="H2" s="7"/>
    </row>
    <row r="3" ht="14.25" customHeight="1">
      <c r="D3" s="26"/>
      <c r="E3" s="12" t="s">
        <v>103</v>
      </c>
      <c r="F3" s="12" t="s">
        <v>104</v>
      </c>
      <c r="G3" s="12" t="s">
        <v>105</v>
      </c>
      <c r="H3" s="12" t="s">
        <v>106</v>
      </c>
      <c r="J3" s="1" t="s">
        <v>107</v>
      </c>
      <c r="K3" s="54"/>
      <c r="M3" s="1" t="s">
        <v>108</v>
      </c>
      <c r="N3" s="54"/>
    </row>
    <row r="4" ht="14.25" customHeight="1">
      <c r="D4" s="12" t="s">
        <v>109</v>
      </c>
      <c r="E4" s="166">
        <v>230.0</v>
      </c>
      <c r="F4" s="6"/>
      <c r="G4" s="6"/>
      <c r="H4" s="7"/>
      <c r="J4" s="25" t="s">
        <v>109</v>
      </c>
      <c r="K4" s="27">
        <v>230.0</v>
      </c>
      <c r="M4" s="25" t="s">
        <v>109</v>
      </c>
      <c r="N4" s="27">
        <v>230.0</v>
      </c>
    </row>
    <row r="5" ht="14.25" customHeight="1">
      <c r="D5" s="12" t="s">
        <v>110</v>
      </c>
      <c r="E5" s="166">
        <v>1.0</v>
      </c>
      <c r="F5" s="6"/>
      <c r="G5" s="6"/>
      <c r="H5" s="7"/>
      <c r="J5" s="25" t="s">
        <v>110</v>
      </c>
      <c r="K5" s="27">
        <v>1.0</v>
      </c>
      <c r="M5" s="25" t="s">
        <v>110</v>
      </c>
      <c r="N5" s="27">
        <v>1.0</v>
      </c>
    </row>
    <row r="6" ht="14.25" customHeight="1">
      <c r="D6" s="12" t="s">
        <v>111</v>
      </c>
      <c r="E6" s="14" t="s">
        <v>112</v>
      </c>
      <c r="F6" s="14">
        <v>30.0</v>
      </c>
      <c r="G6" s="14" t="s">
        <v>12</v>
      </c>
      <c r="H6" s="14" t="s">
        <v>113</v>
      </c>
      <c r="J6" s="25" t="s">
        <v>77</v>
      </c>
      <c r="K6" s="167" t="str">
        <f>+AVERAGE(E9,E22)</f>
        <v>11.06</v>
      </c>
      <c r="M6" s="25" t="s">
        <v>77</v>
      </c>
      <c r="N6" s="167" t="str">
        <f>+AVERAGE(G9,G22)</f>
        <v>12.71</v>
      </c>
    </row>
    <row r="7" ht="14.25" customHeight="1">
      <c r="D7" s="12" t="s">
        <v>114</v>
      </c>
      <c r="E7" s="13">
        <v>30.01</v>
      </c>
      <c r="F7" s="14">
        <v>20.009</v>
      </c>
      <c r="G7" s="14">
        <v>30.0157</v>
      </c>
      <c r="H7" s="14">
        <v>20.0019</v>
      </c>
      <c r="J7" s="25" t="s">
        <v>115</v>
      </c>
      <c r="K7" s="167">
        <v>73.58</v>
      </c>
      <c r="M7" s="25" t="s">
        <v>115</v>
      </c>
      <c r="N7" s="167">
        <v>83.98</v>
      </c>
    </row>
    <row r="8" ht="14.25" customHeight="1">
      <c r="D8" s="12" t="s">
        <v>116</v>
      </c>
      <c r="E8" s="14">
        <v>3.5471</v>
      </c>
      <c r="F8" s="14">
        <v>11.5737</v>
      </c>
      <c r="G8" s="14">
        <v>4.0487</v>
      </c>
      <c r="H8" s="14">
        <v>10.5879</v>
      </c>
      <c r="J8" s="25" t="s">
        <v>117</v>
      </c>
      <c r="K8" s="27">
        <v>63.46</v>
      </c>
      <c r="M8" s="25" t="s">
        <v>117</v>
      </c>
      <c r="N8" s="27">
        <v>77.73</v>
      </c>
    </row>
    <row r="9" ht="14.25" customHeight="1">
      <c r="D9" s="168" t="s">
        <v>118</v>
      </c>
      <c r="E9" s="70" t="str">
        <f t="shared" ref="E9:H9" si="1">(E8/E7)*100</f>
        <v>11.82</v>
      </c>
      <c r="F9" s="70" t="str">
        <f t="shared" si="1"/>
        <v>57.84</v>
      </c>
      <c r="G9" s="70" t="str">
        <f t="shared" si="1"/>
        <v>13.49</v>
      </c>
      <c r="H9" s="70" t="str">
        <f t="shared" si="1"/>
        <v>52.93</v>
      </c>
      <c r="J9" s="25" t="s">
        <v>18</v>
      </c>
      <c r="K9" s="27" t="str">
        <f>AVERAGE(E10,E23)</f>
        <v>5.65</v>
      </c>
      <c r="M9" s="25" t="s">
        <v>18</v>
      </c>
      <c r="N9" s="27" t="str">
        <f>AVERAGE(G10,G23)</f>
        <v>6.27</v>
      </c>
    </row>
    <row r="10" ht="14.25" customHeight="1">
      <c r="D10" s="12" t="s">
        <v>18</v>
      </c>
      <c r="E10" s="14">
        <v>5.78</v>
      </c>
      <c r="F10" s="14">
        <v>5.8</v>
      </c>
      <c r="G10" s="14">
        <v>6.49</v>
      </c>
      <c r="H10" s="14">
        <v>5.87</v>
      </c>
      <c r="J10" s="25" t="s">
        <v>79</v>
      </c>
      <c r="K10" s="27" t="str">
        <f t="shared" ref="K10:K11" si="2">AVERAGE(E12,E25)</f>
        <v>0.759</v>
      </c>
      <c r="M10" s="25" t="s">
        <v>79</v>
      </c>
      <c r="N10" s="27" t="str">
        <f t="shared" ref="N10:N11" si="3">AVERAGE(G12,G25)</f>
        <v>0.985</v>
      </c>
    </row>
    <row r="11" ht="14.25" customHeight="1">
      <c r="D11" s="12" t="s">
        <v>119</v>
      </c>
      <c r="E11" s="14">
        <v>802.0</v>
      </c>
      <c r="F11" s="14">
        <v>1224.0</v>
      </c>
      <c r="G11" s="14">
        <v>1068.0</v>
      </c>
      <c r="H11" s="14">
        <v>3730.0</v>
      </c>
      <c r="J11" s="16" t="s">
        <v>120</v>
      </c>
      <c r="K11" s="169" t="str">
        <f t="shared" si="2"/>
        <v>0.18</v>
      </c>
      <c r="M11" s="16" t="s">
        <v>120</v>
      </c>
      <c r="N11" s="169" t="str">
        <f t="shared" si="3"/>
        <v>0.15</v>
      </c>
    </row>
    <row r="12" ht="14.25" customHeight="1">
      <c r="D12" s="12" t="s">
        <v>79</v>
      </c>
      <c r="E12" s="14" t="str">
        <f t="shared" ref="E12:H12" si="4">E11/1000</f>
        <v>0.802</v>
      </c>
      <c r="F12" s="14" t="str">
        <f t="shared" si="4"/>
        <v>1.224</v>
      </c>
      <c r="G12" s="14" t="str">
        <f t="shared" si="4"/>
        <v>1.068</v>
      </c>
      <c r="H12" s="14" t="str">
        <f t="shared" si="4"/>
        <v>3.73</v>
      </c>
    </row>
    <row r="13" ht="14.25" customHeight="1">
      <c r="D13" s="12" t="s">
        <v>120</v>
      </c>
      <c r="E13" s="14" t="str">
        <f>1.0442/6</f>
        <v>0.1740333333</v>
      </c>
      <c r="F13" s="14" t="str">
        <f>0.9197/7.5</f>
        <v>0.1226266667</v>
      </c>
      <c r="G13" s="14" t="str">
        <f>1.2147/8</f>
        <v>0.1518375</v>
      </c>
      <c r="H13" s="14" t="str">
        <f>2.1671/16</f>
        <v>0.13544375</v>
      </c>
    </row>
    <row r="14" ht="14.25" customHeight="1">
      <c r="J14" s="1" t="s">
        <v>121</v>
      </c>
      <c r="K14" s="54"/>
      <c r="M14" s="1" t="s">
        <v>122</v>
      </c>
      <c r="N14" s="54"/>
    </row>
    <row r="15" ht="14.25" customHeight="1">
      <c r="E15" s="165" t="s">
        <v>123</v>
      </c>
      <c r="F15" s="6"/>
      <c r="G15" s="6"/>
      <c r="H15" s="7"/>
      <c r="J15" s="25" t="s">
        <v>109</v>
      </c>
      <c r="K15" s="27">
        <v>230.0</v>
      </c>
      <c r="M15" s="25" t="s">
        <v>109</v>
      </c>
      <c r="N15" s="27">
        <v>230.0</v>
      </c>
    </row>
    <row r="16" ht="14.25" customHeight="1">
      <c r="E16" s="12" t="s">
        <v>103</v>
      </c>
      <c r="F16" s="12" t="s">
        <v>104</v>
      </c>
      <c r="G16" s="12" t="s">
        <v>105</v>
      </c>
      <c r="H16" s="12" t="s">
        <v>106</v>
      </c>
      <c r="J16" s="25" t="s">
        <v>110</v>
      </c>
      <c r="K16" s="27">
        <v>1.0</v>
      </c>
      <c r="M16" s="25" t="s">
        <v>110</v>
      </c>
      <c r="N16" s="27">
        <v>1.0</v>
      </c>
    </row>
    <row r="17" ht="14.25" customHeight="1">
      <c r="D17" s="12" t="s">
        <v>109</v>
      </c>
      <c r="E17" s="166">
        <v>230.0</v>
      </c>
      <c r="F17" s="6"/>
      <c r="G17" s="6"/>
      <c r="H17" s="7"/>
      <c r="J17" s="25" t="s">
        <v>77</v>
      </c>
      <c r="K17" s="167" t="str">
        <f>+AVERAGE(F9,F22)</f>
        <v>55.28</v>
      </c>
      <c r="M17" s="25" t="s">
        <v>77</v>
      </c>
      <c r="N17" s="167" t="str">
        <f>+AVERAGE(H9,H22)</f>
        <v>52.08</v>
      </c>
    </row>
    <row r="18" ht="14.25" customHeight="1">
      <c r="D18" s="12" t="s">
        <v>110</v>
      </c>
      <c r="E18" s="166">
        <v>1.0</v>
      </c>
      <c r="F18" s="6"/>
      <c r="G18" s="6"/>
      <c r="H18" s="7"/>
      <c r="J18" s="25" t="s">
        <v>115</v>
      </c>
      <c r="K18" s="167">
        <v>73.58</v>
      </c>
      <c r="M18" s="25" t="s">
        <v>115</v>
      </c>
      <c r="N18" s="167">
        <v>73.58</v>
      </c>
    </row>
    <row r="19" ht="14.25" customHeight="1">
      <c r="D19" s="12" t="s">
        <v>111</v>
      </c>
      <c r="E19" s="14" t="s">
        <v>124</v>
      </c>
      <c r="F19" s="14" t="s">
        <v>12</v>
      </c>
      <c r="G19" s="14"/>
      <c r="H19" s="14" t="s">
        <v>124</v>
      </c>
      <c r="J19" s="25" t="s">
        <v>117</v>
      </c>
      <c r="K19" s="27">
        <v>63.46</v>
      </c>
      <c r="M19" s="25" t="s">
        <v>117</v>
      </c>
      <c r="N19" s="27">
        <v>63.46</v>
      </c>
    </row>
    <row r="20" ht="14.25" customHeight="1">
      <c r="D20" s="12" t="s">
        <v>114</v>
      </c>
      <c r="E20" s="14">
        <v>30.0098</v>
      </c>
      <c r="F20" s="14">
        <v>20.0098</v>
      </c>
      <c r="G20" s="14">
        <v>30.0987</v>
      </c>
      <c r="H20" s="14">
        <v>20.0045</v>
      </c>
      <c r="J20" s="25" t="s">
        <v>18</v>
      </c>
      <c r="K20" s="27" t="str">
        <f>AVERAGE(F10,F23)</f>
        <v>5.935</v>
      </c>
      <c r="M20" s="25" t="s">
        <v>18</v>
      </c>
      <c r="N20" s="27" t="str">
        <f>AVERAGE(H10,H23)</f>
        <v>5.965</v>
      </c>
    </row>
    <row r="21" ht="14.25" customHeight="1">
      <c r="D21" s="12" t="s">
        <v>116</v>
      </c>
      <c r="E21" s="14">
        <v>3.0885</v>
      </c>
      <c r="F21" s="14">
        <v>10.5478</v>
      </c>
      <c r="G21" s="14">
        <v>3.5897</v>
      </c>
      <c r="H21" s="14">
        <v>10.2487</v>
      </c>
      <c r="J21" s="25" t="s">
        <v>79</v>
      </c>
      <c r="K21" s="27" t="str">
        <f t="shared" ref="K21:K22" si="6">AVERAGE(F12,F25)</f>
        <v>1.313</v>
      </c>
      <c r="M21" s="25" t="s">
        <v>79</v>
      </c>
      <c r="N21" s="27" t="str">
        <f t="shared" ref="N21:N22" si="7">AVERAGE(H12,H25)</f>
        <v>3.95</v>
      </c>
    </row>
    <row r="22" ht="14.25" customHeight="1">
      <c r="D22" s="168" t="s">
        <v>118</v>
      </c>
      <c r="E22" s="70" t="str">
        <f t="shared" ref="E22:H22" si="5">(E21/E20)*100</f>
        <v>10.29</v>
      </c>
      <c r="F22" s="70" t="str">
        <f t="shared" si="5"/>
        <v>52.71</v>
      </c>
      <c r="G22" s="70" t="str">
        <f t="shared" si="5"/>
        <v>11.93</v>
      </c>
      <c r="H22" s="70" t="str">
        <f t="shared" si="5"/>
        <v>51.23</v>
      </c>
      <c r="J22" s="16" t="s">
        <v>120</v>
      </c>
      <c r="K22" s="169" t="str">
        <f t="shared" si="6"/>
        <v>0.12</v>
      </c>
      <c r="M22" s="16" t="s">
        <v>120</v>
      </c>
      <c r="N22" s="169" t="str">
        <f t="shared" si="7"/>
        <v>0.13</v>
      </c>
    </row>
    <row r="23" ht="14.25" customHeight="1">
      <c r="D23" s="12" t="s">
        <v>18</v>
      </c>
      <c r="E23" s="14">
        <v>5.52</v>
      </c>
      <c r="F23" s="14">
        <v>6.07</v>
      </c>
      <c r="G23" s="14">
        <v>6.05</v>
      </c>
      <c r="H23" s="14">
        <v>6.06</v>
      </c>
    </row>
    <row r="24" ht="14.25" customHeight="1">
      <c r="D24" s="12" t="s">
        <v>119</v>
      </c>
      <c r="E24" s="14">
        <v>716.0</v>
      </c>
      <c r="F24" s="14">
        <v>1402.0</v>
      </c>
      <c r="G24" s="14">
        <v>902.0</v>
      </c>
      <c r="H24" s="14">
        <v>4170.0</v>
      </c>
    </row>
    <row r="25" ht="14.25" customHeight="1">
      <c r="D25" s="12" t="s">
        <v>79</v>
      </c>
      <c r="E25" s="14" t="str">
        <f t="shared" ref="E25:H25" si="8">E24/1000</f>
        <v>0.716</v>
      </c>
      <c r="F25" s="14" t="str">
        <f t="shared" si="8"/>
        <v>1.402</v>
      </c>
      <c r="G25" s="14" t="str">
        <f t="shared" si="8"/>
        <v>0.902</v>
      </c>
      <c r="H25" s="14" t="str">
        <f t="shared" si="8"/>
        <v>4.17</v>
      </c>
    </row>
    <row r="26" ht="14.25" customHeight="1">
      <c r="D26" s="12" t="s">
        <v>120</v>
      </c>
      <c r="E26" s="14" t="str">
        <f>1.0958/6</f>
        <v>0.1826333333</v>
      </c>
      <c r="F26" s="14" t="str">
        <f>1.5486/12.5</f>
        <v>0.123888</v>
      </c>
      <c r="G26" s="14" t="str">
        <f>1.1337/8</f>
        <v>0.1417125</v>
      </c>
      <c r="H26" s="14" t="str">
        <f>2.5269/20</f>
        <v>0.126345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0">
    <mergeCell ref="E2:H2"/>
    <mergeCell ref="E4:H4"/>
    <mergeCell ref="E17:H17"/>
    <mergeCell ref="E18:H18"/>
    <mergeCell ref="J3:K3"/>
    <mergeCell ref="J14:K14"/>
    <mergeCell ref="M3:N3"/>
    <mergeCell ref="E15:H15"/>
    <mergeCell ref="M14:N14"/>
    <mergeCell ref="E5:H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7.14"/>
    <col customWidth="1" min="3" max="3" width="14.71"/>
    <col customWidth="1" min="4" max="6" width="10.71"/>
    <col customWidth="1" min="7" max="7" width="14.29"/>
    <col customWidth="1" min="8" max="8" width="10.71"/>
    <col customWidth="1" min="9" max="9" width="12.57"/>
    <col customWidth="1" min="10" max="21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A6" s="170" t="s">
        <v>125</v>
      </c>
      <c r="B6" s="171" t="s">
        <v>126</v>
      </c>
      <c r="C6" s="171" t="s">
        <v>127</v>
      </c>
      <c r="D6" s="171" t="s">
        <v>128</v>
      </c>
      <c r="E6" s="171" t="s">
        <v>129</v>
      </c>
      <c r="F6" s="171" t="s">
        <v>130</v>
      </c>
      <c r="G6" s="171" t="s">
        <v>131</v>
      </c>
      <c r="H6" s="171" t="s">
        <v>132</v>
      </c>
      <c r="I6" s="171" t="s">
        <v>133</v>
      </c>
      <c r="J6" s="172"/>
      <c r="K6" s="172"/>
      <c r="L6" s="172"/>
      <c r="M6" s="172"/>
      <c r="N6" s="172"/>
      <c r="O6" s="172"/>
      <c r="P6" s="172"/>
      <c r="Q6" s="172"/>
      <c r="R6" s="172"/>
    </row>
    <row r="7" ht="14.25" customHeight="1">
      <c r="A7" s="26" t="s">
        <v>134</v>
      </c>
      <c r="B7" s="26" t="s">
        <v>98</v>
      </c>
      <c r="C7" s="26" t="s">
        <v>98</v>
      </c>
      <c r="D7" s="173">
        <v>987.3</v>
      </c>
      <c r="E7" s="26" t="s">
        <v>98</v>
      </c>
      <c r="F7" s="173">
        <v>10.9</v>
      </c>
      <c r="G7" s="26" t="s">
        <v>98</v>
      </c>
      <c r="H7" s="26">
        <v>4298.0</v>
      </c>
      <c r="I7" s="26" t="s">
        <v>98</v>
      </c>
    </row>
    <row r="8" ht="14.25" customHeight="1">
      <c r="A8" s="26" t="s">
        <v>135</v>
      </c>
      <c r="B8" s="26">
        <v>110.0</v>
      </c>
      <c r="C8" s="26">
        <v>1.0</v>
      </c>
      <c r="D8" s="173">
        <v>740.7</v>
      </c>
      <c r="E8" s="173" t="str">
        <f t="shared" ref="E8:E16" si="1">+((D8-$D$7)/$D$7)*100</f>
        <v>-25.0</v>
      </c>
      <c r="F8" s="173">
        <v>128.5</v>
      </c>
      <c r="G8" s="173" t="str">
        <f t="shared" ref="G8:G16" si="2">((F8-$F$7)/$F$7)*100</f>
        <v>1078.9</v>
      </c>
      <c r="H8" s="26">
        <v>1797.0</v>
      </c>
      <c r="I8" s="173" t="str">
        <f t="shared" ref="I8:I16" si="3">((H8-$H$7)/$H$7)*100</f>
        <v>-58.2</v>
      </c>
      <c r="L8" t="s">
        <v>136</v>
      </c>
      <c r="M8">
        <v>47.0</v>
      </c>
    </row>
    <row r="9" ht="14.25" customHeight="1">
      <c r="A9" s="174" t="s">
        <v>137</v>
      </c>
      <c r="B9" s="174">
        <v>110.0</v>
      </c>
      <c r="C9" s="174">
        <v>2.0</v>
      </c>
      <c r="D9" s="175">
        <v>804.5</v>
      </c>
      <c r="E9" s="175" t="str">
        <f t="shared" si="1"/>
        <v>-18.5</v>
      </c>
      <c r="F9" s="175">
        <v>152.2</v>
      </c>
      <c r="G9" s="175" t="str">
        <f t="shared" si="2"/>
        <v>1296.3</v>
      </c>
      <c r="H9" s="174">
        <v>2151.0</v>
      </c>
      <c r="I9" s="175" t="str">
        <f t="shared" si="3"/>
        <v>-50.0</v>
      </c>
      <c r="L9" t="s">
        <v>138</v>
      </c>
      <c r="M9">
        <v>13.0</v>
      </c>
    </row>
    <row r="10" ht="14.25" customHeight="1">
      <c r="A10" s="26" t="s">
        <v>139</v>
      </c>
      <c r="B10" s="26">
        <v>110.0</v>
      </c>
      <c r="C10" s="26">
        <v>3.0</v>
      </c>
      <c r="D10" s="173">
        <v>652.9</v>
      </c>
      <c r="E10" s="173" t="str">
        <f t="shared" si="1"/>
        <v>-33.9</v>
      </c>
      <c r="F10" s="173">
        <v>123.0</v>
      </c>
      <c r="G10" s="173" t="str">
        <f t="shared" si="2"/>
        <v>1028.4</v>
      </c>
      <c r="H10" s="26">
        <v>1765.0</v>
      </c>
      <c r="I10" s="173" t="str">
        <f t="shared" si="3"/>
        <v>-58.9</v>
      </c>
      <c r="L10" t="s">
        <v>140</v>
      </c>
      <c r="M10">
        <v>13.0</v>
      </c>
    </row>
    <row r="11" ht="14.25" customHeight="1">
      <c r="A11" s="26" t="s">
        <v>141</v>
      </c>
      <c r="B11" s="26">
        <v>120.0</v>
      </c>
      <c r="C11" s="26">
        <v>1.0</v>
      </c>
      <c r="D11" s="173">
        <v>740.3</v>
      </c>
      <c r="E11" s="173" t="str">
        <f t="shared" si="1"/>
        <v>-25.0</v>
      </c>
      <c r="F11" s="173">
        <v>136.1</v>
      </c>
      <c r="G11" s="173" t="str">
        <f t="shared" si="2"/>
        <v>1148.6</v>
      </c>
      <c r="H11" s="26">
        <v>1905.0</v>
      </c>
      <c r="I11" s="173" t="str">
        <f t="shared" si="3"/>
        <v>-55.7</v>
      </c>
      <c r="L11" t="s">
        <v>142</v>
      </c>
      <c r="M11">
        <v>21.2</v>
      </c>
    </row>
    <row r="12" ht="14.25" customHeight="1">
      <c r="A12" s="26" t="s">
        <v>143</v>
      </c>
      <c r="B12" s="26">
        <v>120.0</v>
      </c>
      <c r="C12" s="26">
        <v>2.0</v>
      </c>
      <c r="D12" s="173">
        <v>697.0</v>
      </c>
      <c r="E12" s="173" t="str">
        <f t="shared" si="1"/>
        <v>-29.4</v>
      </c>
      <c r="F12" s="173">
        <v>119.9</v>
      </c>
      <c r="G12" s="173" t="str">
        <f t="shared" si="2"/>
        <v>1000.0</v>
      </c>
      <c r="H12" s="26">
        <v>2070.0</v>
      </c>
      <c r="I12" s="173" t="str">
        <f t="shared" si="3"/>
        <v>-51.8</v>
      </c>
      <c r="L12" t="s">
        <v>144</v>
      </c>
      <c r="M12">
        <v>2.8</v>
      </c>
    </row>
    <row r="13" ht="14.25" customHeight="1">
      <c r="A13" s="26" t="s">
        <v>145</v>
      </c>
      <c r="B13" s="26">
        <v>120.0</v>
      </c>
      <c r="C13" s="26">
        <v>3.0</v>
      </c>
      <c r="D13" s="173">
        <v>665.2</v>
      </c>
      <c r="E13" s="173" t="str">
        <f t="shared" si="1"/>
        <v>-32.6</v>
      </c>
      <c r="F13" s="173">
        <v>136.4</v>
      </c>
      <c r="G13" s="173" t="str">
        <f t="shared" si="2"/>
        <v>1151.4</v>
      </c>
      <c r="H13" s="26">
        <v>1811.0</v>
      </c>
      <c r="I13" s="173" t="str">
        <f t="shared" si="3"/>
        <v>-57.9</v>
      </c>
      <c r="L13" t="s">
        <v>146</v>
      </c>
      <c r="M13">
        <v>3.1</v>
      </c>
    </row>
    <row r="14" ht="14.25" customHeight="1">
      <c r="A14" s="26" t="s">
        <v>147</v>
      </c>
      <c r="B14" s="26">
        <v>130.0</v>
      </c>
      <c r="C14" s="26">
        <v>1.0</v>
      </c>
      <c r="D14" s="173">
        <v>641.4</v>
      </c>
      <c r="E14" s="173" t="str">
        <f t="shared" si="1"/>
        <v>-35.0</v>
      </c>
      <c r="F14" s="173">
        <v>141.0</v>
      </c>
      <c r="G14" s="173" t="str">
        <f t="shared" si="2"/>
        <v>1193.6</v>
      </c>
      <c r="H14" s="26">
        <v>2036.0</v>
      </c>
      <c r="I14" s="173" t="str">
        <f t="shared" si="3"/>
        <v>-52.6</v>
      </c>
      <c r="M14" t="str">
        <f>SUM(M8:M13)</f>
        <v>100.1</v>
      </c>
    </row>
    <row r="15" ht="14.25" customHeight="1">
      <c r="A15" s="26" t="s">
        <v>148</v>
      </c>
      <c r="B15" s="26">
        <v>130.0</v>
      </c>
      <c r="C15" s="26">
        <v>2.0</v>
      </c>
      <c r="D15" s="173">
        <v>745.3</v>
      </c>
      <c r="E15" s="173" t="str">
        <f t="shared" si="1"/>
        <v>-24.5</v>
      </c>
      <c r="F15" s="173">
        <v>200.5</v>
      </c>
      <c r="G15" s="173" t="str">
        <f t="shared" si="2"/>
        <v>1739.4</v>
      </c>
      <c r="H15" s="26">
        <v>2164.0</v>
      </c>
      <c r="I15" s="173" t="str">
        <f t="shared" si="3"/>
        <v>-49.7</v>
      </c>
    </row>
    <row r="16" ht="14.25" customHeight="1">
      <c r="A16" s="26" t="s">
        <v>149</v>
      </c>
      <c r="B16" s="26">
        <v>130.0</v>
      </c>
      <c r="C16" s="26">
        <v>3.0</v>
      </c>
      <c r="D16" s="173">
        <v>723.8</v>
      </c>
      <c r="E16" s="173" t="str">
        <f t="shared" si="1"/>
        <v>-26.7</v>
      </c>
      <c r="F16" s="173">
        <v>159.5</v>
      </c>
      <c r="G16" s="173" t="str">
        <f t="shared" si="2"/>
        <v>1363.3</v>
      </c>
      <c r="H16" s="26">
        <v>1966.0</v>
      </c>
      <c r="I16" s="173" t="str">
        <f t="shared" si="3"/>
        <v>-54.3</v>
      </c>
    </row>
    <row r="17" ht="14.25" customHeight="1"/>
    <row r="18" ht="14.25" customHeight="1"/>
    <row r="19" ht="14.25" customHeight="1">
      <c r="B19" s="176" t="s">
        <v>150</v>
      </c>
      <c r="C19" s="177" t="s">
        <v>151</v>
      </c>
      <c r="D19" s="177" t="s">
        <v>152</v>
      </c>
      <c r="E19" s="177" t="s">
        <v>153</v>
      </c>
    </row>
    <row r="20" ht="14.25" customHeight="1">
      <c r="B20" s="177" t="s">
        <v>154</v>
      </c>
      <c r="C20" t="s">
        <v>135</v>
      </c>
      <c r="D20" t="s">
        <v>141</v>
      </c>
      <c r="E20" t="s">
        <v>147</v>
      </c>
    </row>
    <row r="21" ht="14.25" customHeight="1">
      <c r="B21" s="177" t="s">
        <v>155</v>
      </c>
      <c r="C21" t="s">
        <v>137</v>
      </c>
      <c r="D21" t="s">
        <v>143</v>
      </c>
      <c r="E21" t="s">
        <v>148</v>
      </c>
    </row>
    <row r="22" ht="14.25" customHeight="1">
      <c r="B22" s="177" t="s">
        <v>156</v>
      </c>
      <c r="C22" t="s">
        <v>139</v>
      </c>
      <c r="D22" t="s">
        <v>145</v>
      </c>
      <c r="E22" t="s">
        <v>149</v>
      </c>
    </row>
    <row r="23" ht="14.25" customHeight="1"/>
    <row r="24" ht="14.25" customHeight="1"/>
    <row r="25" ht="14.25" customHeight="1"/>
    <row r="26" ht="14.25" customHeight="1">
      <c r="D26" s="177" t="s">
        <v>134</v>
      </c>
      <c r="E26" s="177" t="s">
        <v>137</v>
      </c>
    </row>
    <row r="27" ht="14.25" customHeight="1">
      <c r="C27" s="177" t="s">
        <v>157</v>
      </c>
      <c r="D27" t="s">
        <v>158</v>
      </c>
      <c r="E27" s="178"/>
    </row>
    <row r="28" ht="409.5" customHeight="1">
      <c r="D28" s="178" t="s">
        <v>159</v>
      </c>
    </row>
    <row r="29" ht="14.25" customHeight="1">
      <c r="C29" t="s">
        <v>160</v>
      </c>
      <c r="D29">
        <v>5.0</v>
      </c>
      <c r="E29">
        <v>60.0</v>
      </c>
    </row>
    <row r="30" ht="14.25" customHeight="1">
      <c r="D30" s="178"/>
      <c r="E30" s="178"/>
    </row>
    <row r="31" ht="14.25" customHeight="1">
      <c r="D31" s="178"/>
      <c r="E31" s="178"/>
    </row>
    <row r="32" ht="14.25" customHeight="1">
      <c r="D32" s="178"/>
      <c r="E32" s="178"/>
    </row>
    <row r="33" ht="14.25" customHeight="1">
      <c r="D33" s="178"/>
      <c r="E33" s="178"/>
    </row>
    <row r="34" ht="54.0" customHeight="1">
      <c r="D34" s="178"/>
      <c r="E34" s="178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D28:E28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BIOCHAR</vt:lpstr>
      <vt:lpstr>BIOCHAR 2</vt:lpstr>
      <vt:lpstr>FURFURAL</vt:lpstr>
      <vt:lpstr>AZÚCARES</vt:lpstr>
      <vt:lpstr>RESIDUOS VERDES</vt:lpstr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2025-02-10T14:27:34Z</dcterms:created>
  <dc:creator>Kelly Castro</dc:creator>
  <cp:lastModifiedBy>Kelly Castro</cp:lastModifiedBy>
  <dcterms:modified xsi:type="dcterms:W3CDTF">2025-08-25T22:32:42Z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0x010100918BB1E6A617C34782005B6FA6635F14</vt:lpwstr>
  </property>
</Properties>
</file>