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Starter_Code\"/>
    </mc:Choice>
  </mc:AlternateContent>
  <xr:revisionPtr revIDLastSave="0" documentId="13_ncr:1_{84E6A6F4-3BDD-44FC-87C8-58F30F6ADB58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Crowdfunding" sheetId="1" r:id="rId1"/>
    <sheet name="Outcome_by_Category" sheetId="2" r:id="rId2"/>
    <sheet name="Outcome_by_Sub-Category" sheetId="3" r:id="rId3"/>
    <sheet name="Launch_Date_Outcome" sheetId="4" r:id="rId4"/>
    <sheet name="Crowdfunding_Goal_Analysis" sheetId="5" r:id="rId5"/>
    <sheet name="Statistical_Analysis" sheetId="6" r:id="rId6"/>
  </sheets>
  <definedNames>
    <definedName name="_xlnm._FilterDatabase" localSheetId="0" hidden="1">Crowdfunding!$G$1:$G$1001</definedName>
    <definedName name="_xlchart.v1.0" hidden="1">Statistical_Analysis!$B$1</definedName>
    <definedName name="_xlchart.v1.1" hidden="1">Statistical_Analysis!$B$2:$B$566</definedName>
    <definedName name="_xlchart.v1.2" hidden="1">Statistical_Analysis!$B$1</definedName>
    <definedName name="_xlchart.v1.3" hidden="1">Statistical_Analysis!$B$2:$B$566</definedName>
    <definedName name="_xlchart.v1.4" hidden="1">Statistical_Analysis!$I$1</definedName>
    <definedName name="_xlchart.v1.5" hidden="1">Statistical_Analysis!$I$2:$I$566</definedName>
    <definedName name="_xlchart.v1.6" hidden="1">Statistical_Analysis!$B$1</definedName>
    <definedName name="_xlchart.v1.7" hidden="1">Statistical_Analysis!$B$2:$B$566</definedName>
    <definedName name="backers_count_failed">Statistical_Analysis!$I$2:$I$365</definedName>
    <definedName name="backers_count_successful">Statistical_Analysis!$B$2:$B$566</definedName>
    <definedName name="goal">Crowdfunding!$D$2:$D$1001</definedName>
    <definedName name="outcome">Crowdfunding!$G$2:$G$1001</definedName>
  </definedNames>
  <calcPr calcId="191029"/>
  <pivotCaches>
    <pivotCache cacheId="0" r:id="rId7"/>
    <pivotCache cacheId="1" r:id="rId8"/>
    <pivotCache cacheId="2" r:id="rId9"/>
  </pivotCaches>
</workbook>
</file>

<file path=xl/calcChain.xml><?xml version="1.0" encoding="utf-8"?>
<calcChain xmlns="http://schemas.openxmlformats.org/spreadsheetml/2006/main">
  <c r="C37" i="6" l="1"/>
  <c r="C49" i="6"/>
  <c r="C109" i="6"/>
  <c r="C121" i="6"/>
  <c r="C181" i="6"/>
  <c r="C193" i="6"/>
  <c r="C253" i="6"/>
  <c r="C265" i="6"/>
  <c r="C325" i="6"/>
  <c r="C337" i="6"/>
  <c r="C397" i="6"/>
  <c r="C409" i="6"/>
  <c r="C469" i="6"/>
  <c r="C481" i="6"/>
  <c r="C541" i="6"/>
  <c r="C553" i="6"/>
  <c r="G6" i="6"/>
  <c r="E3" i="6"/>
  <c r="K10" i="6"/>
  <c r="K9" i="6"/>
  <c r="G10" i="6"/>
  <c r="G9" i="6"/>
  <c r="K2" i="6"/>
  <c r="G2" i="6"/>
  <c r="C3" i="6" s="1"/>
  <c r="K7" i="6"/>
  <c r="K6" i="6"/>
  <c r="K5" i="6"/>
  <c r="K4" i="6"/>
  <c r="K3" i="6"/>
  <c r="G7" i="6"/>
  <c r="G5" i="6"/>
  <c r="G4" i="6"/>
  <c r="G3" i="6"/>
  <c r="D13" i="5"/>
  <c r="D12" i="5"/>
  <c r="D11" i="5"/>
  <c r="D10" i="5"/>
  <c r="D9" i="5"/>
  <c r="D8" i="5"/>
  <c r="D7" i="5"/>
  <c r="D6" i="5"/>
  <c r="D5" i="5"/>
  <c r="D4" i="5"/>
  <c r="C13" i="5"/>
  <c r="C12" i="5"/>
  <c r="C11" i="5"/>
  <c r="C10" i="5"/>
  <c r="C9" i="5"/>
  <c r="C8" i="5"/>
  <c r="C7" i="5"/>
  <c r="C6" i="5"/>
  <c r="C5" i="5"/>
  <c r="C4" i="5"/>
  <c r="B13" i="5"/>
  <c r="B12" i="5"/>
  <c r="B11" i="5"/>
  <c r="B10" i="5"/>
  <c r="B9" i="5"/>
  <c r="B8" i="5"/>
  <c r="B7" i="5"/>
  <c r="B6" i="5"/>
  <c r="B5" i="5"/>
  <c r="B4" i="5"/>
  <c r="D3" i="5"/>
  <c r="C3" i="5"/>
  <c r="B3" i="5"/>
  <c r="D2" i="5"/>
  <c r="C2" i="5"/>
  <c r="B2" i="5"/>
  <c r="F998" i="1"/>
  <c r="F999" i="1"/>
  <c r="F1000" i="1"/>
  <c r="F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4" i="1"/>
  <c r="F3" i="1"/>
  <c r="F2" i="1"/>
  <c r="C506" i="6" l="1"/>
  <c r="C434" i="6"/>
  <c r="C362" i="6"/>
  <c r="C290" i="6"/>
  <c r="C218" i="6"/>
  <c r="C146" i="6"/>
  <c r="C74" i="6"/>
  <c r="C505" i="6"/>
  <c r="C433" i="6"/>
  <c r="C361" i="6"/>
  <c r="C289" i="6"/>
  <c r="C217" i="6"/>
  <c r="C145" i="6"/>
  <c r="C73" i="6"/>
  <c r="C566" i="6"/>
  <c r="C494" i="6"/>
  <c r="C422" i="6"/>
  <c r="C350" i="6"/>
  <c r="C278" i="6"/>
  <c r="C206" i="6"/>
  <c r="C134" i="6"/>
  <c r="C62" i="6"/>
  <c r="C565" i="6"/>
  <c r="C493" i="6"/>
  <c r="C421" i="6"/>
  <c r="C349" i="6"/>
  <c r="C277" i="6"/>
  <c r="C205" i="6"/>
  <c r="C133" i="6"/>
  <c r="C61" i="6"/>
  <c r="C554" i="6"/>
  <c r="C482" i="6"/>
  <c r="C410" i="6"/>
  <c r="C338" i="6"/>
  <c r="C266" i="6"/>
  <c r="C194" i="6"/>
  <c r="C122" i="6"/>
  <c r="C50" i="6"/>
  <c r="C542" i="6"/>
  <c r="C470" i="6"/>
  <c r="C398" i="6"/>
  <c r="C326" i="6"/>
  <c r="C254" i="6"/>
  <c r="C182" i="6"/>
  <c r="C110" i="6"/>
  <c r="C38" i="6"/>
  <c r="C530" i="6"/>
  <c r="C458" i="6"/>
  <c r="C386" i="6"/>
  <c r="C314" i="6"/>
  <c r="C242" i="6"/>
  <c r="C170" i="6"/>
  <c r="C98" i="6"/>
  <c r="C26" i="6"/>
  <c r="C529" i="6"/>
  <c r="C457" i="6"/>
  <c r="C385" i="6"/>
  <c r="C313" i="6"/>
  <c r="C241" i="6"/>
  <c r="C169" i="6"/>
  <c r="C97" i="6"/>
  <c r="C25" i="6"/>
  <c r="C518" i="6"/>
  <c r="C446" i="6"/>
  <c r="C374" i="6"/>
  <c r="C302" i="6"/>
  <c r="C230" i="6"/>
  <c r="C158" i="6"/>
  <c r="C86" i="6"/>
  <c r="C14" i="6"/>
  <c r="C517" i="6"/>
  <c r="C445" i="6"/>
  <c r="C373" i="6"/>
  <c r="C301" i="6"/>
  <c r="C229" i="6"/>
  <c r="C157" i="6"/>
  <c r="C85" i="6"/>
  <c r="C13" i="6"/>
  <c r="C564" i="6"/>
  <c r="C552" i="6"/>
  <c r="C540" i="6"/>
  <c r="C528" i="6"/>
  <c r="C516" i="6"/>
  <c r="C504" i="6"/>
  <c r="C492" i="6"/>
  <c r="C480" i="6"/>
  <c r="C468" i="6"/>
  <c r="C456" i="6"/>
  <c r="C444" i="6"/>
  <c r="C432" i="6"/>
  <c r="C420" i="6"/>
  <c r="C408" i="6"/>
  <c r="C396" i="6"/>
  <c r="C384" i="6"/>
  <c r="C372" i="6"/>
  <c r="C360" i="6"/>
  <c r="C348" i="6"/>
  <c r="C336" i="6"/>
  <c r="C324" i="6"/>
  <c r="C312" i="6"/>
  <c r="C300" i="6"/>
  <c r="C288" i="6"/>
  <c r="C276" i="6"/>
  <c r="C264" i="6"/>
  <c r="C252" i="6"/>
  <c r="C240" i="6"/>
  <c r="C228" i="6"/>
  <c r="C216" i="6"/>
  <c r="C204" i="6"/>
  <c r="C192" i="6"/>
  <c r="C180" i="6"/>
  <c r="C168" i="6"/>
  <c r="C156" i="6"/>
  <c r="C144" i="6"/>
  <c r="C132" i="6"/>
  <c r="C120" i="6"/>
  <c r="C108" i="6"/>
  <c r="C96" i="6"/>
  <c r="C84" i="6"/>
  <c r="C72" i="6"/>
  <c r="C60" i="6"/>
  <c r="C48" i="6"/>
  <c r="C36" i="6"/>
  <c r="C24" i="6"/>
  <c r="C12" i="6"/>
  <c r="C563" i="6"/>
  <c r="C551" i="6"/>
  <c r="C539" i="6"/>
  <c r="C527" i="6"/>
  <c r="C515" i="6"/>
  <c r="C503" i="6"/>
  <c r="C491" i="6"/>
  <c r="C479" i="6"/>
  <c r="C467" i="6"/>
  <c r="C455" i="6"/>
  <c r="C443" i="6"/>
  <c r="C431" i="6"/>
  <c r="C419" i="6"/>
  <c r="C407" i="6"/>
  <c r="C395" i="6"/>
  <c r="C383" i="6"/>
  <c r="C371" i="6"/>
  <c r="C359" i="6"/>
  <c r="C347" i="6"/>
  <c r="C335" i="6"/>
  <c r="C323" i="6"/>
  <c r="C311" i="6"/>
  <c r="C299" i="6"/>
  <c r="C287" i="6"/>
  <c r="C275" i="6"/>
  <c r="C263" i="6"/>
  <c r="C251" i="6"/>
  <c r="C239" i="6"/>
  <c r="C227" i="6"/>
  <c r="C215" i="6"/>
  <c r="C203" i="6"/>
  <c r="C191" i="6"/>
  <c r="C179" i="6"/>
  <c r="C167" i="6"/>
  <c r="C155" i="6"/>
  <c r="C143" i="6"/>
  <c r="C131" i="6"/>
  <c r="C119" i="6"/>
  <c r="C107" i="6"/>
  <c r="C95" i="6"/>
  <c r="C83" i="6"/>
  <c r="C71" i="6"/>
  <c r="C59" i="6"/>
  <c r="C47" i="6"/>
  <c r="C35" i="6"/>
  <c r="C23" i="6"/>
  <c r="C11" i="6"/>
  <c r="C562" i="6"/>
  <c r="C550" i="6"/>
  <c r="C538" i="6"/>
  <c r="C526" i="6"/>
  <c r="C514" i="6"/>
  <c r="C502" i="6"/>
  <c r="C490" i="6"/>
  <c r="C478" i="6"/>
  <c r="C466" i="6"/>
  <c r="C454" i="6"/>
  <c r="C442" i="6"/>
  <c r="C430" i="6"/>
  <c r="C418" i="6"/>
  <c r="C406" i="6"/>
  <c r="C394" i="6"/>
  <c r="C382" i="6"/>
  <c r="C370" i="6"/>
  <c r="C358" i="6"/>
  <c r="C346" i="6"/>
  <c r="C334" i="6"/>
  <c r="C322" i="6"/>
  <c r="C310" i="6"/>
  <c r="C298" i="6"/>
  <c r="C286" i="6"/>
  <c r="C274" i="6"/>
  <c r="C262" i="6"/>
  <c r="C250" i="6"/>
  <c r="C238" i="6"/>
  <c r="C226" i="6"/>
  <c r="C214" i="6"/>
  <c r="C202" i="6"/>
  <c r="C190" i="6"/>
  <c r="C178" i="6"/>
  <c r="C166" i="6"/>
  <c r="C154" i="6"/>
  <c r="C142" i="6"/>
  <c r="C130" i="6"/>
  <c r="C118" i="6"/>
  <c r="C106" i="6"/>
  <c r="C94" i="6"/>
  <c r="C82" i="6"/>
  <c r="C70" i="6"/>
  <c r="C58" i="6"/>
  <c r="C46" i="6"/>
  <c r="C34" i="6"/>
  <c r="C22" i="6"/>
  <c r="C10" i="6"/>
  <c r="C561" i="6"/>
  <c r="C549" i="6"/>
  <c r="C537" i="6"/>
  <c r="C525" i="6"/>
  <c r="C513" i="6"/>
  <c r="C501" i="6"/>
  <c r="C489" i="6"/>
  <c r="C477" i="6"/>
  <c r="C465" i="6"/>
  <c r="C453" i="6"/>
  <c r="C441" i="6"/>
  <c r="C429" i="6"/>
  <c r="C417" i="6"/>
  <c r="C405" i="6"/>
  <c r="C393" i="6"/>
  <c r="C381" i="6"/>
  <c r="C369" i="6"/>
  <c r="C357" i="6"/>
  <c r="C345" i="6"/>
  <c r="C333" i="6"/>
  <c r="C321" i="6"/>
  <c r="C309" i="6"/>
  <c r="C297" i="6"/>
  <c r="C285" i="6"/>
  <c r="C273" i="6"/>
  <c r="C261" i="6"/>
  <c r="C249" i="6"/>
  <c r="C237" i="6"/>
  <c r="C225" i="6"/>
  <c r="C213" i="6"/>
  <c r="C201" i="6"/>
  <c r="C189" i="6"/>
  <c r="C177" i="6"/>
  <c r="C165" i="6"/>
  <c r="C153" i="6"/>
  <c r="C141" i="6"/>
  <c r="C129" i="6"/>
  <c r="C117" i="6"/>
  <c r="C105" i="6"/>
  <c r="C93" i="6"/>
  <c r="C81" i="6"/>
  <c r="C69" i="6"/>
  <c r="C57" i="6"/>
  <c r="C45" i="6"/>
  <c r="C33" i="6"/>
  <c r="C21" i="6"/>
  <c r="C9" i="6"/>
  <c r="C560" i="6"/>
  <c r="C548" i="6"/>
  <c r="C536" i="6"/>
  <c r="C524" i="6"/>
  <c r="C512" i="6"/>
  <c r="C500" i="6"/>
  <c r="C488" i="6"/>
  <c r="C476" i="6"/>
  <c r="C464" i="6"/>
  <c r="C452" i="6"/>
  <c r="C440" i="6"/>
  <c r="C428" i="6"/>
  <c r="C416" i="6"/>
  <c r="C404" i="6"/>
  <c r="C392" i="6"/>
  <c r="C380" i="6"/>
  <c r="C368" i="6"/>
  <c r="C356" i="6"/>
  <c r="C344" i="6"/>
  <c r="C332" i="6"/>
  <c r="C320" i="6"/>
  <c r="C308" i="6"/>
  <c r="C296" i="6"/>
  <c r="C284" i="6"/>
  <c r="C272" i="6"/>
  <c r="C260" i="6"/>
  <c r="C248" i="6"/>
  <c r="C236" i="6"/>
  <c r="C224" i="6"/>
  <c r="C212" i="6"/>
  <c r="C200" i="6"/>
  <c r="C188" i="6"/>
  <c r="C176" i="6"/>
  <c r="C164" i="6"/>
  <c r="C152" i="6"/>
  <c r="C140" i="6"/>
  <c r="C128" i="6"/>
  <c r="C116" i="6"/>
  <c r="C104" i="6"/>
  <c r="C92" i="6"/>
  <c r="C80" i="6"/>
  <c r="C68" i="6"/>
  <c r="C56" i="6"/>
  <c r="C44" i="6"/>
  <c r="C32" i="6"/>
  <c r="C20" i="6"/>
  <c r="C8" i="6"/>
  <c r="C559" i="6"/>
  <c r="C547" i="6"/>
  <c r="C535" i="6"/>
  <c r="C523" i="6"/>
  <c r="C511" i="6"/>
  <c r="C499" i="6"/>
  <c r="C487" i="6"/>
  <c r="C475" i="6"/>
  <c r="C463" i="6"/>
  <c r="C451" i="6"/>
  <c r="C439" i="6"/>
  <c r="C427" i="6"/>
  <c r="C415" i="6"/>
  <c r="C403" i="6"/>
  <c r="C391" i="6"/>
  <c r="C379" i="6"/>
  <c r="C367" i="6"/>
  <c r="C355" i="6"/>
  <c r="C343" i="6"/>
  <c r="C331" i="6"/>
  <c r="C319" i="6"/>
  <c r="C307" i="6"/>
  <c r="C295" i="6"/>
  <c r="C283" i="6"/>
  <c r="C271" i="6"/>
  <c r="C259" i="6"/>
  <c r="C247" i="6"/>
  <c r="C235" i="6"/>
  <c r="C223" i="6"/>
  <c r="C211" i="6"/>
  <c r="C199" i="6"/>
  <c r="C187" i="6"/>
  <c r="C175" i="6"/>
  <c r="C163" i="6"/>
  <c r="C151" i="6"/>
  <c r="C139" i="6"/>
  <c r="C127" i="6"/>
  <c r="C115" i="6"/>
  <c r="C103" i="6"/>
  <c r="C91" i="6"/>
  <c r="C79" i="6"/>
  <c r="C67" i="6"/>
  <c r="C55" i="6"/>
  <c r="C43" i="6"/>
  <c r="C31" i="6"/>
  <c r="C19" i="6"/>
  <c r="C7" i="6"/>
  <c r="C558" i="6"/>
  <c r="C546" i="6"/>
  <c r="C534" i="6"/>
  <c r="C522" i="6"/>
  <c r="C510" i="6"/>
  <c r="C498" i="6"/>
  <c r="C486" i="6"/>
  <c r="C474" i="6"/>
  <c r="C462" i="6"/>
  <c r="C450" i="6"/>
  <c r="C438" i="6"/>
  <c r="C426" i="6"/>
  <c r="C414" i="6"/>
  <c r="C402" i="6"/>
  <c r="C390" i="6"/>
  <c r="C378" i="6"/>
  <c r="C366" i="6"/>
  <c r="C354" i="6"/>
  <c r="C342" i="6"/>
  <c r="C330" i="6"/>
  <c r="C318" i="6"/>
  <c r="C306" i="6"/>
  <c r="C294" i="6"/>
  <c r="C282" i="6"/>
  <c r="C270" i="6"/>
  <c r="C258" i="6"/>
  <c r="C246" i="6"/>
  <c r="C234" i="6"/>
  <c r="C222" i="6"/>
  <c r="C210" i="6"/>
  <c r="C198" i="6"/>
  <c r="C186" i="6"/>
  <c r="C174" i="6"/>
  <c r="C162" i="6"/>
  <c r="C150" i="6"/>
  <c r="C138" i="6"/>
  <c r="C126" i="6"/>
  <c r="C114" i="6"/>
  <c r="C102" i="6"/>
  <c r="C90" i="6"/>
  <c r="C78" i="6"/>
  <c r="C66" i="6"/>
  <c r="C54" i="6"/>
  <c r="C42" i="6"/>
  <c r="C30" i="6"/>
  <c r="C18" i="6"/>
  <c r="C6" i="6"/>
  <c r="C557" i="6"/>
  <c r="C545" i="6"/>
  <c r="C533" i="6"/>
  <c r="C521" i="6"/>
  <c r="C509" i="6"/>
  <c r="C497" i="6"/>
  <c r="C485" i="6"/>
  <c r="C473" i="6"/>
  <c r="C461" i="6"/>
  <c r="C449" i="6"/>
  <c r="C437" i="6"/>
  <c r="C425" i="6"/>
  <c r="C413" i="6"/>
  <c r="C401" i="6"/>
  <c r="C389" i="6"/>
  <c r="C377" i="6"/>
  <c r="C365" i="6"/>
  <c r="C353" i="6"/>
  <c r="C341" i="6"/>
  <c r="C329" i="6"/>
  <c r="C317" i="6"/>
  <c r="C305" i="6"/>
  <c r="C293" i="6"/>
  <c r="C281" i="6"/>
  <c r="C269" i="6"/>
  <c r="C257" i="6"/>
  <c r="C245" i="6"/>
  <c r="C233" i="6"/>
  <c r="C221" i="6"/>
  <c r="C209" i="6"/>
  <c r="C197" i="6"/>
  <c r="C185" i="6"/>
  <c r="C173" i="6"/>
  <c r="C161" i="6"/>
  <c r="C149" i="6"/>
  <c r="C137" i="6"/>
  <c r="C125" i="6"/>
  <c r="C113" i="6"/>
  <c r="C101" i="6"/>
  <c r="C89" i="6"/>
  <c r="C77" i="6"/>
  <c r="C65" i="6"/>
  <c r="C53" i="6"/>
  <c r="C41" i="6"/>
  <c r="C29" i="6"/>
  <c r="C17" i="6"/>
  <c r="C5" i="6"/>
  <c r="C556" i="6"/>
  <c r="C544" i="6"/>
  <c r="C532" i="6"/>
  <c r="C520" i="6"/>
  <c r="C508" i="6"/>
  <c r="C496" i="6"/>
  <c r="C484" i="6"/>
  <c r="C472" i="6"/>
  <c r="C460" i="6"/>
  <c r="C448" i="6"/>
  <c r="C436" i="6"/>
  <c r="C424" i="6"/>
  <c r="C412" i="6"/>
  <c r="C400" i="6"/>
  <c r="C388" i="6"/>
  <c r="C376" i="6"/>
  <c r="C364" i="6"/>
  <c r="C352" i="6"/>
  <c r="C340" i="6"/>
  <c r="C328" i="6"/>
  <c r="C316" i="6"/>
  <c r="C304" i="6"/>
  <c r="C292" i="6"/>
  <c r="C280" i="6"/>
  <c r="C268" i="6"/>
  <c r="C256" i="6"/>
  <c r="C244" i="6"/>
  <c r="C232" i="6"/>
  <c r="C220" i="6"/>
  <c r="C208" i="6"/>
  <c r="C196" i="6"/>
  <c r="C184" i="6"/>
  <c r="C172" i="6"/>
  <c r="C160" i="6"/>
  <c r="C148" i="6"/>
  <c r="C136" i="6"/>
  <c r="C124" i="6"/>
  <c r="C112" i="6"/>
  <c r="C100" i="6"/>
  <c r="C88" i="6"/>
  <c r="C76" i="6"/>
  <c r="C64" i="6"/>
  <c r="C52" i="6"/>
  <c r="C40" i="6"/>
  <c r="C28" i="6"/>
  <c r="C16" i="6"/>
  <c r="C4" i="6"/>
  <c r="C2" i="6"/>
  <c r="C555" i="6"/>
  <c r="C543" i="6"/>
  <c r="C531" i="6"/>
  <c r="C519" i="6"/>
  <c r="C507" i="6"/>
  <c r="C495" i="6"/>
  <c r="C483" i="6"/>
  <c r="C471" i="6"/>
  <c r="C459" i="6"/>
  <c r="C447" i="6"/>
  <c r="C435" i="6"/>
  <c r="C423" i="6"/>
  <c r="C411" i="6"/>
  <c r="C399" i="6"/>
  <c r="C387" i="6"/>
  <c r="C375" i="6"/>
  <c r="C363" i="6"/>
  <c r="C351" i="6"/>
  <c r="C339" i="6"/>
  <c r="C327" i="6"/>
  <c r="C315" i="6"/>
  <c r="C303" i="6"/>
  <c r="C291" i="6"/>
  <c r="C279" i="6"/>
  <c r="C267" i="6"/>
  <c r="C255" i="6"/>
  <c r="C243" i="6"/>
  <c r="C231" i="6"/>
  <c r="C219" i="6"/>
  <c r="C207" i="6"/>
  <c r="C195" i="6"/>
  <c r="C183" i="6"/>
  <c r="C171" i="6"/>
  <c r="C159" i="6"/>
  <c r="C147" i="6"/>
  <c r="C135" i="6"/>
  <c r="C123" i="6"/>
  <c r="C111" i="6"/>
  <c r="C99" i="6"/>
  <c r="C87" i="6"/>
  <c r="C75" i="6"/>
  <c r="C63" i="6"/>
  <c r="C51" i="6"/>
  <c r="C39" i="6"/>
  <c r="C27" i="6"/>
  <c r="C15" i="6"/>
  <c r="G11" i="6"/>
  <c r="K11" i="6"/>
  <c r="K12" i="6" s="1"/>
  <c r="G5" i="5"/>
  <c r="E2" i="5"/>
  <c r="G2" i="5" s="1"/>
  <c r="E13" i="5"/>
  <c r="H13" i="5" s="1"/>
  <c r="E12" i="5"/>
  <c r="F12" i="5" s="1"/>
  <c r="E11" i="5"/>
  <c r="H11" i="5" s="1"/>
  <c r="E10" i="5"/>
  <c r="H10" i="5" s="1"/>
  <c r="E9" i="5"/>
  <c r="F9" i="5" s="1"/>
  <c r="E6" i="5"/>
  <c r="F6" i="5" s="1"/>
  <c r="E8" i="5"/>
  <c r="F8" i="5" s="1"/>
  <c r="E7" i="5"/>
  <c r="H7" i="5" s="1"/>
  <c r="E5" i="5"/>
  <c r="F5" i="5" s="1"/>
  <c r="E4" i="5"/>
  <c r="F4" i="5" s="1"/>
  <c r="E3" i="5"/>
  <c r="G3" i="5" s="1"/>
  <c r="G13" i="6" l="1"/>
  <c r="G12" i="6"/>
  <c r="K13" i="6"/>
  <c r="F2" i="5"/>
  <c r="F13" i="5"/>
  <c r="F3" i="5"/>
  <c r="H5" i="5"/>
  <c r="G12" i="5"/>
  <c r="G9" i="5"/>
  <c r="F11" i="5"/>
  <c r="H12" i="5"/>
  <c r="H3" i="5"/>
  <c r="H2" i="5"/>
  <c r="F10" i="5"/>
  <c r="G8" i="5"/>
  <c r="G13" i="5"/>
  <c r="H9" i="5"/>
  <c r="G10" i="5"/>
  <c r="G11" i="5"/>
  <c r="G7" i="5"/>
  <c r="H4" i="5"/>
  <c r="F7" i="5"/>
  <c r="G4" i="5"/>
  <c r="H8" i="5"/>
  <c r="G6" i="5"/>
  <c r="H6" i="5"/>
  <c r="E2" i="6" l="1"/>
  <c r="E5" i="6" s="1"/>
</calcChain>
</file>

<file path=xl/sharedStrings.xml><?xml version="1.0" encoding="utf-8"?>
<sst xmlns="http://schemas.openxmlformats.org/spreadsheetml/2006/main" count="7082" uniqueCount="2124">
  <si>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</si>
  <si>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</si>
  <si>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</si>
  <si>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</si>
  <si>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</si>
  <si>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</si>
  <si>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</si>
  <si>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</si>
  <si>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</si>
  <si>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</si>
  <si>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</si>
  <si>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</si>
  <si>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</si>
  <si>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</si>
  <si>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</si>
  <si>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</si>
  <si>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</si>
  <si>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</si>
  <si>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</si>
  <si>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</si>
  <si>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</si>
  <si>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</si>
  <si>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</si>
  <si>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</si>
  <si>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</si>
  <si>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</si>
  <si>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</si>
  <si>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</si>
  <si>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</si>
  <si>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</si>
  <si>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</si>
  <si>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</si>
  <si>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</si>
  <si>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</si>
  <si>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</si>
  <si>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</si>
  <si>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</si>
  <si>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</si>
  <si>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</si>
  <si>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</si>
  <si>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</si>
  <si>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</si>
  <si>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</si>
  <si>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</si>
  <si>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</si>
  <si>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</si>
  <si>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</si>
  <si>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</si>
  <si>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</si>
  <si>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</si>
  <si>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</si>
  <si>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</si>
  <si>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</si>
  <si>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</si>
  <si>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</si>
  <si>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</si>
  <si>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</si>
  <si>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</si>
  <si>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</si>
  <si>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</si>
  <si>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</si>
  <si>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</si>
  <si>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</si>
  <si>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</si>
  <si>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</si>
  <si>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</si>
  <si>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</si>
  <si>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</si>
  <si>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</si>
  <si>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</si>
  <si>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</si>
  <si>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</si>
  <si>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</si>
  <si>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</si>
  <si>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</si>
  <si>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</si>
  <si>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</si>
  <si>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</si>
  <si>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</si>
  <si>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</si>
  <si>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</si>
  <si>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</si>
  <si>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</si>
  <si>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</si>
  <si>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</si>
  <si>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</si>
  <si>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</si>
  <si>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</si>
  <si>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</si>
  <si>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</si>
  <si>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</si>
  <si>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</si>
  <si>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</si>
  <si>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</si>
  <si>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</si>
  <si>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</si>
  <si>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</si>
  <si>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</si>
  <si>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</si>
  <si>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</si>
  <si>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</si>
  <si>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</si>
  <si>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</si>
  <si>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</si>
  <si>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</si>
  <si>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</si>
  <si>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</si>
  <si>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</si>
  <si>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</si>
  <si>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</si>
  <si>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</si>
  <si>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</si>
  <si>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</si>
  <si>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</si>
  <si>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</si>
  <si>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</si>
  <si>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</si>
  <si>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</si>
  <si>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</si>
  <si>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</si>
  <si>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</si>
  <si>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</si>
  <si>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</si>
  <si>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</si>
  <si>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</si>
  <si>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</si>
  <si>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</si>
  <si>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</si>
  <si>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</si>
  <si>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</si>
  <si>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</si>
  <si>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</si>
  <si>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</si>
  <si>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</si>
  <si>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</si>
  <si>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</si>
  <si>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</si>
  <si>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</si>
  <si>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</si>
  <si>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</si>
  <si>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</si>
  <si>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</si>
  <si>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</si>
  <si>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</si>
  <si>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</si>
  <si>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</si>
  <si>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</si>
  <si>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</si>
  <si>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</si>
  <si>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</si>
  <si>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</si>
  <si>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</si>
  <si>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</si>
  <si>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</si>
  <si>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</si>
  <si>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</si>
  <si>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</si>
  <si>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</si>
  <si>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</si>
  <si>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</si>
  <si>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</si>
  <si>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</si>
  <si>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</si>
  <si>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</si>
  <si>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</si>
  <si>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</si>
  <si>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</si>
  <si>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</si>
  <si>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</si>
  <si>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</si>
  <si>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</si>
  <si>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</si>
  <si>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</si>
  <si>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</si>
  <si>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</si>
  <si>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</si>
  <si>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</si>
  <si>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</si>
  <si>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</si>
  <si>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</si>
  <si>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</si>
  <si>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</si>
  <si>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</si>
  <si>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</si>
  <si>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</si>
  <si>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</si>
  <si>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</si>
  <si>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</si>
  <si>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</si>
  <si>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</si>
  <si>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</si>
  <si>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</si>
  <si>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</si>
  <si>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</si>
  <si>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</si>
  <si>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</si>
  <si>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</si>
  <si>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</si>
  <si>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</si>
  <si>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</si>
  <si>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</si>
  <si>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</si>
  <si>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</si>
  <si>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</si>
  <si>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</si>
  <si>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</si>
  <si>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</si>
  <si>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</si>
  <si>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</si>
  <si>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</si>
  <si>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</si>
  <si>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</si>
  <si>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</si>
  <si>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</si>
  <si>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</si>
  <si>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</si>
  <si>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</si>
  <si>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</si>
  <si>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</si>
  <si>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</si>
  <si>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</si>
  <si>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</si>
  <si>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</si>
  <si>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</si>
  <si>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</si>
  <si>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</si>
  <si>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</si>
  <si>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</si>
  <si>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</si>
  <si>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</si>
  <si>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</si>
  <si>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</si>
  <si>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</si>
  <si>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</si>
  <si>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</si>
  <si>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</si>
  <si>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</si>
  <si>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</si>
  <si>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</si>
  <si>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</si>
  <si>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</si>
  <si>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</si>
  <si>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</si>
  <si>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</si>
  <si>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</si>
  <si>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</si>
  <si>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</si>
  <si>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</si>
  <si>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</si>
  <si>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</si>
  <si>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</si>
  <si>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</si>
  <si>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</si>
  <si>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</si>
  <si>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</si>
  <si>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</si>
  <si>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</si>
  <si>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</si>
  <si>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</si>
  <si>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</si>
  <si>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</si>
  <si>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</si>
  <si>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</si>
  <si>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</si>
  <si>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</si>
  <si>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</si>
  <si>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</si>
  <si>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</si>
  <si>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</si>
  <si>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</si>
  <si>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</si>
  <si>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</si>
  <si>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</si>
  <si>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</si>
  <si>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</si>
  <si>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</si>
  <si>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</si>
  <si>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</si>
  <si>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</si>
  <si>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</si>
  <si>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</si>
  <si>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</si>
  <si>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</si>
  <si>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</si>
  <si>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</si>
  <si>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</si>
  <si>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</si>
  <si>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</si>
  <si>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</si>
  <si>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</si>
  <si>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</si>
  <si>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</si>
  <si>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</si>
  <si>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</si>
  <si>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</si>
  <si>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</si>
  <si>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</si>
  <si>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</si>
  <si>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</si>
  <si>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</si>
  <si>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</si>
  <si>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</si>
  <si>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</si>
  <si>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</si>
  <si>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</si>
  <si>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</si>
  <si>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</si>
  <si>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</si>
  <si>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</si>
  <si>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</si>
  <si>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</si>
  <si>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</si>
  <si>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</si>
  <si>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</si>
  <si>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</si>
  <si>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</si>
  <si>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</si>
  <si>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</si>
  <si>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</si>
  <si>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</si>
  <si>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</si>
  <si>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</si>
  <si>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</si>
  <si>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</si>
  <si>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</si>
  <si>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</si>
  <si>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</si>
  <si>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</si>
  <si>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</si>
  <si>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</si>
  <si>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</si>
  <si>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</si>
  <si>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</si>
  <si>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</si>
  <si>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</si>
  <si>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</si>
  <si>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</si>
  <si>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</si>
  <si>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</si>
  <si>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</si>
  <si>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</si>
  <si>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</si>
  <si>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</si>
  <si>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</si>
  <si>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</si>
  <si>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</si>
  <si>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</si>
  <si>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</si>
  <si>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</si>
  <si>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</si>
  <si>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</si>
  <si>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</si>
  <si>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</si>
  <si>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</si>
  <si>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</si>
  <si>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</si>
  <si>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</si>
  <si>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</si>
  <si>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</si>
  <si>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</si>
  <si>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</si>
  <si>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</si>
  <si>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</si>
  <si>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</si>
  <si>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</si>
  <si>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</si>
  <si>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</si>
  <si>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</si>
  <si>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</si>
  <si>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</si>
  <si>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</si>
  <si>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</si>
  <si>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</si>
  <si>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</si>
  <si>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</si>
  <si>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</si>
  <si>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</si>
  <si>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</si>
  <si>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</si>
  <si>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</si>
  <si>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</si>
  <si>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</si>
  <si>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</si>
  <si>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</si>
  <si>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</si>
  <si>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</si>
  <si>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</si>
  <si>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</si>
  <si>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</si>
  <si>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</si>
  <si>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</si>
  <si>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</si>
  <si>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</si>
  <si>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</si>
  <si>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</si>
  <si>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</si>
  <si>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</si>
  <si>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</si>
  <si>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</si>
  <si>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</si>
  <si>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</si>
  <si>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</si>
  <si>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</si>
  <si>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</si>
  <si>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</si>
  <si>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</si>
  <si>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</si>
  <si>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</si>
  <si>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</si>
  <si>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</si>
  <si>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</si>
  <si>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</si>
  <si>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</si>
  <si>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</si>
  <si>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</si>
  <si>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</si>
  <si>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</si>
  <si>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</si>
  <si>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</si>
  <si>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</si>
  <si>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</si>
  <si>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</si>
  <si>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</si>
  <si>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</si>
  <si>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</si>
  <si>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</si>
  <si>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</si>
  <si>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</si>
  <si>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</si>
  <si>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</si>
  <si>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</si>
  <si>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</si>
  <si>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</si>
  <si>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</si>
  <si>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</si>
  <si>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</si>
  <si>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</si>
  <si>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</si>
  <si>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</si>
  <si>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</si>
  <si>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</si>
  <si>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</si>
  <si>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</si>
  <si>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</si>
  <si>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</si>
  <si>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</si>
  <si>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</si>
  <si>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</si>
  <si>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</si>
  <si>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</si>
  <si>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</si>
  <si>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</si>
  <si>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</si>
  <si>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</si>
  <si>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</si>
  <si>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</si>
  <si>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</si>
  <si>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</si>
  <si>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</si>
  <si>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</si>
  <si>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</si>
  <si>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</si>
  <si>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</si>
  <si>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</si>
  <si>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</si>
  <si>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</si>
  <si>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</si>
  <si>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</si>
  <si>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</si>
  <si>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</si>
  <si>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</si>
  <si>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</si>
  <si>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</si>
  <si>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</si>
  <si>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</si>
  <si>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</si>
  <si>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</si>
  <si>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</si>
  <si>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</si>
  <si>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</si>
  <si>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</si>
  <si>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</si>
  <si>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</si>
  <si>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</si>
  <si>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</si>
  <si>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</si>
  <si>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</si>
  <si>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</si>
  <si>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</si>
  <si>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</si>
  <si>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</si>
  <si>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</si>
  <si>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</si>
  <si>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</si>
  <si>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</si>
  <si>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</si>
  <si>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</si>
  <si>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</si>
  <si>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</si>
  <si>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</si>
  <si>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</si>
  <si>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</si>
  <si>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</si>
  <si>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</si>
  <si>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</si>
  <si>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</si>
  <si>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</si>
  <si>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</si>
  <si>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</si>
  <si>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</si>
  <si>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</si>
  <si>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</si>
  <si>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</si>
  <si>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</si>
  <si>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</si>
  <si>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</si>
  <si>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</si>
  <si>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</si>
  <si>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</si>
  <si>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</si>
  <si>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</si>
  <si>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</si>
  <si>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</si>
  <si>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</si>
  <si>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</si>
  <si>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</si>
  <si>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</si>
  <si>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</si>
  <si>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</si>
  <si>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</si>
  <si>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</si>
  <si>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</si>
  <si>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</si>
  <si>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</si>
  <si>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</si>
  <si>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</si>
  <si>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</si>
  <si>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</si>
  <si>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</si>
  <si>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</si>
  <si>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</si>
  <si>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</si>
  <si>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</si>
  <si>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</si>
  <si>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</si>
  <si>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</si>
  <si>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</si>
  <si>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</si>
  <si>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</si>
  <si>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</si>
  <si>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</si>
  <si>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</si>
  <si>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</si>
  <si>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</si>
  <si>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</si>
  <si>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</si>
  <si>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</si>
  <si>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</si>
  <si>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</si>
  <si>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</si>
  <si>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</si>
  <si>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</si>
  <si>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</si>
  <si>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</si>
  <si>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</si>
  <si>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</si>
  <si>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</si>
  <si>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</si>
  <si>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</si>
  <si>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</si>
  <si>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</si>
  <si>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</si>
  <si>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</si>
  <si>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</si>
  <si>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</si>
  <si>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</si>
  <si>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</si>
  <si>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</si>
  <si>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</si>
  <si>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</si>
  <si>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</si>
  <si>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</si>
  <si>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</si>
  <si>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</si>
  <si>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</si>
  <si>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</si>
  <si>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</si>
  <si>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</si>
  <si>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</si>
  <si>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</si>
  <si>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</si>
  <si>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</si>
  <si>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</si>
  <si>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</si>
  <si>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</si>
  <si>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</si>
  <si>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</si>
  <si>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</si>
  <si>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</si>
  <si>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</si>
  <si>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</si>
  <si>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</si>
  <si>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</si>
  <si>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</si>
  <si>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</si>
  <si>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</si>
  <si>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</si>
  <si>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</si>
  <si>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</si>
  <si>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</si>
  <si>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</si>
  <si>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</si>
  <si>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</si>
  <si>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</si>
  <si>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</si>
  <si>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</si>
  <si>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</si>
  <si>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</si>
  <si>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</si>
  <si>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</si>
  <si>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</si>
  <si>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</si>
  <si>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</si>
  <si>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</si>
  <si>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</si>
  <si>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</si>
  <si>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</si>
  <si>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</si>
  <si>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</si>
  <si>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</si>
  <si>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</si>
  <si>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</si>
  <si>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</si>
  <si>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</si>
  <si>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</si>
  <si>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</si>
  <si>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</si>
  <si>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</si>
  <si>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</si>
  <si>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</si>
  <si>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</si>
  <si>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</si>
  <si>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</si>
  <si>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</si>
  <si>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</si>
  <si>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</si>
  <si>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</si>
  <si>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</si>
  <si>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</si>
  <si>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</si>
  <si>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</si>
  <si>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</si>
  <si>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</si>
  <si>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</si>
  <si>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</si>
  <si>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</si>
  <si>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</si>
  <si>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</si>
  <si>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</si>
  <si>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</si>
  <si>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</si>
  <si>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</si>
  <si>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</si>
  <si>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</si>
  <si>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</si>
  <si>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</si>
  <si>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</si>
  <si>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</si>
  <si>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</si>
  <si>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</si>
  <si>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</si>
  <si>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</si>
  <si>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</si>
  <si>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</si>
  <si>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</si>
  <si>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</si>
  <si>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</si>
  <si>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</si>
  <si>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</si>
  <si>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</si>
  <si>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</si>
  <si>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</si>
  <si>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</si>
  <si>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</si>
  <si>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</si>
  <si>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</si>
  <si>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</si>
  <si>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</si>
  <si>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</si>
  <si>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</si>
  <si>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</si>
  <si>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</si>
  <si>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</si>
  <si>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</si>
  <si>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</si>
  <si>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</si>
  <si>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</si>
  <si>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</si>
  <si>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</si>
  <si>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</si>
  <si>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</si>
  <si>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</si>
  <si>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</si>
  <si>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</si>
  <si>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</si>
  <si>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</si>
  <si>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</si>
  <si>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</si>
  <si>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</si>
  <si>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</si>
  <si>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</si>
  <si>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</si>
  <si>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</si>
  <si>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</si>
  <si>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</si>
  <si>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</si>
  <si>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</si>
  <si>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</si>
  <si>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</si>
  <si>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</si>
  <si>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</si>
  <si>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</si>
  <si>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</si>
  <si>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</si>
  <si>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</si>
  <si>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</si>
  <si>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</si>
  <si>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</si>
  <si>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</si>
  <si>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</si>
  <si>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</si>
  <si>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</si>
  <si>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</si>
  <si>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</si>
  <si>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</si>
  <si>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</si>
  <si>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</si>
  <si>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</si>
  <si>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</si>
  <si>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</si>
  <si>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</si>
  <si>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</si>
  <si>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</si>
  <si>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</si>
  <si>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</si>
  <si>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</si>
  <si>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</si>
  <si>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</si>
  <si>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</si>
  <si>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</si>
  <si>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</si>
  <si>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</si>
  <si>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</si>
  <si>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</si>
  <si>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</si>
  <si>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</si>
  <si>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</si>
  <si>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</si>
  <si>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</si>
  <si>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</si>
  <si>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</si>
  <si>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</si>
  <si>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</si>
  <si>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</si>
  <si>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</si>
  <si>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</si>
  <si>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</si>
  <si>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</si>
  <si>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</si>
  <si>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</si>
  <si>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</si>
  <si>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</si>
  <si>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</si>
  <si>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</si>
  <si>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</si>
  <si>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</si>
  <si>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</si>
  <si>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</si>
  <si>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</si>
  <si>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</si>
  <si>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</si>
  <si>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</si>
  <si>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</si>
  <si>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</si>
  <si>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</si>
  <si>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</si>
  <si>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</si>
  <si>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</si>
  <si>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</si>
  <si>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</si>
  <si>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</si>
  <si>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</si>
  <si>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</si>
  <si>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</si>
  <si>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</si>
  <si>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</si>
  <si>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</si>
  <si>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</si>
  <si>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</si>
  <si>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</si>
  <si>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</si>
  <si>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</si>
  <si>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</si>
  <si>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</si>
  <si>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</si>
  <si>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</si>
  <si>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</si>
  <si>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</si>
  <si>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</si>
  <si>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</si>
  <si>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</si>
  <si>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</si>
  <si>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</si>
  <si>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</si>
  <si>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</si>
  <si>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</si>
  <si>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</si>
  <si>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</si>
  <si>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</si>
  <si>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</si>
  <si>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</si>
  <si>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</si>
  <si>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</si>
  <si>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</si>
  <si>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</si>
  <si>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</si>
  <si>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</si>
  <si>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</si>
  <si>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</si>
  <si>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</si>
  <si>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</si>
  <si>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</si>
  <si>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</si>
  <si>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</si>
  <si>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</si>
  <si>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</si>
  <si>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</si>
  <si>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</si>
  <si>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</si>
  <si>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</si>
  <si>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</si>
  <si>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</si>
  <si>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</si>
  <si>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</si>
  <si>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</si>
  <si>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</si>
  <si>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</si>
  <si>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</si>
  <si>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</si>
  <si>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</si>
  <si>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</si>
  <si>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</si>
  <si>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</si>
  <si>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</si>
  <si>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</si>
  <si>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</si>
  <si>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</si>
  <si>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</si>
  <si>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</si>
  <si>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</si>
  <si>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</si>
  <si>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</si>
  <si>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</si>
  <si>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</si>
  <si>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</si>
  <si>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</si>
  <si>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</si>
  <si>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</si>
  <si>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</si>
  <si>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</si>
  <si>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</si>
  <si>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</si>
  <si>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</si>
  <si>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</si>
  <si>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</si>
  <si>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</si>
  <si>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</si>
  <si>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</si>
  <si>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</si>
  <si>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</si>
  <si>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</si>
  <si>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</si>
  <si>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</si>
  <si>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</si>
  <si>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</si>
  <si>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</si>
  <si>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</si>
  <si>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</si>
  <si>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</si>
  <si>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</si>
  <si>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</si>
  <si>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</si>
  <si>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</si>
  <si>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</si>
  <si>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</si>
  <si>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</si>
  <si>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</si>
  <si>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</si>
  <si>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</si>
  <si>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</si>
  <si>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</si>
  <si>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</si>
  <si>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</si>
  <si>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</si>
  <si>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</si>
  <si>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</si>
  <si>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</si>
  <si>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</si>
  <si>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</si>
  <si>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</si>
  <si>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</si>
  <si>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</si>
  <si>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</si>
  <si>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</si>
  <si>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</si>
  <si>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</si>
  <si>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</si>
  <si>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</si>
  <si>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</si>
  <si>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</si>
  <si>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</si>
  <si>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</si>
  <si>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</si>
  <si>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</si>
  <si>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</si>
  <si>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</si>
  <si>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</si>
  <si>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</si>
  <si>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</si>
  <si>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</si>
  <si>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</si>
  <si>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</si>
  <si>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</si>
  <si>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</si>
  <si>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</si>
  <si>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</si>
  <si>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</si>
  <si>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</si>
  <si>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</si>
  <si>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</si>
  <si>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</si>
  <si>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</si>
  <si>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</si>
  <si>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</si>
  <si>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</si>
  <si>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</si>
  <si>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</si>
  <si>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</si>
  <si>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</si>
  <si>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</si>
  <si>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</si>
  <si>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</si>
  <si>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</si>
  <si>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</si>
  <si>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</si>
  <si>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</si>
  <si>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</si>
  <si>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</si>
  <si>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</si>
  <si>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</si>
  <si>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</si>
  <si>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</si>
  <si>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</si>
  <si>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</si>
  <si>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</si>
  <si>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</si>
  <si>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</si>
  <si>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</si>
  <si>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</si>
  <si>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</si>
  <si>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</si>
  <si>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</si>
  <si>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</si>
  <si>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</si>
  <si>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</si>
  <si>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</si>
  <si>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</si>
  <si>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</si>
  <si>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</si>
  <si>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</si>
  <si>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</si>
  <si>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</si>
  <si>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</si>
  <si>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</si>
  <si>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</si>
  <si>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</si>
  <si>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</si>
  <si>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</si>
  <si>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</si>
  <si>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</si>
  <si>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</si>
  <si>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</si>
  <si>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</si>
  <si>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</si>
  <si>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</si>
  <si>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</si>
  <si>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</si>
  <si>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</si>
  <si>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</si>
  <si>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</si>
  <si>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</si>
  <si>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</si>
  <si>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</si>
  <si>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</si>
  <si>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</si>
  <si>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</si>
  <si>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</si>
  <si>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</si>
  <si>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</si>
  <si>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</si>
  <si>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</si>
  <si>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</si>
  <si>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</si>
  <si>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</si>
  <si>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</si>
  <si>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</si>
  <si>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</si>
  <si>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</si>
  <si>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</si>
  <si>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</si>
  <si>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</si>
  <si>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</si>
  <si>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</si>
  <si>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</si>
  <si>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</si>
  <si>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</si>
  <si>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</si>
  <si>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</si>
  <si>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</si>
  <si>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</si>
  <si>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</si>
  <si>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</si>
  <si>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</si>
  <si>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</si>
  <si>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</si>
  <si>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</si>
  <si>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</si>
  <si>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</si>
  <si>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</si>
  <si>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</si>
  <si>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</si>
  <si>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</si>
  <si>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</si>
  <si>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</si>
  <si>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</si>
  <si>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</si>
  <si>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</si>
  <si>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</si>
  <si>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</si>
  <si>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</si>
  <si>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</si>
  <si>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</si>
  <si>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</si>
  <si>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</si>
  <si>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</si>
  <si>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</si>
  <si>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</si>
  <si>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</si>
  <si>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</si>
  <si>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</si>
  <si>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</si>
  <si>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</si>
  <si>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</si>
  <si>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</si>
  <si>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</si>
  <si>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</si>
  <si>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</si>
  <si>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</si>
  <si>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</si>
  <si>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</si>
  <si>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</si>
  <si>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</si>
  <si>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</si>
  <si>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</si>
  <si>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</si>
  <si>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</si>
  <si>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</si>
  <si>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</si>
  <si>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</si>
  <si>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</si>
  <si>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</si>
  <si>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</si>
  <si>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</si>
  <si>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</si>
  <si>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</si>
  <si>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</si>
  <si>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</si>
  <si>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</si>
  <si>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</si>
  <si>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</si>
  <si>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</si>
  <si>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</si>
  <si>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</si>
  <si>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</si>
  <si>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</si>
  <si>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</si>
  <si>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</si>
  <si>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</si>
  <si>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</si>
  <si>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</si>
  <si>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</si>
  <si>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</si>
  <si>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</si>
  <si>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</si>
  <si>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</si>
  <si>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</si>
  <si>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</si>
  <si>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</si>
  <si>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</si>
  <si>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</si>
  <si>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</si>
  <si>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</si>
  <si>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</si>
  <si>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</si>
  <si>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</si>
  <si>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</si>
  <si>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</si>
  <si>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</si>
  <si>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</si>
  <si>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</si>
  <si>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</si>
  <si>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</si>
  <si>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</si>
  <si>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</si>
  <si>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</si>
  <si>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</si>
  <si>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</si>
  <si>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</si>
  <si>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</si>
  <si>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</si>
  <si>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</si>
  <si>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</si>
  <si>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</si>
  <si>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</si>
  <si>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</si>
  <si>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</si>
  <si>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</si>
  <si>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</si>
  <si>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</si>
  <si>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</si>
  <si>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</si>
  <si>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</si>
  <si>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</si>
  <si>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</si>
  <si>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</si>
  <si>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</si>
  <si>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</si>
  <si>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</si>
  <si>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</si>
  <si>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</si>
  <si>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</si>
  <si>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</si>
  <si>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</si>
  <si>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</si>
  <si>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</si>
  <si>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</si>
  <si>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</si>
  <si>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</si>
  <si>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</si>
  <si>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</si>
  <si>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</si>
  <si>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</si>
  <si>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</si>
  <si>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</si>
  <si>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</si>
  <si>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</si>
  <si>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</si>
  <si>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</si>
  <si>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</si>
  <si>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</si>
  <si>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</si>
  <si>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</si>
  <si>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</si>
  <si>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</si>
  <si>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</si>
  <si>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</si>
  <si>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</si>
  <si>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</si>
  <si>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</si>
  <si>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</si>
  <si>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</si>
  <si>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</si>
  <si>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</si>
  <si>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</si>
  <si>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</si>
  <si>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</si>
  <si>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</si>
  <si>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</si>
  <si>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</si>
  <si>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</si>
  <si>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</si>
  <si>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</si>
  <si>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</si>
  <si>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</si>
  <si>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</si>
  <si>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</si>
  <si>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</si>
  <si>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</si>
  <si>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</si>
  <si>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</si>
  <si>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</si>
  <si>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</si>
  <si>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</si>
  <si>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</si>
  <si>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</si>
  <si>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</si>
  <si>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</si>
  <si>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</si>
  <si>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</si>
  <si>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</si>
  <si>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</si>
  <si>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</si>
  <si>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</si>
  <si>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</si>
  <si>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</si>
  <si>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</si>
  <si>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</si>
  <si>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</si>
  <si>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</si>
  <si>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</si>
  <si>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</si>
  <si>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</si>
  <si>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</si>
  <si>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</si>
  <si>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</si>
  <si>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</si>
  <si>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</si>
  <si>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</si>
  <si>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</si>
  <si>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</si>
  <si>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</si>
  <si>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</si>
  <si>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</si>
  <si>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</si>
  <si>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</si>
  <si>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</si>
  <si>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</si>
  <si>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</si>
  <si>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</si>
  <si>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</si>
  <si>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</si>
  <si>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</si>
  <si>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</si>
  <si>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</si>
  <si>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</si>
  <si>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</si>
  <si>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</si>
  <si>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</si>
  <si>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</si>
  <si>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</si>
  <si>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</si>
  <si>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</si>
  <si>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</si>
  <si>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</si>
  <si>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</si>
  <si>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</si>
  <si>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</si>
  <si>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</si>
  <si>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</si>
  <si>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</si>
  <si>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</si>
  <si>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</si>
  <si>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</si>
  <si>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</si>
  <si>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</si>
  <si>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</si>
  <si>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</si>
  <si>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</si>
  <si>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</si>
  <si>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</si>
  <si>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</si>
  <si>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</si>
  <si>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</si>
  <si>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</si>
  <si>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</si>
  <si>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</si>
  <si>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</si>
  <si>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</si>
  <si>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</si>
  <si>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</si>
  <si>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</si>
  <si>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</si>
  <si>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</si>
  <si>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</si>
  <si>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</si>
  <si>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</si>
  <si>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</si>
  <si>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</si>
  <si>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</si>
  <si>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</si>
  <si>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</si>
  <si>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</si>
  <si>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</si>
  <si>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</si>
  <si>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</si>
  <si>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</si>
  <si>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</si>
  <si>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</si>
  <si>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</si>
  <si>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</si>
  <si>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</si>
  <si>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</si>
  <si>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</si>
  <si>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</si>
  <si>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</si>
  <si>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</si>
  <si>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</si>
  <si>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</si>
  <si>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</si>
  <si>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</si>
  <si>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</si>
  <si>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</si>
  <si>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</si>
  <si>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</si>
  <si>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</si>
  <si>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</si>
  <si>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</si>
  <si>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</si>
  <si>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</si>
  <si>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</si>
  <si>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</si>
  <si>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</si>
  <si>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</si>
  <si>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</si>
  <si>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</si>
  <si>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</si>
  <si>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</si>
  <si>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</si>
  <si>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</si>
  <si>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</si>
  <si>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</si>
  <si>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</si>
  <si>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</si>
  <si>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</si>
  <si>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</si>
  <si>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</si>
  <si>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</si>
  <si>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</si>
  <si>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</si>
  <si>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</si>
  <si>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</si>
  <si>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</si>
  <si>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</si>
  <si>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</si>
  <si>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</si>
  <si>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</si>
  <si>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</si>
  <si>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</si>
  <si>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</si>
  <si>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</si>
  <si>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</si>
  <si>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</si>
  <si>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</si>
  <si>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</si>
  <si>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</si>
  <si>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</si>
  <si>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</si>
  <si>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</si>
  <si>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</si>
  <si>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</si>
  <si>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</si>
  <si>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</si>
  <si>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</si>
  <si>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</si>
  <si>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</si>
  <si>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</si>
  <si>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</si>
  <si>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</si>
  <si>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</si>
  <si>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</si>
  <si>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</si>
  <si>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</si>
  <si>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</si>
  <si>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</si>
  <si>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</si>
  <si>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</si>
  <si>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</si>
  <si>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</si>
  <si>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</si>
  <si>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</si>
  <si>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</si>
  <si>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</si>
  <si>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</si>
  <si>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</si>
  <si>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</si>
  <si>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</si>
  <si>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</si>
  <si>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</si>
  <si>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</si>
  <si>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</si>
  <si>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</si>
  <si>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</si>
  <si>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</si>
  <si>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</si>
  <si>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</si>
  <si>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</si>
  <si>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</si>
  <si>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</si>
  <si>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</si>
  <si>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</si>
  <si>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</si>
  <si>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</si>
  <si>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</si>
  <si>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</si>
  <si>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</si>
  <si>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</si>
  <si>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</si>
  <si>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</si>
  <si>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</si>
  <si>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</si>
  <si>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</si>
  <si>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</si>
  <si>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</si>
  <si>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</si>
  <si>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</si>
  <si>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</si>
  <si>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</si>
  <si>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</si>
  <si>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</si>
  <si>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</si>
  <si>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</si>
  <si>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</si>
  <si>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</si>
  <si>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</si>
  <si>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</si>
  <si>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</si>
  <si>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</si>
  <si>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</si>
  <si>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</si>
  <si>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</si>
  <si>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</si>
  <si>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</si>
  <si>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</si>
  <si>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</si>
  <si>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</si>
  <si>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</si>
  <si>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</si>
  <si>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</si>
  <si>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</si>
  <si>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</si>
  <si>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</si>
  <si>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</si>
  <si>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</si>
  <si>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</si>
  <si>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</si>
  <si>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</si>
  <si>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</si>
  <si>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</si>
  <si>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</si>
  <si>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</si>
  <si>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</si>
  <si>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</si>
  <si>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</si>
  <si>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</si>
  <si>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</si>
  <si>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</si>
  <si>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</si>
  <si>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</si>
  <si>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</si>
  <si>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</si>
  <si>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</si>
  <si>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</si>
  <si>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</si>
  <si>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</si>
  <si>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</si>
  <si>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</si>
  <si>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</si>
  <si>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</si>
  <si>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</si>
  <si>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</si>
  <si>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</si>
  <si>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</si>
  <si>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</si>
  <si>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</si>
  <si>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</si>
  <si>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</si>
  <si>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</si>
  <si>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</si>
  <si>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</si>
  <si>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</si>
  <si>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</si>
  <si>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</si>
  <si>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</si>
  <si>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</si>
  <si>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</si>
  <si>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</si>
  <si>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</si>
  <si>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</si>
  <si>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</si>
  <si>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</si>
  <si>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</si>
  <si>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</si>
  <si>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</si>
  <si>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</si>
  <si>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</si>
  <si>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</si>
  <si>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</si>
  <si>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</si>
  <si>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</si>
  <si>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</si>
  <si>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</si>
  <si>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</si>
  <si>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</si>
  <si>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</si>
  <si>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</si>
  <si>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</si>
  <si>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</si>
  <si>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</si>
  <si>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</si>
  <si>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</si>
  <si>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</si>
  <si>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</si>
  <si>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</si>
  <si>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</si>
  <si>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</si>
  <si>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</si>
  <si>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</si>
  <si>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</si>
  <si>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</si>
  <si>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</si>
  <si>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</si>
  <si>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</si>
  <si>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</si>
  <si>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</si>
  <si>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</si>
  <si>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</si>
  <si>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</si>
  <si>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</si>
  <si>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</si>
  <si>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</si>
  <si>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</si>
  <si>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</si>
  <si>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</si>
  <si>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</si>
  <si>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</si>
  <si>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</si>
  <si>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</si>
  <si>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</si>
  <si>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</si>
  <si>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</si>
  <si>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</si>
  <si>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</si>
  <si>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</si>
  <si>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</si>
  <si>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</si>
  <si>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</si>
  <si>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</si>
  <si>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</si>
  <si>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</si>
  <si>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</si>
  <si>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</si>
  <si>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</si>
  <si>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</si>
  <si>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</si>
  <si>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</si>
  <si>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</si>
  <si>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</si>
  <si>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</si>
  <si>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</si>
  <si>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</si>
  <si>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</si>
  <si>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</si>
  <si>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</si>
  <si>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</si>
  <si>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</si>
  <si>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</si>
  <si>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</si>
  <si>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</si>
  <si>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</si>
  <si>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</si>
  <si>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</si>
  <si>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</si>
  <si>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</si>
  <si>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</si>
  <si>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</si>
  <si>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</si>
  <si>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</si>
  <si>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</si>
  <si>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</si>
  <si>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</si>
  <si>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</si>
  <si>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</si>
  <si>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</si>
  <si>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</si>
  <si>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</si>
  <si>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</si>
  <si>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</si>
  <si>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</si>
  <si>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</si>
  <si>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</si>
  <si>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</si>
  <si>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</si>
  <si>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</si>
  <si>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</si>
  <si>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</si>
  <si>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</si>
  <si>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</si>
  <si>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</si>
  <si>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</si>
  <si>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</si>
  <si>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</si>
  <si>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</si>
  <si>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</si>
  <si>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</si>
  <si>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</si>
  <si>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</si>
  <si>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</si>
  <si>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</si>
  <si>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</si>
  <si>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</si>
  <si>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</si>
  <si>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</si>
  <si>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</si>
  <si>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</si>
  <si>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</si>
  <si>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</si>
  <si>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</si>
  <si>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</si>
  <si>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</si>
  <si>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</si>
  <si>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</si>
  <si>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</si>
  <si>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</si>
  <si>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</si>
  <si>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</si>
  <si>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</si>
  <si>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</si>
  <si>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</si>
  <si>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</si>
  <si>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</si>
  <si>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</si>
  <si>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</si>
  <si>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</si>
  <si>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</si>
  <si>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</si>
  <si>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</si>
  <si>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</si>
  <si>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</si>
  <si>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</si>
  <si>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</si>
  <si>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</si>
  <si>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</si>
  <si>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</si>
  <si>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</si>
  <si>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</si>
  <si>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</si>
  <si>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</si>
  <si>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</si>
  <si>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</si>
  <si>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</si>
  <si>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</si>
  <si>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</si>
  <si>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</si>
  <si>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</si>
  <si>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</si>
  <si>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</si>
  <si>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</si>
  <si>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</si>
  <si>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</si>
  <si>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</si>
  <si>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</si>
  <si>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</si>
  <si>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</si>
  <si>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</si>
  <si>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</si>
  <si>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</si>
  <si>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</si>
  <si>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</si>
  <si>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</si>
  <si>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</si>
  <si>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</si>
  <si>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</si>
  <si>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</si>
  <si>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</si>
  <si>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</si>
  <si>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</si>
  <si>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</si>
  <si>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</si>
  <si>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</si>
  <si>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</si>
  <si>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</si>
  <si>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</si>
  <si>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</si>
  <si>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</si>
  <si>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</si>
  <si>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</si>
  <si>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</si>
  <si>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</si>
  <si>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</si>
  <si>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</si>
  <si>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</si>
  <si>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</si>
  <si>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</si>
  <si>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</si>
  <si>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</si>
  <si>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</si>
  <si>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</si>
  <si>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</si>
  <si>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</si>
  <si>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</si>
  <si>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</si>
  <si>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</si>
  <si>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</si>
  <si>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</si>
  <si>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</si>
  <si>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</si>
  <si>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</si>
  <si>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</si>
  <si>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</si>
  <si>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</si>
  <si>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</si>
  <si>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</si>
  <si>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</si>
  <si>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</si>
  <si>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</si>
  <si>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</si>
  <si>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</si>
  <si>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</si>
  <si>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</si>
  <si>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</si>
  <si>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</si>
  <si>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</si>
  <si>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</si>
  <si>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</si>
  <si>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</si>
  <si>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</si>
  <si>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</si>
  <si>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</si>
  <si>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</si>
  <si>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</si>
  <si>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</si>
  <si>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</si>
  <si>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</si>
  <si>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</si>
  <si>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</si>
  <si>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</si>
  <si>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</si>
  <si>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</si>
  <si>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</si>
  <si>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</si>
  <si>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</si>
  <si>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</si>
  <si>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</si>
  <si>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</si>
  <si>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</si>
  <si>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</si>
  <si>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</si>
  <si>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</si>
  <si>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</si>
  <si>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</si>
  <si>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</si>
  <si>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</si>
  <si>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</si>
  <si>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</si>
  <si>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</si>
  <si>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</si>
  <si>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</si>
  <si>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</si>
  <si>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</si>
  <si>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</si>
  <si>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</si>
  <si>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</si>
  <si>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</si>
  <si>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</si>
  <si>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</si>
  <si>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</si>
  <si>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</si>
  <si>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</si>
  <si>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</si>
  <si>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</si>
  <si>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</si>
  <si>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</si>
  <si>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</si>
  <si>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</si>
  <si>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</si>
  <si>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</si>
  <si>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</si>
  <si>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</si>
  <si>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</si>
  <si>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</si>
  <si>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</si>
  <si>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</si>
  <si>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</si>
  <si>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</si>
  <si>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</si>
  <si>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</si>
  <si>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</si>
  <si>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</si>
  <si>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</si>
  <si>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</si>
  <si>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</si>
  <si>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</si>
  <si>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</si>
  <si>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</si>
  <si>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</si>
  <si>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</si>
  <si>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</si>
  <si>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</si>
  <si>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</si>
  <si>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</si>
  <si>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</si>
  <si>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</si>
  <si>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</si>
  <si>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</si>
  <si>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</si>
  <si>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</si>
  <si>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</si>
  <si>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</si>
  <si>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</si>
  <si>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</si>
  <si>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</si>
  <si>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</si>
  <si>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</si>
  <si>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</si>
  <si>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</si>
  <si>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</si>
  <si>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</si>
  <si>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</si>
  <si>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</si>
  <si>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</si>
  <si>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</si>
  <si>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</si>
  <si>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</si>
  <si>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</si>
  <si>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</si>
  <si>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</si>
  <si>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</si>
  <si>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</si>
  <si>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</si>
  <si>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</si>
  <si>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</si>
  <si>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</si>
  <si>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</si>
  <si>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</si>
  <si>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</si>
  <si>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</si>
  <si>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</si>
  <si>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</si>
  <si>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</si>
  <si>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</si>
  <si>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</si>
  <si>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</si>
  <si>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</si>
  <si>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</si>
  <si>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</si>
  <si>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</si>
  <si>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</si>
  <si>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</si>
  <si>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</si>
  <si>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</si>
  <si>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</si>
  <si>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</si>
  <si>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</si>
  <si>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</si>
  <si>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</si>
  <si>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</si>
  <si>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</si>
  <si>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</si>
  <si>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</si>
  <si>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</si>
  <si>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</si>
  <si>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</si>
  <si>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</si>
  <si>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</si>
  <si>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</si>
  <si>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</si>
  <si>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</si>
  <si>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</si>
  <si>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</si>
  <si>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</si>
  <si>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</si>
  <si>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</si>
  <si>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</si>
  <si>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</si>
  <si>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</si>
  <si>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</si>
  <si>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</si>
  <si>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</si>
  <si>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</si>
  <si>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</si>
  <si>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</si>
  <si>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</si>
  <si>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</si>
  <si>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</si>
  <si>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</si>
  <si>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</si>
  <si>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</si>
  <si>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</si>
  <si>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</si>
  <si>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</si>
  <si>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</si>
  <si>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</si>
  <si>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</si>
  <si>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</si>
  <si>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</si>
  <si>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</si>
  <si>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</si>
  <si>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</si>
  <si>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</si>
  <si>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</si>
  <si>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</si>
  <si>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</si>
  <si>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</si>
  <si>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</si>
  <si>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</si>
  <si>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</si>
  <si>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</si>
  <si>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</si>
  <si>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</si>
  <si>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</si>
  <si>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</si>
  <si>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</si>
  <si>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</si>
  <si>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</si>
  <si>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</si>
  <si>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</si>
  <si>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</si>
  <si>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</si>
  <si>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</si>
  <si>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</si>
  <si>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</si>
  <si>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</si>
  <si>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</si>
  <si>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</si>
  <si>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</si>
  <si>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</si>
  <si>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</si>
  <si>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</si>
  <si>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</si>
  <si>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</si>
  <si>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</si>
  <si>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</si>
  <si>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</si>
  <si>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</si>
  <si>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</si>
  <si>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</si>
  <si>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</si>
  <si>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</si>
  <si>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</si>
  <si>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</si>
  <si>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</si>
  <si>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</si>
  <si>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</si>
  <si>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</si>
  <si>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</si>
  <si>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</si>
  <si>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</si>
  <si>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</si>
  <si>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</si>
  <si>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</si>
  <si>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</si>
  <si>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</si>
  <si>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</si>
  <si>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</si>
  <si>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</si>
  <si>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</si>
  <si>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</si>
  <si>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</si>
  <si>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</si>
  <si>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</si>
  <si>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</si>
  <si>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</si>
  <si>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</si>
  <si>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</si>
  <si>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</si>
  <si>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</si>
  <si>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</si>
  <si>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</si>
  <si>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</si>
  <si>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</si>
  <si>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</si>
  <si>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</si>
  <si>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</si>
  <si>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</si>
  <si>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</si>
  <si>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</si>
  <si>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</si>
  <si>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</si>
  <si>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</si>
  <si>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</si>
  <si>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</si>
  <si>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</si>
  <si>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</si>
  <si>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</si>
  <si>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</si>
  <si>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</si>
  <si>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</si>
  <si>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</si>
  <si>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</si>
  <si>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</si>
  <si>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</si>
  <si>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</si>
  <si>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</si>
  <si>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</si>
  <si>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</si>
  <si>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</si>
  <si>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</si>
  <si>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</si>
  <si>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</si>
  <si>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</si>
  <si>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</si>
  <si>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</si>
  <si>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</si>
  <si>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</si>
  <si>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</si>
  <si>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</si>
  <si>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</si>
  <si>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</si>
  <si>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</si>
  <si>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</si>
  <si>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</si>
  <si>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</si>
  <si>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</si>
  <si>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</si>
  <si>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</si>
  <si>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</si>
  <si>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</si>
  <si>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</si>
  <si>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</si>
  <si>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</si>
  <si>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</si>
  <si>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</si>
  <si>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</si>
  <si>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</si>
  <si>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</si>
  <si>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</si>
  <si>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</si>
  <si>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</si>
  <si>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</si>
  <si>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</si>
  <si>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</si>
  <si>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</si>
  <si>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</si>
  <si>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</si>
  <si>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</si>
  <si>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</si>
  <si>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</si>
  <si>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</si>
  <si>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</si>
  <si>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</si>
  <si>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</si>
  <si>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</si>
  <si>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</si>
  <si>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</si>
  <si>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</si>
  <si>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</si>
  <si>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</si>
  <si>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</si>
  <si>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</si>
  <si>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</si>
  <si>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</si>
  <si>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</si>
  <si>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</si>
  <si>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</si>
  <si>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</si>
  <si>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</si>
  <si>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</si>
  <si>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</si>
  <si>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</si>
  <si>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</si>
  <si>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</si>
  <si>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</si>
  <si>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</si>
  <si>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</si>
  <si>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</si>
  <si>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</si>
  <si>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</si>
  <si>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</si>
  <si>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</si>
  <si>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</si>
  <si>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</si>
  <si>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</si>
  <si>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</si>
  <si>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</si>
  <si>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</si>
  <si>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</si>
  <si>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</si>
  <si>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</si>
  <si>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</si>
  <si>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</si>
  <si>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</si>
  <si>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</si>
  <si>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</si>
  <si>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</si>
  <si>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</si>
  <si>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</si>
  <si>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</si>
  <si>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</si>
  <si>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</si>
  <si>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</si>
  <si>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</si>
  <si>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</si>
  <si>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</si>
  <si>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</si>
  <si>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</si>
  <si>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</si>
  <si>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</si>
  <si>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</si>
  <si>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</si>
  <si>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</si>
  <si>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</si>
  <si>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</si>
  <si>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</si>
  <si>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</si>
  <si>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</si>
  <si>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</si>
  <si>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</si>
  <si>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</si>
  <si>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</si>
  <si>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</si>
  <si>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</si>
  <si>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StDev</t>
  </si>
  <si>
    <t>Measures of Central Tendancy for Failed Outcome</t>
  </si>
  <si>
    <t>Measures of Central Tendancy Successful Outcome</t>
  </si>
  <si>
    <t>IQR</t>
  </si>
  <si>
    <t>Q1</t>
  </si>
  <si>
    <t>Q3</t>
  </si>
  <si>
    <t>Q1-(1.5*IQR)</t>
  </si>
  <si>
    <t>Q3+(1.5*IQR)</t>
  </si>
  <si>
    <t>Q3+(1.5xIQR)</t>
  </si>
  <si>
    <t>(back_ct_succ - mean)^2</t>
  </si>
  <si>
    <t>SUM(back_ct_succ - mean)^2</t>
  </si>
  <si>
    <t>SUM(back_ct_succ - mean)^2/ROWS</t>
  </si>
  <si>
    <t>Number of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</si>
</sst>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16" fillId="0" borderId="0" xfId="0" applyFont="1"/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numFmt numFmtId="1" formatCode="0"/>
    </dxf>
    <dxf>
      <numFmt numFmtId="2" formatCode="0.00"/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[CrowdfundingBook_Britton.xlsx]Outcome_by_Category!PivotTable2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4-4552-A5A6-5794A7F87A1E}"/>
            </c:ext>
          </c:extLst>
        </c:ser>
        <c:ser>
          <c:idx val="1"/>
          <c:order val="1"/>
          <c:tx>
            <c:strRef>
              <c:f>Outcome_by_Category!$C$3:$C$4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4-4552-A5A6-5794A7F87A1E}"/>
            </c:ext>
          </c:extLst>
        </c:ser>
        <c:ser>
          <c:idx val="2"/>
          <c:order val="2"/>
          <c:tx>
            <c:strRef>
              <c:f>Outcome_by_Category!$D$3:$D$4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4-4552-A5A6-5794A7F87A1E}"/>
            </c:ext>
          </c:extLst>
        </c:ser>
        <c:ser>
          <c:idx val="3"/>
          <c:order val="3"/>
          <c:tx>
            <c:strRef>
              <c:f>Outcome_by_Category!$E$3:$E$4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4-4552-A5A6-5794A7F8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77263"/>
        <c:axId val="10549503"/>
      </c:barChart>
      <c:catAx>
        <c:axId val="1187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503"/>
        <c:crosses val="autoZero"/>
        <c:auto val="1"/>
        <c:lblAlgn val="ctr"/>
        <c:lblOffset val="100"/>
        <c:noMultiLvlLbl val="0"/>
      </c:catAx>
      <c:valAx>
        <c:axId val="105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[CrowdfundingBook_Britton.xlsx]Outcome_by_Sub-Category!PivotTable4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'Outcome_by_Sub-Category'!$B$4:$B$5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A-4975-910B-188A339FC2FE}"/>
            </c:ext>
          </c:extLst>
        </c:ser>
        <c:ser>
          <c:idx val="1"/>
          <c:order val="1"/>
          <c:tx>
            <c:strRef>
              <c:f>'Outcome_by_Sub-Category'!$C$4:$C$5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A-4975-910B-188A339FC2FE}"/>
            </c:ext>
          </c:extLst>
        </c:ser>
        <c:ser>
          <c:idx val="2"/>
          <c:order val="2"/>
          <c:tx>
            <c:strRef>
              <c:f>'Outcome_by_Sub-Category'!$D$4:$D$5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A-4975-910B-188A339FC2FE}"/>
            </c:ext>
          </c:extLst>
        </c:ser>
        <c:ser>
          <c:idx val="3"/>
          <c:order val="3"/>
          <c:tx>
            <c:strRef>
              <c:f>'Outcome_by_Sub-Category'!$E$4:$E$5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'Outcome_by_Sub-Category'!$A$6:$A$30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'Outcome_by_Sub-Category'!$E$6:$E$30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EA-4975-910B-188A339FC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883471"/>
        <c:axId val="1956715807"/>
      </c:barChart>
      <c:catAx>
        <c:axId val="195188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15807"/>
        <c:crosses val="autoZero"/>
        <c:auto val="1"/>
        <c:lblAlgn val="ctr"/>
        <c:lblOffset val="100"/>
        <c:noMultiLvlLbl val="0"/>
      </c:catAx>
      <c:valAx>
        <c:axId val="195671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[CrowdfundingBook_Britton.xlsx]Launch_Date_Outcome!PivotTable2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Launch_Date_Outcome!$B$4:$B$5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C-400E-A989-65F5AB226A1F}"/>
            </c:ext>
          </c:extLst>
        </c:ser>
        <c:ser>
          <c:idx val="1"/>
          <c:order val="1"/>
          <c:tx>
            <c:strRef>
              <c:f>Launch_Date_Outcome!$C$4:$C$5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C-400E-A989-65F5AB226A1F}"/>
            </c:ext>
          </c:extLst>
        </c:ser>
        <c:ser>
          <c:idx val="2"/>
          <c:order val="2"/>
          <c:tx>
            <c:strRef>
              <c:f>Launch_Date_Outcome!$D$4:$D$5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Launch_Date_Outcome!$A$6:$A$18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Launch_Date_Outcome!$D$6:$D$18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C-400E-A989-65F5AB22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04624"/>
        <c:axId val="481304144"/>
      </c:lineChart>
      <c:catAx>
        <c:axId val="48130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4144"/>
        <c:crosses val="autoZero"/>
        <c:auto val="1"/>
        <c:lblAlgn val="ctr"/>
        <c:lblOffset val="100"/>
        <c:noMultiLvlLbl val="0"/>
      </c:catAx>
      <c:valAx>
        <c:axId val="481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0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Crowdfunding_Goal_Analysis!$F$1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F-4B10-80E8-47C5E0AA88FD}"/>
            </c:ext>
          </c:extLst>
        </c:ser>
        <c:ser>
          <c:idx val="1"/>
          <c:order val="1"/>
          <c:tx>
            <c:strRef>
              <c:f>Crowdfunding_Goal_Analysis!$G$1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F-4B10-80E8-47C5E0AA88FD}"/>
            </c:ext>
          </c:extLst>
        </c:ser>
        <c:ser>
          <c:idx val="2"/>
          <c:order val="2"/>
          <c:tx>
            <c:strRef>
              <c:f>Crowdfunding_Goal_Analysis!$H$1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Crowdfunding_Goal_Analysis!$A$2:$A$13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Crowdfunding_Goal_Analysis!$H$2:$H$13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F-4B10-80E8-47C5E0AA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82624"/>
        <c:axId val="741883104"/>
      </c:lineChart>
      <c:catAx>
        <c:axId val="7418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83104"/>
        <c:crosses val="autoZero"/>
        <c:auto val="1"/>
        <c:lblAlgn val="ctr"/>
        <c:lblOffset val="100"/>
        <c:noMultiLvlLbl val="0"/>
      </c:catAx>
      <c:valAx>
        <c:axId val="741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backers_count_failed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backers_count_failed</a:t>
          </a:r>
        </a:p>
      </cx:txPr>
    </cx:title>
    <cx:plotArea>
      <cx:plotAreaRegion>
        <cx:series layoutId="boxWhisker" uniqueId="{B6C3A5EE-CC41-4B36-9D6A-D1B4C248B0E8}">
          <cx:tx>
            <cx:txData>
              <cx:f>_xlchart.v1.4</cx:f>
              <cx:v>backers_count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backers_count_successful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backers_count_successful</a:t>
          </a:r>
        </a:p>
      </cx:txPr>
    </cx:title>
    <cx:plotArea>
      <cx:plotAreaRegion>
        <cx:series layoutId="boxWhisker" uniqueId="{0DE4C367-B07E-4297-84DF-18F5ED5DC765}">
          <cx:tx>
            <cx:txData>
              <cx:f>_xlchart.v1.2</cx:f>
              <cx:v>backers_count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Pareto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</a:t>
          </a:r>
        </a:p>
      </cx:txPr>
    </cx:title>
    <cx:plotArea>
      <cx:plotAreaRegion>
        <cx:series layoutId="clusteredColumn" uniqueId="{1DB3F037-B305-499E-8D23-62D2ED821D5B}">
          <cx:tx>
            <cx:txData>
              <cx:f>_xlchart.v1.6</cx:f>
              <cx:v>backers_count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5C720C72-696F-458B-8D6E-D73C6ADDCF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119061</xdr:colOff>
      <xdr:row>2</xdr:row>
      <xdr:rowOff>19050</xdr:rowOff>
    </xdr:from>
    <xdr:to>
      <xdr:col>14</xdr:col>
      <xdr:colOff>238124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B4073-9634-2D8F-AEDF-D8AE9A69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80961</xdr:colOff>
      <xdr:row>3</xdr:row>
      <xdr:rowOff>47624</xdr:rowOff>
    </xdr:from>
    <xdr:to>
      <xdr:col>18</xdr:col>
      <xdr:colOff>123824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AA065-0622-3CD9-AE0D-2810A3ED3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</xdr:row>
      <xdr:rowOff>175260</xdr:rowOff>
    </xdr:from>
    <xdr:to>
      <xdr:col>12</xdr:col>
      <xdr:colOff>327660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15960-1D69-7B3A-1AE0-D923674EE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30480</xdr:rowOff>
    </xdr:from>
    <xdr:to>
      <xdr:col>7</xdr:col>
      <xdr:colOff>1394460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D4E14-72EC-7D84-711B-FB79F034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64770</xdr:colOff>
      <xdr:row>13</xdr:row>
      <xdr:rowOff>76200</xdr:rowOff>
    </xdr:from>
    <xdr:to>
      <xdr:col>14</xdr:col>
      <xdr:colOff>49530</xdr:colOff>
      <xdr:row>27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F55CB4-EA88-CA54-BE98-3AF735F036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6130" y="3093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377190</xdr:colOff>
      <xdr:row>13</xdr:row>
      <xdr:rowOff>45720</xdr:rowOff>
    </xdr:from>
    <xdr:to>
      <xdr:col>6</xdr:col>
      <xdr:colOff>1085850</xdr:colOff>
      <xdr:row>28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409ECD-0AB9-58C8-9765-09A9E58282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7150" y="3063240"/>
              <a:ext cx="4572000" cy="2941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392430</xdr:colOff>
      <xdr:row>28</xdr:row>
      <xdr:rowOff>121920</xdr:rowOff>
    </xdr:from>
    <xdr:to>
      <xdr:col>6</xdr:col>
      <xdr:colOff>1101090</xdr:colOff>
      <xdr:row>42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853A9AA-F7B2-BB8F-32FA-7F063EEFA1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2390" y="6111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on, Jason C" refreshedDate="45461.736796064812" createdVersion="8" refreshedVersion="8" minRefreshableVersion="3" recordCount="1000" xr:uid="{D29CBA71-14E2-463E-AA35-721EE587E34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on, Jason C" refreshedDate="45461.742591550923" createdVersion="8" refreshedVersion="8" minRefreshableVersion="3" recordCount="1000" xr:uid="{FA18E846-1D55-4694-BF07-56CD5F2C8CC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5462.424535300925" createdVersion="8" refreshedVersion="8" minRefreshableVersion="3" recordCount="1000" xr:uid="{B89E5988-DFF7-450D-BBE8-FF54B9ADF93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tring="0" containsBlank="1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x v="0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x v="1"/>
    <x v="1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x v="2"/>
    <x v="2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x v="3"/>
    <x v="1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x v="4"/>
    <x v="1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x v="6"/>
    <x v="4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x v="7"/>
    <x v="3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x v="9"/>
    <x v="1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x v="12"/>
    <x v="1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x v="13"/>
    <x v="1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x v="14"/>
    <x v="1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x v="15"/>
    <x v="1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x v="18"/>
    <x v="1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x v="19"/>
    <x v="1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x v="22"/>
    <x v="1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x v="23"/>
    <x v="4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x v="25"/>
    <x v="1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x v="27"/>
    <x v="1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x v="28"/>
    <x v="1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x v="29"/>
    <x v="5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x v="31"/>
    <x v="4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x v="36"/>
    <x v="1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x v="40"/>
    <x v="1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x v="41"/>
    <x v="6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x v="42"/>
    <x v="1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x v="43"/>
    <x v="1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x v="44"/>
    <x v="3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x v="46"/>
    <x v="1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x v="49"/>
    <x v="1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x v="50"/>
    <x v="6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x v="52"/>
    <x v="1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x v="58"/>
    <x v="1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x v="59"/>
    <x v="1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x v="62"/>
    <x v="1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x v="63"/>
    <x v="1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x v="70"/>
    <x v="6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x v="72"/>
    <x v="1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x v="74"/>
    <x v="4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x v="76"/>
    <x v="1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x v="77"/>
    <x v="1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x v="78"/>
    <x v="1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x v="79"/>
    <x v="1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x v="81"/>
    <x v="1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x v="82"/>
    <x v="4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x v="86"/>
    <x v="1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x v="87"/>
    <x v="2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x v="88"/>
    <x v="1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x v="91"/>
    <x v="6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x v="92"/>
    <x v="5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x v="95"/>
    <x v="1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x v="97"/>
    <x v="1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x v="99"/>
    <x v="1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x v="100"/>
    <x v="1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x v="101"/>
    <x v="1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x v="102"/>
    <x v="1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x v="103"/>
    <x v="6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x v="105"/>
    <x v="1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x v="107"/>
    <x v="1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x v="113"/>
    <x v="1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x v="114"/>
    <x v="1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x v="115"/>
    <x v="6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x v="116"/>
    <x v="1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x v="120"/>
    <x v="1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x v="122"/>
    <x v="1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x v="123"/>
    <x v="0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x v="124"/>
    <x v="6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x v="127"/>
    <x v="0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x v="128"/>
    <x v="1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x v="129"/>
    <x v="2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x v="130"/>
    <x v="3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x v="132"/>
    <x v="1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x v="134"/>
    <x v="5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x v="135"/>
    <x v="1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x v="138"/>
    <x v="1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x v="142"/>
    <x v="1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x v="143"/>
    <x v="1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x v="144"/>
    <x v="1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x v="145"/>
    <x v="5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x v="146"/>
    <x v="1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x v="148"/>
    <x v="1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x v="100"/>
    <x v="1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x v="153"/>
    <x v="1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x v="158"/>
    <x v="1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x v="159"/>
    <x v="1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x v="162"/>
    <x v="1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x v="163"/>
    <x v="1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x v="166"/>
    <x v="2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x v="169"/>
    <x v="1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x v="171"/>
    <x v="1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x v="173"/>
    <x v="1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x v="174"/>
    <x v="1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x v="178"/>
    <x v="0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x v="180"/>
    <x v="1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x v="182"/>
    <x v="0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x v="184"/>
    <x v="1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x v="189"/>
    <x v="1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x v="190"/>
    <x v="6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x v="192"/>
    <x v="1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x v="50"/>
    <x v="0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x v="200"/>
    <x v="1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x v="202"/>
    <x v="1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x v="203"/>
    <x v="1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x v="205"/>
    <x v="1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x v="208"/>
    <x v="3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x v="213"/>
    <x v="1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x v="214"/>
    <x v="1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x v="217"/>
    <x v="1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x v="218"/>
    <x v="1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x v="220"/>
    <x v="1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x v="226"/>
    <x v="1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x v="230"/>
    <x v="1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x v="231"/>
    <x v="1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x v="232"/>
    <x v="6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x v="236"/>
    <x v="3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x v="237"/>
    <x v="1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x v="240"/>
    <x v="1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x v="242"/>
    <x v="1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x v="243"/>
    <x v="1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x v="244"/>
    <x v="1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x v="246"/>
    <x v="2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x v="248"/>
    <x v="1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x v="249"/>
    <x v="1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x v="254"/>
    <x v="4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x v="255"/>
    <x v="1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x v="256"/>
    <x v="1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x v="257"/>
    <x v="1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x v="258"/>
    <x v="1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x v="259"/>
    <x v="1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x v="260"/>
    <x v="1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x v="261"/>
    <x v="1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x v="262"/>
    <x v="1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x v="265"/>
    <x v="2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x v="266"/>
    <x v="1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x v="268"/>
    <x v="1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x v="270"/>
    <x v="1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x v="274"/>
    <x v="1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x v="275"/>
    <x v="1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x v="277"/>
    <x v="1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x v="280"/>
    <x v="1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x v="286"/>
    <x v="3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x v="287"/>
    <x v="0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x v="290"/>
    <x v="1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x v="291"/>
    <x v="6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x v="292"/>
    <x v="1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x v="296"/>
    <x v="1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x v="298"/>
    <x v="3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x v="300"/>
    <x v="1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x v="301"/>
    <x v="1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x v="302"/>
    <x v="1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x v="303"/>
    <x v="1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x v="304"/>
    <x v="1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x v="309"/>
    <x v="1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x v="310"/>
    <x v="1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x v="311"/>
    <x v="1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x v="315"/>
    <x v="1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x v="316"/>
    <x v="1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x v="317"/>
    <x v="1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x v="319"/>
    <x v="1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x v="320"/>
    <x v="1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x v="322"/>
    <x v="1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x v="323"/>
    <x v="1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x v="329"/>
    <x v="1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x v="330"/>
    <x v="1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x v="333"/>
    <x v="1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x v="334"/>
    <x v="1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x v="336"/>
    <x v="1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x v="342"/>
    <x v="1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x v="343"/>
    <x v="4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x v="345"/>
    <x v="1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x v="347"/>
    <x v="1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x v="298"/>
    <x v="1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x v="349"/>
    <x v="0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x v="351"/>
    <x v="3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x v="352"/>
    <x v="1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x v="354"/>
    <x v="1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x v="356"/>
    <x v="1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x v="360"/>
    <x v="1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x v="361"/>
    <x v="1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x v="362"/>
    <x v="2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x v="366"/>
    <x v="1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x v="369"/>
    <x v="1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x v="371"/>
    <x v="1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x v="373"/>
    <x v="1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x v="374"/>
    <x v="1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x v="375"/>
    <x v="1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x v="378"/>
    <x v="1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x v="384"/>
    <x v="1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x v="385"/>
    <x v="5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x v="387"/>
    <x v="1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x v="388"/>
    <x v="1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x v="389"/>
    <x v="1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x v="390"/>
    <x v="0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x v="391"/>
    <x v="1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x v="394"/>
    <x v="1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x v="50"/>
    <x v="1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x v="397"/>
    <x v="1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x v="398"/>
    <x v="1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x v="407"/>
    <x v="1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x v="413"/>
    <x v="1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x v="415"/>
    <x v="1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x v="416"/>
    <x v="1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x v="417"/>
    <x v="1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x v="421"/>
    <x v="1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x v="423"/>
    <x v="1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x v="427"/>
    <x v="1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x v="428"/>
    <x v="1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x v="429"/>
    <x v="1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x v="430"/>
    <x v="0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x v="431"/>
    <x v="6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x v="437"/>
    <x v="1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x v="440"/>
    <x v="1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x v="441"/>
    <x v="1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x v="445"/>
    <x v="3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x v="446"/>
    <x v="0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x v="447"/>
    <x v="1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x v="450"/>
    <x v="1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x v="453"/>
    <x v="1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x v="456"/>
    <x v="1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x v="458"/>
    <x v="1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x v="461"/>
    <x v="1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x v="462"/>
    <x v="1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x v="463"/>
    <x v="0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x v="464"/>
    <x v="1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x v="465"/>
    <x v="1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x v="466"/>
    <x v="1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x v="467"/>
    <x v="4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x v="469"/>
    <x v="1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x v="470"/>
    <x v="1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x v="471"/>
    <x v="1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x v="472"/>
    <x v="1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x v="473"/>
    <x v="1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x v="476"/>
    <x v="1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x v="482"/>
    <x v="4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x v="485"/>
    <x v="6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x v="486"/>
    <x v="1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x v="487"/>
    <x v="1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x v="488"/>
    <x v="1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x v="489"/>
    <x v="1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x v="490"/>
    <x v="1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x v="491"/>
    <x v="3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x v="493"/>
    <x v="1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x v="0"/>
    <x v="1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x v="496"/>
    <x v="1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x v="498"/>
    <x v="1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x v="499"/>
    <x v="6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x v="500"/>
    <x v="1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x v="501"/>
    <x v="1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x v="502"/>
    <x v="1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x v="505"/>
    <x v="2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x v="507"/>
    <x v="1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x v="508"/>
    <x v="1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x v="509"/>
    <x v="5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x v="510"/>
    <x v="0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x v="512"/>
    <x v="1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x v="514"/>
    <x v="1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x v="515"/>
    <x v="1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x v="518"/>
    <x v="1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x v="519"/>
    <x v="1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x v="523"/>
    <x v="4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x v="524"/>
    <x v="1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x v="526"/>
    <x v="5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x v="527"/>
    <x v="0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x v="528"/>
    <x v="4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x v="530"/>
    <x v="6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x v="532"/>
    <x v="3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x v="534"/>
    <x v="1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x v="539"/>
    <x v="1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x v="541"/>
    <x v="1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x v="542"/>
    <x v="1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x v="446"/>
    <x v="5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x v="546"/>
    <x v="1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x v="548"/>
    <x v="0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x v="549"/>
    <x v="3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x v="550"/>
    <x v="1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x v="553"/>
    <x v="1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x v="554"/>
    <x v="1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x v="555"/>
    <x v="5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x v="556"/>
    <x v="5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x v="565"/>
    <x v="6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x v="566"/>
    <x v="1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x v="568"/>
    <x v="1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x v="571"/>
    <x v="1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x v="572"/>
    <x v="1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x v="573"/>
    <x v="1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x v="574"/>
    <x v="1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x v="575"/>
    <x v="1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x v="578"/>
    <x v="1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x v="579"/>
    <x v="1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x v="583"/>
    <x v="1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x v="588"/>
    <x v="1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x v="590"/>
    <x v="1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x v="591"/>
    <x v="1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x v="593"/>
    <x v="3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x v="298"/>
    <x v="4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x v="594"/>
    <x v="1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x v="596"/>
    <x v="1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x v="601"/>
    <x v="1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x v="602"/>
    <x v="1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x v="603"/>
    <x v="1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x v="604"/>
    <x v="1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x v="605"/>
    <x v="1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x v="606"/>
    <x v="0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x v="608"/>
    <x v="6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x v="609"/>
    <x v="4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x v="610"/>
    <x v="1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x v="611"/>
    <x v="1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x v="615"/>
    <x v="1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x v="616"/>
    <x v="4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x v="617"/>
    <x v="1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x v="619"/>
    <x v="1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x v="620"/>
    <x v="4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x v="622"/>
    <x v="1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x v="625"/>
    <x v="1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x v="627"/>
    <x v="1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x v="628"/>
    <x v="1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x v="631"/>
    <x v="1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x v="632"/>
    <x v="1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x v="639"/>
    <x v="1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x v="640"/>
    <x v="1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x v="641"/>
    <x v="1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x v="642"/>
    <x v="5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x v="50"/>
    <x v="1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x v="644"/>
    <x v="1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x v="645"/>
    <x v="1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x v="646"/>
    <x v="1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x v="649"/>
    <x v="1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x v="651"/>
    <x v="4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x v="653"/>
    <x v="3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x v="654"/>
    <x v="1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x v="655"/>
    <x v="1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x v="658"/>
    <x v="1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x v="663"/>
    <x v="1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x v="665"/>
    <x v="6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x v="666"/>
    <x v="1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x v="671"/>
    <x v="1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x v="675"/>
    <x v="1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x v="676"/>
    <x v="0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x v="678"/>
    <x v="1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x v="679"/>
    <x v="1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x v="681"/>
    <x v="1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x v="682"/>
    <x v="1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x v="683"/>
    <x v="1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x v="684"/>
    <x v="4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x v="686"/>
    <x v="1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x v="688"/>
    <x v="1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x v="690"/>
    <x v="0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x v="248"/>
    <x v="1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x v="693"/>
    <x v="1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x v="695"/>
    <x v="1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x v="697"/>
    <x v="2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x v="699"/>
    <x v="5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x v="702"/>
    <x v="6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x v="703"/>
    <x v="1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x v="707"/>
    <x v="1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x v="710"/>
    <x v="1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x v="712"/>
    <x v="1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x v="713"/>
    <x v="1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x v="714"/>
    <x v="2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x v="715"/>
    <x v="4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x v="718"/>
    <x v="1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x v="719"/>
    <x v="1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x v="721"/>
    <x v="0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x v="722"/>
    <x v="1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x v="725"/>
    <x v="1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x v="730"/>
    <x v="1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x v="732"/>
    <x v="1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x v="733"/>
    <x v="1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x v="735"/>
    <x v="1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x v="737"/>
    <x v="1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x v="738"/>
    <x v="1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x v="739"/>
    <x v="6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x v="100"/>
    <x v="4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x v="740"/>
    <x v="1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x v="741"/>
    <x v="1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x v="742"/>
    <x v="1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x v="743"/>
    <x v="1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x v="744"/>
    <x v="3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x v="745"/>
    <x v="1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x v="746"/>
    <x v="1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x v="747"/>
    <x v="0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x v="748"/>
    <x v="1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x v="749"/>
    <x v="6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x v="750"/>
    <x v="1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x v="751"/>
    <x v="2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x v="752"/>
    <x v="1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x v="753"/>
    <x v="1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x v="754"/>
    <x v="1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x v="755"/>
    <x v="2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x v="756"/>
    <x v="1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x v="757"/>
    <x v="1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x v="758"/>
    <x v="1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x v="759"/>
    <x v="6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x v="760"/>
    <x v="1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x v="761"/>
    <x v="1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x v="762"/>
    <x v="1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x v="763"/>
    <x v="6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x v="764"/>
    <x v="1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x v="765"/>
    <x v="1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x v="766"/>
    <x v="1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x v="767"/>
    <x v="5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x v="768"/>
    <x v="1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x v="769"/>
    <x v="1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x v="770"/>
    <x v="5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x v="771"/>
    <x v="1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x v="772"/>
    <x v="1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x v="773"/>
    <x v="1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x v="774"/>
    <x v="2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x v="775"/>
    <x v="6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x v="776"/>
    <x v="0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x v="777"/>
    <x v="1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x v="778"/>
    <x v="1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x v="779"/>
    <x v="1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x v="702"/>
    <x v="1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x v="780"/>
    <x v="1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x v="781"/>
    <x v="5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x v="782"/>
    <x v="1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x v="783"/>
    <x v="1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x v="784"/>
    <x v="1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x v="785"/>
    <x v="1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x v="786"/>
    <x v="1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x v="787"/>
    <x v="4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x v="100"/>
    <x v="5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x v="788"/>
    <x v="1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x v="789"/>
    <x v="1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x v="790"/>
    <x v="1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x v="791"/>
    <x v="1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x v="792"/>
    <x v="2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x v="793"/>
    <x v="1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x v="794"/>
    <x v="1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x v="795"/>
    <x v="1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x v="796"/>
    <x v="5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x v="797"/>
    <x v="1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x v="798"/>
    <x v="1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x v="799"/>
    <x v="0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x v="800"/>
    <x v="1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x v="801"/>
    <x v="3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x v="802"/>
    <x v="0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x v="803"/>
    <x v="1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x v="804"/>
    <x v="6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x v="805"/>
    <x v="1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x v="806"/>
    <x v="1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x v="807"/>
    <x v="4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x v="808"/>
    <x v="1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x v="809"/>
    <x v="1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x v="810"/>
    <x v="1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x v="811"/>
    <x v="1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x v="812"/>
    <x v="4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x v="813"/>
    <x v="1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x v="814"/>
    <x v="2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x v="815"/>
    <x v="1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x v="816"/>
    <x v="1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x v="817"/>
    <x v="1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x v="818"/>
    <x v="1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x v="819"/>
    <x v="3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x v="820"/>
    <x v="3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x v="821"/>
    <x v="1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x v="822"/>
    <x v="1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x v="823"/>
    <x v="1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x v="824"/>
    <x v="1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x v="825"/>
    <x v="1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x v="826"/>
    <x v="1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x v="827"/>
    <x v="1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x v="828"/>
    <x v="1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x v="829"/>
    <x v="6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x v="830"/>
    <x v="1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x v="831"/>
    <x v="1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x v="832"/>
    <x v="4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x v="833"/>
    <x v="1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x v="834"/>
    <x v="1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x v="835"/>
    <x v="1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x v="836"/>
    <x v="1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x v="100"/>
    <x v="1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x v="837"/>
    <x v="1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x v="838"/>
    <x v="1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x v="839"/>
    <x v="0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x v="840"/>
    <x v="0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x v="841"/>
    <x v="2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x v="842"/>
    <x v="1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x v="843"/>
    <x v="5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x v="844"/>
    <x v="1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x v="845"/>
    <x v="1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x v="846"/>
    <x v="1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x v="847"/>
    <x v="1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x v="848"/>
    <x v="1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x v="849"/>
    <x v="1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x v="850"/>
    <x v="1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x v="851"/>
    <x v="1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x v="852"/>
    <x v="1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x v="853"/>
    <x v="1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x v="854"/>
    <x v="1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x v="855"/>
    <x v="1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x v="856"/>
    <x v="1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x v="857"/>
    <x v="1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x v="858"/>
    <x v="2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x v="859"/>
    <x v="1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x v="860"/>
    <x v="1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x v="861"/>
    <x v="1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x v="862"/>
    <x v="0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x v="863"/>
    <x v="1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x v="864"/>
    <x v="6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x v="865"/>
    <x v="1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x v="866"/>
    <x v="1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x v="867"/>
    <x v="1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x v="868"/>
    <x v="1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x v="869"/>
    <x v="1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x v="870"/>
    <x v="1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x v="871"/>
    <x v="1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x v="872"/>
    <x v="1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x v="873"/>
    <x v="1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x v="874"/>
    <x v="1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x v="875"/>
    <x v="1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x v="876"/>
    <x v="1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x v="877"/>
    <x v="0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x v="878"/>
    <x v="1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x v="879"/>
    <x v="6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x v="880"/>
    <x v="4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x v="881"/>
    <x v="1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x v="882"/>
    <x v="2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x v="883"/>
    <x v="1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x v="884"/>
    <x v="1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x v="885"/>
    <x v="5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x v="50"/>
    <x v="1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x v="886"/>
    <x v="1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x v="887"/>
    <x v="1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x v="888"/>
    <x v="1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x v="889"/>
    <x v="1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x v="890"/>
    <x v="1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x v="891"/>
    <x v="1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x v="892"/>
    <x v="1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x v="893"/>
    <x v="1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x v="894"/>
    <x v="0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x v="895"/>
    <x v="1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x v="896"/>
    <x v="1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x v="897"/>
    <x v="1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x v="898"/>
    <x v="2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x v="899"/>
    <x v="4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x v="900"/>
    <x v="4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x v="901"/>
    <x v="1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x v="902"/>
    <x v="4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x v="903"/>
    <x v="5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x v="904"/>
    <x v="2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x v="905"/>
    <x v="1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x v="906"/>
    <x v="1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x v="907"/>
    <x v="1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x v="908"/>
    <x v="1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x v="909"/>
    <x v="6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x v="910"/>
    <x v="1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x v="911"/>
    <x v="1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x v="912"/>
    <x v="1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x v="913"/>
    <x v="6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x v="914"/>
    <x v="4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x v="915"/>
    <x v="1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x v="916"/>
    <x v="1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x v="917"/>
    <x v="1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x v="918"/>
    <x v="1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x v="919"/>
    <x v="1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x v="920"/>
    <x v="1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x v="921"/>
    <x v="1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x v="922"/>
    <x v="1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x v="923"/>
    <x v="1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x v="924"/>
    <x v="1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x v="925"/>
    <x v="0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x v="926"/>
    <x v="1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x v="927"/>
    <x v="2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x v="928"/>
    <x v="1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x v="929"/>
    <x v="2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x v="930"/>
    <x v="1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x v="931"/>
    <x v="1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x v="932"/>
    <x v="1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x v="933"/>
    <x v="1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x v="934"/>
    <x v="1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x v="298"/>
    <x v="1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x v="935"/>
    <x v="1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x v="936"/>
    <x v="1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x v="937"/>
    <x v="1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x v="938"/>
    <x v="2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x v="939"/>
    <x v="1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x v="940"/>
    <x v="1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x v="941"/>
    <x v="1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x v="942"/>
    <x v="1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x v="943"/>
    <x v="1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x v="944"/>
    <x v="1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x v="945"/>
    <x v="1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x v="946"/>
    <x v="1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x v="947"/>
    <x v="6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x v="948"/>
    <x v="1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x v="949"/>
    <x v="4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x v="950"/>
    <x v="1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x v="951"/>
    <x v="1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x v="952"/>
    <x v="1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x v="953"/>
    <x v="1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x v="954"/>
    <x v="1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x v="955"/>
    <x v="1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x v="956"/>
    <x v="1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x v="957"/>
    <x v="1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x v="958"/>
    <x v="1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x v="959"/>
    <x v="1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x v="960"/>
    <x v="1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x v="961"/>
    <x v="1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x v="962"/>
    <x v="1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x v="963"/>
    <x v="4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x v="964"/>
    <x v="1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x v="965"/>
    <x v="1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x v="966"/>
    <x v="1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x v="967"/>
    <x v="1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x v="968"/>
    <x v="1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x v="969"/>
    <x v="1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x v="970"/>
    <x v="1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x v="971"/>
    <x v="1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x v="972"/>
    <x v="1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x v="973"/>
    <x v="1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x v="974"/>
    <x v="1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x v="975"/>
    <x v="1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x v="976"/>
    <x v="1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x v="977"/>
    <x v="6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x v="978"/>
    <x v="1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x v="979"/>
    <x v="1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m/>
    <x v="0"/>
    <n v="112"/>
    <x v="980"/>
    <x v="1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m/>
    <x v="3"/>
    <n v="139"/>
    <x v="981"/>
    <x v="6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m/>
    <x v="0"/>
    <n v="374"/>
    <x v="982"/>
    <x v="1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m/>
    <x v="3"/>
    <n v="1122"/>
    <x v="983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m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m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m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m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m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m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m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m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035A1-48A9-4579-8A4F-25D2A4C4CD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A4FC33-A3F1-4506-BEA4-937F599E8DC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95F7-24CF-4CA7-82A6-AA5A6B045B4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48576"/>
    </sheetView>
  </sheetViews>
  <sheetFormatPr defaultColWidth="11" defaultRowHeight="15.6" x14ac:dyDescent="0.3"/>
  <cols>
    <col min="1" max="1" width="4.09765625" bestFit="1" customWidth="1"/>
    <col min="2" max="2" width="30.59765625" bestFit="1" customWidth="1"/>
    <col min="3" max="3" width="33.5" style="3" customWidth="1"/>
    <col min="5" max="5" width="11" customWidth="1"/>
    <col min="6" max="6" width="14.19921875" style="5" customWidth="1"/>
    <col min="8" max="8" width="13" bestFit="1" customWidth="1"/>
    <col min="9" max="9" width="20" style="7" customWidth="1"/>
    <col min="12" max="13" width="11.09765625" bestFit="1" customWidth="1"/>
    <col min="14" max="14" width="23.59765625" style="11" customWidth="1"/>
    <col min="15" max="15" width="21.59765625" customWidth="1"/>
    <col min="18" max="18" width="28" bestFit="1" customWidth="1"/>
    <col min="19" max="20" width="16.0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2030</v>
      </c>
      <c r="G1" s="1" t="s">
        <v>4</v>
      </c>
      <c r="H1" s="1" t="s">
        <v>5</v>
      </c>
      <c r="I1" s="6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 t="shared" ref="O2:O65" si="0"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7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5" si="2">(((L3/60)/60)/24)+DATE(1970,1,1)</f>
        <v>41870.208333333336</v>
      </c>
      <c r="O3" s="11">
        <f t="shared" si="0"/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>RIGHT(R3,LEN(R3)-FIND("/",R3))</f>
        <v>rock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ref="T4:T67" si="4">RIGHT(R4,LEN(R4)-FIND("/",R4))</f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ref="F5:F68" si="5">(E5/D5)*100</f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5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ref="N66:N129" si="6">(((L66/60)/60)/24)+DATE(1970,1,1)</f>
        <v>43283.208333333328</v>
      </c>
      <c r="O66" s="11">
        <f t="shared" ref="O66:O129" si="7">(((M66/60)/60)/24)+DATE(1970,1,1)</f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236.14754098360655</v>
      </c>
      <c r="G67" t="s">
        <v>20</v>
      </c>
      <c r="H67">
        <v>236</v>
      </c>
      <c r="I67" s="7">
        <f t="shared" ref="I67:I130" si="8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si="6"/>
        <v>40570.25</v>
      </c>
      <c r="O67" s="11">
        <f t="shared" si="7"/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si="4"/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45.068965517241381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ref="T68:T131" si="10">RIGHT(R68,LEN(R68)-FIND("/",R68))</f>
        <v>plays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ref="F69:F132" si="11">(E69/D69)*100</f>
        <v>162.38567493112947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ref="N130:N193" si="12">(((L130/60)/60)/24)+DATE(1970,1,1)</f>
        <v>40417.208333333336</v>
      </c>
      <c r="O130" s="11">
        <f t="shared" ref="O130:O193" si="13"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7">
        <f t="shared" ref="I131:I194" si="14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si="12"/>
        <v>42038.25</v>
      </c>
      <c r="O131" s="11">
        <f t="shared" si="13"/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si="10"/>
        <v>food trucks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1"/>
        <v>155.46875</v>
      </c>
      <c r="G132" t="s">
        <v>20</v>
      </c>
      <c r="H132">
        <v>533</v>
      </c>
      <c r="I132" s="7">
        <f t="shared" si="14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2"/>
        <v>40842.208333333336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ref="T132:T195" si="16">RIGHT(R132,LEN(R132)-FIND("/",R132))</f>
        <v>drama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ref="F133:F196" si="17">(E133/D133)*100</f>
        <v>100.85974499089254</v>
      </c>
      <c r="G133" t="s">
        <v>20</v>
      </c>
      <c r="H133">
        <v>2443</v>
      </c>
      <c r="I133" s="7">
        <f t="shared" si="14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2"/>
        <v>41607.25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7">
        <f t="shared" si="14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2"/>
        <v>43112.25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7">
        <f t="shared" si="14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2"/>
        <v>40767.208333333336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7">
        <f t="shared" si="14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2"/>
        <v>40713.208333333336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7">
        <f t="shared" si="14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2"/>
        <v>41340.25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7">
        <f t="shared" si="14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2"/>
        <v>41797.208333333336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7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2"/>
        <v>40457.208333333336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7">
        <f t="shared" si="14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2"/>
        <v>41180.208333333336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7">
        <f t="shared" si="14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2"/>
        <v>42115.208333333328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7">
        <f t="shared" si="14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2"/>
        <v>43156.25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7">
        <f t="shared" si="14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2"/>
        <v>42167.208333333328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7">
        <f t="shared" si="14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2"/>
        <v>41005.208333333336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7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2"/>
        <v>40357.208333333336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7">
        <f t="shared" si="14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2"/>
        <v>43633.208333333328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7">
        <f t="shared" si="14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2"/>
        <v>41889.208333333336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7">
        <f t="shared" si="14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2"/>
        <v>40855.25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7">
        <f t="shared" si="14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2"/>
        <v>42534.208333333328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7">
        <f t="shared" si="14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2"/>
        <v>42941.208333333328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7">
        <f t="shared" si="14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2"/>
        <v>41275.25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7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2"/>
        <v>43450.25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7">
        <f t="shared" si="14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2"/>
        <v>41799.208333333336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7">
        <f t="shared" si="14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2"/>
        <v>42783.25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7">
        <f t="shared" si="14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2"/>
        <v>41201.208333333336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7">
        <f t="shared" si="14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2"/>
        <v>42502.208333333328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7">
        <f t="shared" si="14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2"/>
        <v>40262.208333333336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7">
        <f t="shared" si="14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2"/>
        <v>43743.208333333328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7">
        <f t="shared" si="14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2"/>
        <v>41638.25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7">
        <f t="shared" si="14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2"/>
        <v>42346.25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7">
        <f t="shared" si="14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2"/>
        <v>43551.208333333328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7">
        <f t="shared" si="14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2"/>
        <v>43582.208333333328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7">
        <f t="shared" si="14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2"/>
        <v>42270.208333333328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7">
        <f t="shared" si="14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2"/>
        <v>43442.25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7">
        <f t="shared" si="14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2"/>
        <v>43028.208333333328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7">
        <f t="shared" si="14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2"/>
        <v>43016.208333333328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7">
        <f t="shared" si="14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2"/>
        <v>42948.208333333328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7">
        <f t="shared" si="14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2"/>
        <v>40534.25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7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2"/>
        <v>41435.208333333336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7">
        <f t="shared" si="14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2"/>
        <v>43518.25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7">
        <f t="shared" si="14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2"/>
        <v>41077.208333333336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7">
        <f t="shared" si="14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2"/>
        <v>42950.208333333328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7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2"/>
        <v>41718.208333333336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7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2"/>
        <v>41839.208333333336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7">
        <f t="shared" si="14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2"/>
        <v>41412.208333333336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7">
        <f t="shared" si="14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2"/>
        <v>42282.208333333328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7">
        <f t="shared" si="14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2"/>
        <v>42613.208333333328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7">
        <f t="shared" si="14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2"/>
        <v>42616.208333333328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7">
        <f t="shared" si="14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2"/>
        <v>40497.25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7">
        <f t="shared" si="14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2"/>
        <v>42999.208333333328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7">
        <f t="shared" si="14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2"/>
        <v>41350.208333333336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7">
        <f t="shared" si="14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2"/>
        <v>40259.208333333336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7">
        <f t="shared" si="14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2"/>
        <v>43012.208333333328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7">
        <f t="shared" si="14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2"/>
        <v>43631.208333333328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7">
        <f t="shared" si="14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2"/>
        <v>40430.208333333336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7">
        <f t="shared" si="14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2"/>
        <v>43588.208333333328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7">
        <f t="shared" si="14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2"/>
        <v>43233.208333333328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7">
        <f t="shared" si="14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2"/>
        <v>41782.208333333336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7">
        <f t="shared" si="14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2"/>
        <v>41328.25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7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2"/>
        <v>41975.25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7">
        <f t="shared" si="14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2"/>
        <v>42433.25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7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2"/>
        <v>41429.208333333336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7">
        <f t="shared" si="14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2"/>
        <v>43536.208333333328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7">
        <f t="shared" si="14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ref="N194:N257" si="18">(((L194/60)/60)/24)+DATE(1970,1,1)</f>
        <v>41817.208333333336</v>
      </c>
      <c r="O194" s="11">
        <f t="shared" ref="O194:O257" si="19"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7">
        <f t="shared" ref="I195:I258" si="20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si="18"/>
        <v>43198.208333333328</v>
      </c>
      <c r="O195" s="11">
        <f t="shared" si="19"/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si="16"/>
        <v>indie rock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7"/>
        <v>122.7605633802817</v>
      </c>
      <c r="G196" t="s">
        <v>20</v>
      </c>
      <c r="H196">
        <v>126</v>
      </c>
      <c r="I196" s="7">
        <f t="shared" si="2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8"/>
        <v>42261.208333333328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ref="T196:T259" si="22">RIGHT(R196,LEN(R196)-FIND("/",R196))</f>
        <v>metal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ref="F197:F260" si="23">(E197/D197)*100</f>
        <v>361.75316455696202</v>
      </c>
      <c r="G197" t="s">
        <v>20</v>
      </c>
      <c r="H197">
        <v>524</v>
      </c>
      <c r="I197" s="7">
        <f t="shared" si="2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8"/>
        <v>43310.208333333328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7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8"/>
        <v>42616.208333333328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7">
        <f t="shared" si="2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8"/>
        <v>42909.208333333328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7">
        <f t="shared" si="2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8"/>
        <v>40396.208333333336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7">
        <f t="shared" si="2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8"/>
        <v>42192.208333333328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7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8"/>
        <v>40262.208333333336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7">
        <f t="shared" si="2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8"/>
        <v>41845.208333333336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7">
        <f t="shared" si="2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8"/>
        <v>40818.208333333336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7">
        <f t="shared" si="2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8"/>
        <v>42752.25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7">
        <f t="shared" si="2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8"/>
        <v>40636.208333333336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7">
        <f t="shared" si="2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8"/>
        <v>43390.208333333328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7">
        <f t="shared" si="2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8"/>
        <v>40236.25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7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8"/>
        <v>43340.208333333328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7">
        <f t="shared" si="2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8"/>
        <v>43048.25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7">
        <f t="shared" si="2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8"/>
        <v>42496.208333333328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7">
        <f t="shared" si="2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8"/>
        <v>42797.25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7">
        <f t="shared" si="2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8"/>
        <v>41513.208333333336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7">
        <f t="shared" si="2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8"/>
        <v>43814.25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7">
        <f t="shared" si="2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8"/>
        <v>40488.208333333336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7">
        <f t="shared" si="2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8"/>
        <v>40409.208333333336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7">
        <f t="shared" si="2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8"/>
        <v>43509.25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7">
        <f t="shared" si="2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8"/>
        <v>40869.25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7">
        <f t="shared" si="2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8"/>
        <v>43583.208333333328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7">
        <f t="shared" si="2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8"/>
        <v>40858.25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7">
        <f t="shared" si="2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8"/>
        <v>41137.208333333336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7">
        <f t="shared" si="2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8"/>
        <v>40725.208333333336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7">
        <f t="shared" si="2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8"/>
        <v>41081.208333333336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7">
        <f t="shared" si="2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8"/>
        <v>41914.208333333336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7">
        <f t="shared" si="2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8"/>
        <v>42445.208333333328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7">
        <f t="shared" si="2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8"/>
        <v>41906.208333333336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7">
        <f t="shared" si="2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8"/>
        <v>41762.208333333336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7">
        <f t="shared" si="2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8"/>
        <v>40276.208333333336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7">
        <f t="shared" si="2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8"/>
        <v>42139.208333333328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7">
        <f t="shared" si="2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8"/>
        <v>42613.208333333328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7">
        <f t="shared" si="2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8"/>
        <v>42887.208333333328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7">
        <f t="shared" si="2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8"/>
        <v>43805.25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7">
        <f t="shared" si="2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8"/>
        <v>41415.208333333336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7">
        <f t="shared" si="2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8"/>
        <v>42576.208333333328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7">
        <f t="shared" si="2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8"/>
        <v>40706.208333333336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7">
        <f t="shared" si="2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8"/>
        <v>42969.208333333328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7">
        <f t="shared" si="2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8"/>
        <v>42779.25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7">
        <f t="shared" si="2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8"/>
        <v>43641.208333333328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7">
        <f t="shared" si="2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8"/>
        <v>41754.208333333336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7">
        <f t="shared" si="2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8"/>
        <v>43083.25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7">
        <f t="shared" si="2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8"/>
        <v>42245.208333333328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7">
        <f t="shared" si="2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8"/>
        <v>40396.208333333336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7">
        <f t="shared" si="2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8"/>
        <v>41742.208333333336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7">
        <f t="shared" si="2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8"/>
        <v>42865.208333333328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7">
        <f t="shared" si="2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8"/>
        <v>43163.25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7">
        <f t="shared" si="2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8"/>
        <v>41834.208333333336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7">
        <f t="shared" si="2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8"/>
        <v>41736.208333333336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7">
        <f t="shared" si="2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8"/>
        <v>41491.208333333336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7">
        <f t="shared" si="2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8"/>
        <v>42726.25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7">
        <f t="shared" si="2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8"/>
        <v>42004.25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7">
        <f t="shared" si="2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8"/>
        <v>42006.25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7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8"/>
        <v>40203.25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7">
        <f t="shared" si="2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8"/>
        <v>41252.25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7">
        <f t="shared" si="2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8"/>
        <v>41572.208333333336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7">
        <f t="shared" si="2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8"/>
        <v>40641.208333333336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7">
        <f t="shared" si="2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8"/>
        <v>42787.25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7">
        <f t="shared" si="2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8"/>
        <v>40590.25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7">
        <f t="shared" si="2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ref="N258:N321" si="24">(((L258/60)/60)/24)+DATE(1970,1,1)</f>
        <v>42393.25</v>
      </c>
      <c r="O258" s="11">
        <f t="shared" ref="O258:O321" si="25">(((M258/60)/60)/24)+DATE(1970,1,1)</f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7">
        <f t="shared" ref="I259:I322" si="26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si="24"/>
        <v>41338.25</v>
      </c>
      <c r="O259" s="11">
        <f t="shared" si="25"/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si="22"/>
        <v>plays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3"/>
        <v>268.48</v>
      </c>
      <c r="G260" t="s">
        <v>20</v>
      </c>
      <c r="H260">
        <v>186</v>
      </c>
      <c r="I260" s="7">
        <f t="shared" si="2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4"/>
        <v>42712.25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ref="T260:T323" si="28">RIGHT(R260,LEN(R260)-FIND("/",R260))</f>
        <v>plays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ref="F261:F324" si="29">(E261/D261)*100</f>
        <v>597.5</v>
      </c>
      <c r="G261" t="s">
        <v>20</v>
      </c>
      <c r="H261">
        <v>138</v>
      </c>
      <c r="I261" s="7">
        <f t="shared" si="2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4"/>
        <v>41251.25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7">
        <f t="shared" si="2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4"/>
        <v>41180.208333333336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7">
        <f t="shared" si="2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4"/>
        <v>40415.208333333336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7">
        <f t="shared" si="2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4"/>
        <v>40638.208333333336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7">
        <f t="shared" si="2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4"/>
        <v>40187.25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7">
        <f t="shared" si="2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4"/>
        <v>41317.25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7">
        <f t="shared" si="2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4"/>
        <v>42372.25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7">
        <f t="shared" si="2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4"/>
        <v>41950.25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7">
        <f t="shared" si="2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4"/>
        <v>41206.208333333336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7">
        <f t="shared" si="2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4"/>
        <v>41186.208333333336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7">
        <f t="shared" si="2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4"/>
        <v>43496.25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7">
        <f t="shared" si="2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4"/>
        <v>40514.25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7">
        <f t="shared" si="2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4"/>
        <v>42345.25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7">
        <f t="shared" si="2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4"/>
        <v>43656.208333333328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7">
        <f t="shared" si="2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4"/>
        <v>42995.208333333328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7">
        <f t="shared" si="2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4"/>
        <v>43045.25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7">
        <f t="shared" si="2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4"/>
        <v>43561.208333333328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7">
        <f t="shared" si="2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4"/>
        <v>41018.208333333336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7">
        <f t="shared" si="2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4"/>
        <v>40378.208333333336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7">
        <f t="shared" si="2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4"/>
        <v>41239.25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7">
        <f t="shared" si="2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4"/>
        <v>43346.208333333328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7">
        <f t="shared" si="2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4"/>
        <v>43060.25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7">
        <f t="shared" si="2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4"/>
        <v>40979.25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7">
        <f t="shared" si="2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4"/>
        <v>42701.25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7">
        <f t="shared" si="2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4"/>
        <v>42520.208333333328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7">
        <f t="shared" si="2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4"/>
        <v>41030.208333333336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7">
        <f t="shared" si="2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4"/>
        <v>42623.208333333328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7">
        <f t="shared" si="2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4"/>
        <v>42697.25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7">
        <f t="shared" si="2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4"/>
        <v>42122.208333333328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7">
        <f t="shared" si="2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4"/>
        <v>40982.208333333336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7">
        <f t="shared" si="2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4"/>
        <v>42219.208333333328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7">
        <f t="shared" si="2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4"/>
        <v>41404.208333333336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7">
        <f t="shared" si="2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4"/>
        <v>40831.208333333336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7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4"/>
        <v>40984.208333333336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7">
        <f t="shared" si="2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4"/>
        <v>40456.208333333336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7">
        <f t="shared" si="2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4"/>
        <v>43399.208333333328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7">
        <f t="shared" si="2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4"/>
        <v>41562.208333333336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7">
        <f t="shared" si="2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4"/>
        <v>43493.25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7">
        <f t="shared" si="2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4"/>
        <v>41653.25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7">
        <f t="shared" si="2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4"/>
        <v>42426.25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7">
        <f t="shared" si="2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4"/>
        <v>42432.25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7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4"/>
        <v>42977.208333333328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7">
        <f t="shared" si="2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4"/>
        <v>42061.25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7">
        <f t="shared" si="2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4"/>
        <v>43345.208333333328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7">
        <f t="shared" si="2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4"/>
        <v>42376.25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7">
        <f t="shared" si="2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4"/>
        <v>42589.208333333328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7">
        <f t="shared" si="2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4"/>
        <v>42448.208333333328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7">
        <f t="shared" si="2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4"/>
        <v>42930.208333333328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7">
        <f t="shared" si="2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4"/>
        <v>41066.208333333336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7">
        <f t="shared" si="2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4"/>
        <v>40651.208333333336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7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4"/>
        <v>40807.208333333336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7">
        <f t="shared" si="2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4"/>
        <v>40277.208333333336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7">
        <f t="shared" si="2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4"/>
        <v>40590.25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7">
        <f t="shared" si="2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4"/>
        <v>41572.208333333336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7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4"/>
        <v>40966.25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7">
        <f t="shared" si="2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4"/>
        <v>43536.208333333328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7">
        <f t="shared" si="2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4"/>
        <v>41783.208333333336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7">
        <f t="shared" si="2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4"/>
        <v>43788.25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7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4"/>
        <v>42869.208333333328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7">
        <f t="shared" si="2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4"/>
        <v>41684.25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7">
        <f t="shared" si="2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4"/>
        <v>40402.208333333336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7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ref="N322:N385" si="30">(((L322/60)/60)/24)+DATE(1970,1,1)</f>
        <v>40673.208333333336</v>
      </c>
      <c r="O322" s="11">
        <f t="shared" ref="O322:O385" si="31"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7">
        <f t="shared" ref="I323:I386" si="32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si="30"/>
        <v>40634.208333333336</v>
      </c>
      <c r="O323" s="11">
        <f t="shared" si="31"/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si="28"/>
        <v>shorts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9"/>
        <v>166.56234096692114</v>
      </c>
      <c r="G324" t="s">
        <v>20</v>
      </c>
      <c r="H324">
        <v>5168</v>
      </c>
      <c r="I324" s="7">
        <f t="shared" si="3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0"/>
        <v>40507.25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ref="T324:T387" si="34">RIGHT(R324,LEN(R324)-FIND("/",R324))</f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ref="F325:F388" si="35">(E325/D325)*100</f>
        <v>24.134831460674157</v>
      </c>
      <c r="G325" t="s">
        <v>14</v>
      </c>
      <c r="H325">
        <v>26</v>
      </c>
      <c r="I325" s="7">
        <f t="shared" si="3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0"/>
        <v>41725.208333333336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7">
        <f t="shared" si="3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0"/>
        <v>42176.208333333328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7">
        <f t="shared" si="3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0"/>
        <v>43267.208333333328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7">
        <f t="shared" si="3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0"/>
        <v>42364.25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7">
        <f t="shared" si="3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0"/>
        <v>43705.208333333328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7">
        <f t="shared" si="3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0"/>
        <v>43434.25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7">
        <f t="shared" si="3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0"/>
        <v>42716.25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7">
        <f t="shared" si="3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0"/>
        <v>43077.25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7">
        <f t="shared" si="3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0"/>
        <v>40896.25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7">
        <f t="shared" si="3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0"/>
        <v>41361.208333333336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7">
        <f t="shared" si="3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0"/>
        <v>43424.25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7">
        <f t="shared" si="3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0"/>
        <v>43110.25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7">
        <f t="shared" si="3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0"/>
        <v>43784.25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7">
        <f t="shared" si="3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0"/>
        <v>40527.25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7">
        <f t="shared" si="3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0"/>
        <v>43780.25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7">
        <f t="shared" si="3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0"/>
        <v>40821.208333333336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7">
        <f t="shared" si="3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0"/>
        <v>42949.208333333328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7">
        <f t="shared" si="3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0"/>
        <v>40889.25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7">
        <f t="shared" si="3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0"/>
        <v>42244.208333333328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7">
        <f t="shared" si="3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0"/>
        <v>41475.208333333336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7">
        <f t="shared" si="3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0"/>
        <v>41597.25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7">
        <f t="shared" si="3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0"/>
        <v>43122.25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7">
        <f t="shared" si="3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0"/>
        <v>42194.208333333328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7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0"/>
        <v>42971.208333333328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7">
        <f t="shared" si="3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0"/>
        <v>42046.25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7">
        <f t="shared" si="3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0"/>
        <v>42782.25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7">
        <f t="shared" si="3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0"/>
        <v>42930.208333333328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7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0"/>
        <v>42144.208333333328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7">
        <f t="shared" si="3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0"/>
        <v>42240.208333333328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7">
        <f t="shared" si="3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0"/>
        <v>42315.25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7">
        <f t="shared" si="3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0"/>
        <v>43651.208333333328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7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0"/>
        <v>41520.208333333336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7">
        <f t="shared" si="3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0"/>
        <v>42757.25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7">
        <f t="shared" si="3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0"/>
        <v>40922.25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7">
        <f t="shared" si="3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0"/>
        <v>42250.208333333328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7">
        <f t="shared" si="3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0"/>
        <v>43322.208333333328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7">
        <f t="shared" si="3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0"/>
        <v>40782.208333333336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7">
        <f t="shared" si="3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0"/>
        <v>40544.25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7">
        <f t="shared" si="3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0"/>
        <v>43015.208333333328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7">
        <f t="shared" si="3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0"/>
        <v>40570.25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7">
        <f t="shared" si="3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0"/>
        <v>40904.25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7">
        <f t="shared" si="3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0"/>
        <v>43164.25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7">
        <f t="shared" si="3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0"/>
        <v>42733.25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7">
        <f t="shared" si="3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0"/>
        <v>40546.25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7">
        <f t="shared" si="3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0"/>
        <v>41930.208333333336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7">
        <f t="shared" si="3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0"/>
        <v>40464.208333333336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7">
        <f t="shared" si="3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0"/>
        <v>41308.25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7">
        <f t="shared" si="3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0"/>
        <v>43570.208333333328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7">
        <f t="shared" si="3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0"/>
        <v>42043.25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7">
        <f t="shared" si="3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0"/>
        <v>42012.25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7">
        <f t="shared" si="3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0"/>
        <v>42964.208333333328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7">
        <f t="shared" si="3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0"/>
        <v>43476.25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0"/>
        <v>42293.208333333328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7">
        <f t="shared" si="3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0"/>
        <v>41826.208333333336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7">
        <f t="shared" si="3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0"/>
        <v>43760.208333333328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7">
        <f t="shared" si="3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0"/>
        <v>43241.208333333328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7">
        <f t="shared" si="3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0"/>
        <v>40843.208333333336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7">
        <f t="shared" si="3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0"/>
        <v>41448.208333333336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7">
        <f t="shared" si="3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0"/>
        <v>42163.208333333328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7">
        <f t="shared" si="3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0"/>
        <v>43024.208333333328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7">
        <f t="shared" si="3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0"/>
        <v>43509.25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7">
        <f t="shared" si="3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ref="N386:N449" si="36">(((L386/60)/60)/24)+DATE(1970,1,1)</f>
        <v>42776.25</v>
      </c>
      <c r="O386" s="11">
        <f t="shared" ref="O386:O449" si="37">(((M386/60)/60)/24)+DATE(1970,1,1)</f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7">
        <f t="shared" ref="I387:I450" si="38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si="36"/>
        <v>43553.208333333328</v>
      </c>
      <c r="O387" s="11">
        <f t="shared" si="37"/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si="34"/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5"/>
        <v>76.42361623616236</v>
      </c>
      <c r="G388" t="s">
        <v>14</v>
      </c>
      <c r="H388">
        <v>1068</v>
      </c>
      <c r="I388" s="7">
        <f t="shared" si="38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6"/>
        <v>40355.208333333336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ref="T388:T451" si="40">RIGHT(R388,LEN(R388)-FIND("/",R388))</f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ref="F389:F452" si="41">(E389/D389)*100</f>
        <v>39.261467889908261</v>
      </c>
      <c r="G389" t="s">
        <v>14</v>
      </c>
      <c r="H389">
        <v>424</v>
      </c>
      <c r="I389" s="7">
        <f t="shared" si="38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6"/>
        <v>41072.208333333336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7">
        <f t="shared" si="38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6"/>
        <v>40912.25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7">
        <f t="shared" si="38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6"/>
        <v>40479.208333333336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7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6"/>
        <v>41530.208333333336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7">
        <f t="shared" si="38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6"/>
        <v>41653.25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7">
        <f t="shared" si="38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6"/>
        <v>40549.25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7">
        <f t="shared" si="38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6"/>
        <v>42933.208333333328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7">
        <f t="shared" si="38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6"/>
        <v>41484.208333333336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7">
        <f t="shared" si="38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6"/>
        <v>40885.25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7">
        <f t="shared" si="38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6"/>
        <v>43378.208333333328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7">
        <f t="shared" si="38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6"/>
        <v>41417.208333333336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7">
        <f t="shared" si="38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6"/>
        <v>43228.208333333328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7">
        <f t="shared" si="38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6"/>
        <v>40576.25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7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6"/>
        <v>41502.208333333336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7">
        <f t="shared" si="38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6"/>
        <v>43765.208333333328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7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6"/>
        <v>40914.25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7">
        <f t="shared" si="38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6"/>
        <v>40310.208333333336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7">
        <f t="shared" si="38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6"/>
        <v>43053.25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7">
        <f t="shared" si="38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6"/>
        <v>43255.208333333328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7">
        <f t="shared" si="38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6"/>
        <v>41304.25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7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6"/>
        <v>43751.208333333328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7">
        <f t="shared" si="38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6"/>
        <v>42541.208333333328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7">
        <f t="shared" si="38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6"/>
        <v>42843.208333333328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7">
        <f t="shared" si="38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6"/>
        <v>42122.208333333328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7">
        <f t="shared" si="38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6"/>
        <v>42884.208333333328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7">
        <f t="shared" si="38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6"/>
        <v>41642.25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7">
        <f t="shared" si="38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6"/>
        <v>43431.25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7">
        <f t="shared" si="38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6"/>
        <v>40288.208333333336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7">
        <f t="shared" si="38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6"/>
        <v>40921.25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7">
        <f t="shared" si="38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6"/>
        <v>40560.25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7">
        <f t="shared" si="38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6"/>
        <v>43407.208333333328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7">
        <f t="shared" si="38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6"/>
        <v>41035.208333333336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7">
        <f t="shared" si="38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6"/>
        <v>40899.25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7">
        <f t="shared" si="38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6"/>
        <v>42911.208333333328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7">
        <f t="shared" si="38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6"/>
        <v>42915.208333333328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7">
        <f t="shared" si="38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6"/>
        <v>40285.208333333336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7">
        <f t="shared" si="38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6"/>
        <v>40808.208333333336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7">
        <f t="shared" si="38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6"/>
        <v>43208.208333333328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7">
        <f t="shared" si="38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6"/>
        <v>42213.208333333328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7">
        <f t="shared" si="38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6"/>
        <v>41332.25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7">
        <f t="shared" si="38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6"/>
        <v>41895.208333333336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7">
        <f t="shared" si="38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6"/>
        <v>40585.25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7">
        <f t="shared" si="38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6"/>
        <v>41680.25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7">
        <f t="shared" si="38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6"/>
        <v>43737.208333333328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7">
        <f t="shared" si="38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6"/>
        <v>43273.208333333328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7">
        <f t="shared" si="38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6"/>
        <v>41761.208333333336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7">
        <f t="shared" si="38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6"/>
        <v>41603.25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7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6"/>
        <v>42705.25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7">
        <f t="shared" si="38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6"/>
        <v>41988.25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7">
        <f t="shared" si="38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6"/>
        <v>43575.208333333328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7">
        <f t="shared" si="38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6"/>
        <v>42260.208333333328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7">
        <f t="shared" si="38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6"/>
        <v>41337.25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7">
        <f t="shared" si="38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6"/>
        <v>42680.208333333328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7">
        <f t="shared" si="38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6"/>
        <v>42916.208333333328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7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6"/>
        <v>41025.208333333336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7">
        <f t="shared" si="38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6"/>
        <v>42980.208333333328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7">
        <f t="shared" si="38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6"/>
        <v>40451.208333333336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7">
        <f t="shared" si="38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6"/>
        <v>40748.208333333336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7">
        <f t="shared" si="38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6"/>
        <v>40515.25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7">
        <f t="shared" si="38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6"/>
        <v>41261.25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7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6"/>
        <v>43088.25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7">
        <f t="shared" si="38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ref="N450:N513" si="42">(((L450/60)/60)/24)+DATE(1970,1,1)</f>
        <v>41378.208333333336</v>
      </c>
      <c r="O450" s="11">
        <f t="shared" ref="O450:O513" si="43"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7">
        <f t="shared" ref="I451:I514" si="44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si="42"/>
        <v>43530.25</v>
      </c>
      <c r="O451" s="11">
        <f t="shared" si="43"/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si="40"/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1"/>
        <v>4</v>
      </c>
      <c r="G452" t="s">
        <v>14</v>
      </c>
      <c r="H452">
        <v>1</v>
      </c>
      <c r="I452" s="7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2"/>
        <v>43394.208333333328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ref="T452:T515" si="46">RIGHT(R452,LEN(R452)-FIND("/",R452))</f>
        <v>animation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ref="F453:F516" si="47">(E453/D453)*100</f>
        <v>122.84501347708894</v>
      </c>
      <c r="G453" t="s">
        <v>20</v>
      </c>
      <c r="H453">
        <v>6286</v>
      </c>
      <c r="I453" s="7">
        <f t="shared" si="44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2"/>
        <v>42935.208333333328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7">
        <f t="shared" si="44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2"/>
        <v>40365.208333333336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7">
        <f t="shared" si="44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2"/>
        <v>42705.25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7">
        <f t="shared" si="44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2"/>
        <v>41568.208333333336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7">
        <f t="shared" si="44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2"/>
        <v>40809.208333333336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7">
        <f t="shared" si="44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2"/>
        <v>43141.25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7">
        <f t="shared" si="44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2"/>
        <v>42657.208333333328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7">
        <f t="shared" si="44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2"/>
        <v>40265.208333333336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7">
        <f t="shared" si="44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2"/>
        <v>42001.25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7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2"/>
        <v>40399.208333333336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7">
        <f t="shared" si="44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2"/>
        <v>41757.208333333336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7">
        <f t="shared" si="44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2"/>
        <v>41304.25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7">
        <f t="shared" si="44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2"/>
        <v>41639.25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7">
        <f t="shared" si="44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2"/>
        <v>43142.25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7">
        <f t="shared" si="44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2"/>
        <v>43127.25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7">
        <f t="shared" si="44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2"/>
        <v>41409.208333333336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7">
        <f t="shared" si="44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2"/>
        <v>42331.25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7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2"/>
        <v>43569.208333333328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7">
        <f t="shared" si="44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2"/>
        <v>42142.208333333328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7">
        <f t="shared" si="44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2"/>
        <v>42716.25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7">
        <f t="shared" si="44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2"/>
        <v>41031.208333333336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7">
        <f t="shared" si="44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2"/>
        <v>43535.208333333328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7">
        <f t="shared" si="44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2"/>
        <v>43277.208333333328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7">
        <f t="shared" si="44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2"/>
        <v>41989.25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7">
        <f t="shared" si="44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2"/>
        <v>41450.208333333336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7">
        <f t="shared" si="44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2"/>
        <v>43322.208333333328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7">
        <f t="shared" si="44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2"/>
        <v>40720.208333333336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7">
        <f t="shared" si="44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2"/>
        <v>42072.208333333328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7">
        <f t="shared" si="44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2"/>
        <v>42945.208333333328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7">
        <f t="shared" si="44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2"/>
        <v>40248.25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7">
        <f t="shared" si="44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2"/>
        <v>41913.208333333336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7">
        <f t="shared" si="44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2"/>
        <v>40963.25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7">
        <f t="shared" si="44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2"/>
        <v>43811.25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7">
        <f t="shared" si="44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2"/>
        <v>41855.208333333336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7">
        <f t="shared" si="44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2"/>
        <v>43626.208333333328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7">
        <f t="shared" si="44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2"/>
        <v>43168.25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7">
        <f t="shared" si="44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2"/>
        <v>42845.208333333328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7">
        <f t="shared" si="44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2"/>
        <v>42403.25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7">
        <f t="shared" si="44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2"/>
        <v>40406.208333333336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7">
        <f t="shared" si="44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2"/>
        <v>43786.25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7">
        <f t="shared" si="44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2"/>
        <v>41456.208333333336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7">
        <f t="shared" si="44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2"/>
        <v>40336.208333333336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7">
        <f t="shared" si="44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2"/>
        <v>43645.208333333328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7">
        <f t="shared" si="44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2"/>
        <v>40990.208333333336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7">
        <f t="shared" si="44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2"/>
        <v>41800.208333333336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7">
        <f t="shared" si="44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2"/>
        <v>42876.208333333328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7">
        <f t="shared" si="44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2"/>
        <v>42724.25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7">
        <f t="shared" si="44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2"/>
        <v>42005.25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7">
        <f t="shared" si="44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2"/>
        <v>42444.208333333328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7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2"/>
        <v>41395.208333333336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7">
        <f t="shared" si="44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2"/>
        <v>41345.208333333336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7">
        <f t="shared" si="44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2"/>
        <v>41117.208333333336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7">
        <f t="shared" si="44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2"/>
        <v>42186.208333333328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7">
        <f t="shared" si="44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2"/>
        <v>42142.208333333328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7">
        <f t="shared" si="44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2"/>
        <v>41341.25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7">
        <f t="shared" si="44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2"/>
        <v>43062.25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7">
        <f t="shared" si="44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2"/>
        <v>41373.208333333336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7">
        <f t="shared" si="44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2"/>
        <v>43310.208333333328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7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2"/>
        <v>41034.208333333336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7">
        <f t="shared" si="44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2"/>
        <v>43251.208333333328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7">
        <f t="shared" si="44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2"/>
        <v>43671.208333333328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7">
        <f t="shared" si="44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ref="N514:N577" si="48">(((L514/60)/60)/24)+DATE(1970,1,1)</f>
        <v>41825.208333333336</v>
      </c>
      <c r="O514" s="11">
        <f t="shared" ref="O514:O577" si="49"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7">
        <f t="shared" ref="I515:I578" si="50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si="48"/>
        <v>40430.208333333336</v>
      </c>
      <c r="O515" s="11">
        <f t="shared" si="49"/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si="46"/>
        <v>television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7"/>
        <v>22.439077144917089</v>
      </c>
      <c r="G516" t="s">
        <v>74</v>
      </c>
      <c r="H516">
        <v>528</v>
      </c>
      <c r="I516" s="7">
        <f t="shared" si="50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8"/>
        <v>41614.25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ref="T516:T579" si="52">RIGHT(R516,LEN(R516)-FIND("/",R516))</f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ref="F517:F580" si="53">(E517/D517)*100</f>
        <v>55.779069767441861</v>
      </c>
      <c r="G517" t="s">
        <v>14</v>
      </c>
      <c r="H517">
        <v>133</v>
      </c>
      <c r="I517" s="7">
        <f t="shared" si="50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8"/>
        <v>40900.25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7">
        <f t="shared" si="50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8"/>
        <v>40396.208333333336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7">
        <f t="shared" si="50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8"/>
        <v>42860.208333333328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7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8"/>
        <v>43154.25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7">
        <f t="shared" si="50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8"/>
        <v>42012.25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7">
        <f t="shared" si="50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8"/>
        <v>43574.208333333328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7">
        <f t="shared" si="50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8"/>
        <v>42605.208333333328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7">
        <f t="shared" si="50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8"/>
        <v>41093.208333333336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7">
        <f t="shared" si="50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8"/>
        <v>40241.25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7">
        <f t="shared" si="50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8"/>
        <v>40294.208333333336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7">
        <f t="shared" si="50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8"/>
        <v>40505.25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7">
        <f t="shared" si="50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8"/>
        <v>42364.25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7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8"/>
        <v>42405.25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7">
        <f t="shared" si="50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8"/>
        <v>41601.25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7">
        <f t="shared" si="50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8"/>
        <v>41769.208333333336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7">
        <f t="shared" si="50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8"/>
        <v>40421.208333333336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7">
        <f t="shared" si="50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8"/>
        <v>41589.25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7">
        <f t="shared" si="50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8"/>
        <v>43125.25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7">
        <f t="shared" si="50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8"/>
        <v>41479.208333333336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7">
        <f t="shared" si="50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8"/>
        <v>43329.208333333328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7">
        <f t="shared" si="50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8"/>
        <v>43259.208333333328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7">
        <f t="shared" si="50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8"/>
        <v>40414.208333333336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7">
        <f t="shared" si="50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8"/>
        <v>43342.208333333328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7">
        <f t="shared" si="50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8"/>
        <v>41539.208333333336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7">
        <f t="shared" si="50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8"/>
        <v>43647.208333333328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7">
        <f t="shared" si="50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8"/>
        <v>43225.208333333328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7">
        <f t="shared" si="50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8"/>
        <v>42165.208333333328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7">
        <f t="shared" si="50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8"/>
        <v>42391.25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7">
        <f t="shared" si="50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8"/>
        <v>41528.208333333336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7">
        <f t="shared" si="50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8"/>
        <v>42377.25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7">
        <f t="shared" si="50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8"/>
        <v>43824.25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7">
        <f t="shared" si="50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8"/>
        <v>43360.208333333328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7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8"/>
        <v>42029.25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7">
        <f t="shared" si="50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8"/>
        <v>42461.208333333328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7">
        <f t="shared" si="50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8"/>
        <v>41422.208333333336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7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8"/>
        <v>40968.25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7">
        <f t="shared" si="50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8"/>
        <v>41993.25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7">
        <f t="shared" si="50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8"/>
        <v>42700.25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7">
        <f t="shared" si="50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8"/>
        <v>40545.25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7">
        <f t="shared" si="50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8"/>
        <v>42723.25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7">
        <f t="shared" si="50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8"/>
        <v>41731.208333333336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7">
        <f t="shared" si="50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8"/>
        <v>40792.208333333336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7">
        <f t="shared" si="50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8"/>
        <v>42279.208333333328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7">
        <f t="shared" si="50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8"/>
        <v>42424.25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7">
        <f t="shared" si="50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8"/>
        <v>42584.208333333328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7">
        <f t="shared" si="50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8"/>
        <v>40865.25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7">
        <f t="shared" si="50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8"/>
        <v>40833.208333333336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7">
        <f t="shared" si="50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8"/>
        <v>43536.208333333328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7">
        <f t="shared" si="50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8"/>
        <v>43417.25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7">
        <f t="shared" si="50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8"/>
        <v>42078.208333333328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7">
        <f t="shared" si="50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8"/>
        <v>40862.25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7">
        <f t="shared" si="50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8"/>
        <v>42424.25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7">
        <f t="shared" si="50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8"/>
        <v>41830.208333333336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7">
        <f t="shared" si="50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8"/>
        <v>40374.208333333336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7">
        <f t="shared" si="50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8"/>
        <v>40554.25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7">
        <f t="shared" si="50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8"/>
        <v>41993.25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7">
        <f t="shared" si="50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8"/>
        <v>42174.208333333328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7">
        <f t="shared" si="50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8"/>
        <v>42275.208333333328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7">
        <f t="shared" si="50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8"/>
        <v>41761.208333333336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7">
        <f t="shared" si="50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8"/>
        <v>43806.25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7">
        <f t="shared" si="50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8"/>
        <v>41779.208333333336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7">
        <f t="shared" si="50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ref="N578:N641" si="54">(((L578/60)/60)/24)+DATE(1970,1,1)</f>
        <v>43040.208333333328</v>
      </c>
      <c r="O578" s="11">
        <f t="shared" ref="O578:O641" si="55">(((M578/60)/60)/24)+DATE(1970,1,1)</f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7">
        <f t="shared" ref="I579:I642" si="56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si="54"/>
        <v>40613.25</v>
      </c>
      <c r="O579" s="11">
        <f t="shared" si="5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si="52"/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3"/>
        <v>16.754404145077721</v>
      </c>
      <c r="G580" t="s">
        <v>14</v>
      </c>
      <c r="H580">
        <v>245</v>
      </c>
      <c r="I580" s="7">
        <f t="shared" si="5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4"/>
        <v>40878.25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ref="T580:T643" si="58">RIGHT(R580,LEN(R580)-FIND("/",R580))</f>
        <v>science fiction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ref="F581:F644" si="59">(E581/D581)*100</f>
        <v>101.11290322580646</v>
      </c>
      <c r="G581" t="s">
        <v>20</v>
      </c>
      <c r="H581">
        <v>87</v>
      </c>
      <c r="I581" s="7">
        <f t="shared" si="5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4"/>
        <v>40762.208333333336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7">
        <f t="shared" si="5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4"/>
        <v>41696.25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7">
        <f t="shared" si="5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4"/>
        <v>40662.208333333336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7">
        <f t="shared" si="5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4"/>
        <v>42165.208333333328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7">
        <f t="shared" si="5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4"/>
        <v>40959.25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7">
        <f t="shared" si="5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4"/>
        <v>41024.208333333336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7">
        <f t="shared" si="5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4"/>
        <v>40255.208333333336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7">
        <f t="shared" si="5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4"/>
        <v>40499.25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7">
        <f t="shared" si="5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4"/>
        <v>43484.25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7">
        <f t="shared" si="5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4"/>
        <v>40262.208333333336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7">
        <f t="shared" si="5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4"/>
        <v>42190.208333333328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7">
        <f t="shared" si="5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4"/>
        <v>41994.25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7">
        <f t="shared" si="5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4"/>
        <v>40373.208333333336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7">
        <f t="shared" si="5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4"/>
        <v>41789.208333333336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7">
        <f t="shared" si="5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4"/>
        <v>41724.208333333336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7">
        <f t="shared" si="5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4"/>
        <v>42548.208333333328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7">
        <f t="shared" si="5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4"/>
        <v>40253.208333333336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7">
        <f t="shared" si="5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4"/>
        <v>42434.25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7">
        <f t="shared" si="5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4"/>
        <v>43786.25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7">
        <f t="shared" si="5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4"/>
        <v>40344.208333333336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7">
        <f t="shared" si="5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4"/>
        <v>42047.25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7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4"/>
        <v>41485.208333333336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7">
        <f t="shared" si="5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4"/>
        <v>41789.208333333336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7">
        <f t="shared" si="5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4"/>
        <v>42160.208333333328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7">
        <f t="shared" si="5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4"/>
        <v>43573.208333333328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7">
        <f t="shared" si="5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4"/>
        <v>40565.25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7">
        <f t="shared" si="5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4"/>
        <v>42280.208333333328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7">
        <f t="shared" si="5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4"/>
        <v>42436.25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7">
        <f t="shared" si="5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4"/>
        <v>41721.208333333336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7">
        <f t="shared" si="5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4"/>
        <v>43530.25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7">
        <f t="shared" si="5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4"/>
        <v>43481.25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7">
        <f t="shared" si="5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4"/>
        <v>41259.25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7">
        <f t="shared" si="5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4"/>
        <v>41480.208333333336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7">
        <f t="shared" si="5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4"/>
        <v>40474.208333333336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7">
        <f t="shared" si="5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4"/>
        <v>42973.208333333328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7">
        <f t="shared" si="5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4"/>
        <v>42746.25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7">
        <f t="shared" si="5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4"/>
        <v>42489.208333333328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7">
        <f t="shared" si="5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4"/>
        <v>41537.208333333336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7">
        <f t="shared" si="5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4"/>
        <v>41794.208333333336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7">
        <f t="shared" si="5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4"/>
        <v>41396.208333333336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7">
        <f t="shared" si="5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4"/>
        <v>40669.208333333336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7">
        <f t="shared" si="5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4"/>
        <v>42559.208333333328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7">
        <f t="shared" si="5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4"/>
        <v>42626.208333333328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7">
        <f t="shared" si="5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4"/>
        <v>43205.208333333328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7">
        <f t="shared" si="5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4"/>
        <v>42201.208333333328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7">
        <f t="shared" si="5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4"/>
        <v>42029.25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7">
        <f t="shared" si="5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4"/>
        <v>43857.25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7">
        <f t="shared" si="5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4"/>
        <v>40449.208333333336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7">
        <f t="shared" si="5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4"/>
        <v>40345.208333333336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7">
        <f t="shared" si="5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4"/>
        <v>40455.208333333336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7">
        <f t="shared" si="5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4"/>
        <v>42557.208333333328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7">
        <f t="shared" si="5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4"/>
        <v>43586.208333333328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7">
        <f t="shared" si="5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4"/>
        <v>43550.208333333328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7">
        <f t="shared" si="5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4"/>
        <v>41945.208333333336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7">
        <f t="shared" si="5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4"/>
        <v>42315.25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7">
        <f t="shared" si="5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4"/>
        <v>42819.208333333328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7">
        <f t="shared" si="5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4"/>
        <v>41314.25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7">
        <f t="shared" si="5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4"/>
        <v>40926.25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7">
        <f t="shared" si="5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4"/>
        <v>42688.25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7">
        <f t="shared" si="5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4"/>
        <v>40386.208333333336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7">
        <f t="shared" si="5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4"/>
        <v>43309.208333333328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7">
        <f t="shared" si="5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ref="N642:N705" si="60">(((L642/60)/60)/24)+DATE(1970,1,1)</f>
        <v>42387.25</v>
      </c>
      <c r="O642" s="11">
        <f t="shared" ref="O642:O705" si="61">(((M642/60)/60)/24)+DATE(1970,1,1)</f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7">
        <f t="shared" ref="I643:I706" si="62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si="60"/>
        <v>42786.25</v>
      </c>
      <c r="O643" s="11">
        <f t="shared" si="61"/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si="58"/>
        <v>plays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9"/>
        <v>145.45652173913044</v>
      </c>
      <c r="G644" t="s">
        <v>20</v>
      </c>
      <c r="H644">
        <v>129</v>
      </c>
      <c r="I644" s="7">
        <f t="shared" si="6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0"/>
        <v>43451.25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ref="T644:T707" si="64">RIGHT(R644,LEN(R644)-FIND("/",R644))</f>
        <v>wearables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ref="F645:F708" si="65">(E645/D645)*100</f>
        <v>221.38255033557047</v>
      </c>
      <c r="G645" t="s">
        <v>20</v>
      </c>
      <c r="H645">
        <v>375</v>
      </c>
      <c r="I645" s="7">
        <f t="shared" si="6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0"/>
        <v>42795.25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7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0"/>
        <v>43452.25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7">
        <f t="shared" si="6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0"/>
        <v>43369.208333333328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7">
        <f t="shared" si="6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0"/>
        <v>41346.208333333336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7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0"/>
        <v>43199.208333333328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7">
        <f t="shared" si="6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0"/>
        <v>42922.208333333328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7">
        <f t="shared" si="6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0"/>
        <v>40471.208333333336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7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0"/>
        <v>41828.208333333336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7">
        <f t="shared" si="6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0"/>
        <v>41692.25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7">
        <f t="shared" si="6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0"/>
        <v>42587.208333333328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7">
        <f t="shared" si="6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0"/>
        <v>42468.208333333328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7">
        <f t="shared" si="6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0"/>
        <v>42240.208333333328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7">
        <f t="shared" si="6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0"/>
        <v>42796.25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7">
        <f t="shared" si="6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0"/>
        <v>43097.25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7">
        <f t="shared" si="6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0"/>
        <v>43096.25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7">
        <f t="shared" si="6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0"/>
        <v>42246.208333333328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7">
        <f t="shared" si="6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0"/>
        <v>40570.25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7">
        <f t="shared" si="6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0"/>
        <v>42237.208333333328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7">
        <f t="shared" si="6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0"/>
        <v>40996.208333333336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7">
        <f t="shared" si="6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0"/>
        <v>43443.25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7">
        <f t="shared" si="6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0"/>
        <v>40458.208333333336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7">
        <f t="shared" si="6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0"/>
        <v>40959.25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7">
        <f t="shared" si="6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0"/>
        <v>40733.208333333336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7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0"/>
        <v>41516.208333333336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7">
        <f t="shared" si="6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0"/>
        <v>41892.208333333336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7">
        <f t="shared" si="6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0"/>
        <v>41122.208333333336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7">
        <f t="shared" si="6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0"/>
        <v>42912.208333333328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7">
        <f t="shared" si="6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0"/>
        <v>42425.25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7">
        <f t="shared" si="6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0"/>
        <v>40390.208333333336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7">
        <f t="shared" si="6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0"/>
        <v>43180.208333333328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7">
        <f t="shared" si="6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0"/>
        <v>42475.208333333328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7">
        <f t="shared" si="6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0"/>
        <v>40774.208333333336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7">
        <f t="shared" si="6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0"/>
        <v>43719.208333333328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7">
        <f t="shared" si="6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0"/>
        <v>41178.208333333336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7">
        <f t="shared" si="6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0"/>
        <v>42561.208333333328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7">
        <f t="shared" si="6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0"/>
        <v>43484.25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7">
        <f t="shared" si="6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0"/>
        <v>43756.208333333328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7">
        <f t="shared" si="6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0"/>
        <v>43813.25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7">
        <f t="shared" si="6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0"/>
        <v>40898.25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7">
        <f t="shared" si="6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0"/>
        <v>41619.25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7">
        <f t="shared" si="6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0"/>
        <v>43359.208333333328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7">
        <f t="shared" si="6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0"/>
        <v>40358.208333333336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7">
        <f t="shared" si="6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0"/>
        <v>42239.208333333328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7">
        <f t="shared" si="6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0"/>
        <v>43186.208333333328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7">
        <f t="shared" si="6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0"/>
        <v>42806.25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7">
        <f t="shared" si="6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0"/>
        <v>43475.25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7">
        <f t="shared" si="6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0"/>
        <v>41576.208333333336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7">
        <f t="shared" si="6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0"/>
        <v>40874.25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7">
        <f t="shared" si="6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0"/>
        <v>41185.208333333336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7">
        <f t="shared" si="6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0"/>
        <v>43655.208333333328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7">
        <f t="shared" si="6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0"/>
        <v>43025.208333333328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7">
        <f t="shared" si="6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0"/>
        <v>43066.25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7">
        <f t="shared" si="6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0"/>
        <v>42322.25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7">
        <f t="shared" si="6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0"/>
        <v>42114.208333333328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7">
        <f t="shared" si="6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0"/>
        <v>43190.208333333328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7">
        <f t="shared" si="6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0"/>
        <v>40871.25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7">
        <f t="shared" si="6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0"/>
        <v>43641.208333333328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7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0"/>
        <v>40203.25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7">
        <f t="shared" si="6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0"/>
        <v>40629.208333333336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7">
        <f t="shared" si="6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0"/>
        <v>41477.208333333336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7">
        <f t="shared" si="6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0"/>
        <v>41020.208333333336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7">
        <f t="shared" si="6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ref="N706:N769" si="66">(((L706/60)/60)/24)+DATE(1970,1,1)</f>
        <v>42555.208333333328</v>
      </c>
      <c r="O706" s="11">
        <f t="shared" ref="O706:O769" si="67"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7">
        <f t="shared" ref="I707:I770" si="68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si="66"/>
        <v>41619.25</v>
      </c>
      <c r="O707" s="11">
        <f t="shared" si="67"/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si="64"/>
        <v>nonfiction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5"/>
        <v>127.84686346863469</v>
      </c>
      <c r="G708" t="s">
        <v>20</v>
      </c>
      <c r="H708">
        <v>1345</v>
      </c>
      <c r="I708" s="7">
        <f t="shared" si="6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6"/>
        <v>43471.25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ref="T708:T771" si="70">RIGHT(R708,LEN(R708)-FIND("/",R708))</f>
        <v>web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ref="F709:F772" si="71">(E709/D709)*100</f>
        <v>158.61643835616439</v>
      </c>
      <c r="G709" t="s">
        <v>20</v>
      </c>
      <c r="H709">
        <v>168</v>
      </c>
      <c r="I709" s="7">
        <f t="shared" si="6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6"/>
        <v>43442.25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7">
        <f t="shared" si="6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6"/>
        <v>42877.208333333328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7">
        <f t="shared" si="6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6"/>
        <v>41018.208333333336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7">
        <f t="shared" si="6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6"/>
        <v>43295.208333333328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7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6"/>
        <v>42393.25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7">
        <f t="shared" si="6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6"/>
        <v>42559.208333333328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7">
        <f t="shared" si="6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6"/>
        <v>42604.208333333328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7">
        <f t="shared" si="6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6"/>
        <v>41870.208333333336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7">
        <f t="shared" si="6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6"/>
        <v>40397.208333333336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7">
        <f t="shared" si="6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6"/>
        <v>41465.208333333336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7">
        <f t="shared" si="6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6"/>
        <v>40777.208333333336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7">
        <f t="shared" si="6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6"/>
        <v>41442.208333333336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7">
        <f t="shared" si="6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6"/>
        <v>41058.208333333336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7">
        <f t="shared" si="6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6"/>
        <v>43152.25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7">
        <f t="shared" si="6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6"/>
        <v>43194.208333333328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7">
        <f t="shared" si="6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6"/>
        <v>43045.25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7">
        <f t="shared" si="6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6"/>
        <v>42431.25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7">
        <f t="shared" si="6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6"/>
        <v>41934.208333333336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7">
        <f t="shared" si="6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6"/>
        <v>41958.25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7">
        <f t="shared" si="6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6"/>
        <v>40476.208333333336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7">
        <f t="shared" si="6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6"/>
        <v>43485.25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7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6"/>
        <v>42515.208333333328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7">
        <f t="shared" si="6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6"/>
        <v>41309.25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7">
        <f t="shared" si="6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6"/>
        <v>42147.208333333328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7">
        <f t="shared" si="6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6"/>
        <v>42939.208333333328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7">
        <f t="shared" si="6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6"/>
        <v>42816.208333333328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7">
        <f t="shared" si="6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6"/>
        <v>41844.208333333336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7">
        <f t="shared" si="6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6"/>
        <v>42763.25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7">
        <f t="shared" si="6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6"/>
        <v>42459.208333333328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7">
        <f t="shared" si="6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6"/>
        <v>42055.25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7">
        <f t="shared" si="6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6"/>
        <v>42685.25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7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6"/>
        <v>41959.25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7">
        <f t="shared" si="6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6"/>
        <v>41089.208333333336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7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6"/>
        <v>42769.25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7">
        <f t="shared" si="6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6"/>
        <v>40321.208333333336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7">
        <f t="shared" si="6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6"/>
        <v>40197.25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7">
        <f t="shared" si="6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6"/>
        <v>42298.208333333328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7">
        <f t="shared" si="6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6"/>
        <v>43322.208333333328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7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6"/>
        <v>40328.208333333336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7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6"/>
        <v>40825.208333333336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7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6"/>
        <v>40423.208333333336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7">
        <f t="shared" si="6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6"/>
        <v>40238.25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7">
        <f t="shared" si="6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6"/>
        <v>41920.208333333336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7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6"/>
        <v>40360.208333333336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7">
        <f t="shared" si="6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6"/>
        <v>42446.208333333328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7">
        <f t="shared" si="6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6"/>
        <v>40395.208333333336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7">
        <f t="shared" si="6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6"/>
        <v>40321.208333333336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7">
        <f t="shared" si="6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6"/>
        <v>41210.208333333336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7">
        <f t="shared" si="6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6"/>
        <v>43096.25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7">
        <f t="shared" si="6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6"/>
        <v>42024.25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7">
        <f t="shared" si="6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6"/>
        <v>40675.208333333336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7">
        <f t="shared" si="6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6"/>
        <v>41936.208333333336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7">
        <f t="shared" si="6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6"/>
        <v>43136.25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7">
        <f t="shared" si="6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6"/>
        <v>43678.208333333328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7">
        <f t="shared" si="6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6"/>
        <v>42938.208333333328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7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6"/>
        <v>41241.25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7">
        <f t="shared" si="6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6"/>
        <v>41037.208333333336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7">
        <f t="shared" si="6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6"/>
        <v>40676.208333333336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7">
        <f t="shared" si="6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6"/>
        <v>42840.208333333328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7">
        <f t="shared" si="6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6"/>
        <v>43362.208333333328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7">
        <f t="shared" si="6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6"/>
        <v>42283.208333333328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7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ref="N770:N833" si="72">(((L770/60)/60)/24)+DATE(1970,1,1)</f>
        <v>41619.25</v>
      </c>
      <c r="O770" s="11">
        <f t="shared" ref="O770:O833" si="73">(((M770/60)/60)/24)+DATE(1970,1,1)</f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7">
        <f t="shared" ref="I771:I834" si="74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si="72"/>
        <v>41501.208333333336</v>
      </c>
      <c r="O771" s="11">
        <f t="shared" si="73"/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si="70"/>
        <v>video games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1"/>
        <v>270.74418604651163</v>
      </c>
      <c r="G772" t="s">
        <v>20</v>
      </c>
      <c r="H772">
        <v>216</v>
      </c>
      <c r="I772" s="7">
        <f t="shared" si="74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2"/>
        <v>41743.208333333336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ref="T772:T835" si="76">RIGHT(R772,LEN(R772)-FIND("/",R772))</f>
        <v>plays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ref="F773:F836" si="77">(E773/D773)*100</f>
        <v>49.446428571428569</v>
      </c>
      <c r="G773" t="s">
        <v>74</v>
      </c>
      <c r="H773">
        <v>26</v>
      </c>
      <c r="I773" s="7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2"/>
        <v>43491.25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7">
        <f t="shared" si="74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2"/>
        <v>43505.25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7">
        <f t="shared" si="74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2"/>
        <v>42838.208333333328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7">
        <f t="shared" si="74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2"/>
        <v>42513.208333333328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7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2"/>
        <v>41949.25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7">
        <f t="shared" si="74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2"/>
        <v>43650.208333333328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7">
        <f t="shared" si="74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2"/>
        <v>40809.208333333336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7">
        <f t="shared" si="74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2"/>
        <v>40768.208333333336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7">
        <f t="shared" si="74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2"/>
        <v>42230.208333333328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7">
        <f t="shared" si="74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2"/>
        <v>42573.208333333328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7">
        <f t="shared" si="74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2"/>
        <v>40482.208333333336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7">
        <f t="shared" si="74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2"/>
        <v>40603.25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7">
        <f t="shared" si="74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2"/>
        <v>41625.25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7">
        <f t="shared" si="74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2"/>
        <v>42435.25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7">
        <f t="shared" si="74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2"/>
        <v>43582.208333333328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7">
        <f t="shared" si="74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2"/>
        <v>43186.208333333328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7">
        <f t="shared" si="74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2"/>
        <v>40684.208333333336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7">
        <f t="shared" si="74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2"/>
        <v>41202.208333333336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7">
        <f t="shared" si="74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2"/>
        <v>41786.208333333336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7">
        <f t="shared" si="74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2"/>
        <v>40223.25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7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2"/>
        <v>42715.25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7">
        <f t="shared" si="74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2"/>
        <v>41451.208333333336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7">
        <f t="shared" si="74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2"/>
        <v>41450.208333333336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7">
        <f t="shared" si="74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2"/>
        <v>43091.25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7">
        <f t="shared" si="74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2"/>
        <v>42675.208333333328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7">
        <f t="shared" si="74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2"/>
        <v>41859.208333333336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7">
        <f t="shared" si="74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2"/>
        <v>43464.25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7">
        <f t="shared" si="74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2"/>
        <v>41060.208333333336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7">
        <f t="shared" si="74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2"/>
        <v>42399.25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7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2"/>
        <v>42167.208333333328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7">
        <f t="shared" si="74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2"/>
        <v>43830.25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7">
        <f t="shared" si="74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2"/>
        <v>43650.208333333328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7">
        <f t="shared" si="74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2"/>
        <v>43492.25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7">
        <f t="shared" si="74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2"/>
        <v>43102.25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7">
        <f t="shared" si="74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2"/>
        <v>41958.25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7">
        <f t="shared" si="74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2"/>
        <v>40973.25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7">
        <f t="shared" si="74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2"/>
        <v>43753.208333333328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7">
        <f t="shared" si="74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2"/>
        <v>42507.208333333328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7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2"/>
        <v>41135.208333333336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7">
        <f t="shared" si="74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2"/>
        <v>43067.25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7">
        <f t="shared" si="74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2"/>
        <v>42378.25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7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2"/>
        <v>43206.208333333328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7">
        <f t="shared" si="74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2"/>
        <v>41148.208333333336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7">
        <f t="shared" si="74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2"/>
        <v>42517.208333333328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7">
        <f t="shared" si="74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2"/>
        <v>43068.25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7">
        <f t="shared" si="74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2"/>
        <v>41680.25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7">
        <f t="shared" si="74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2"/>
        <v>43589.208333333328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7">
        <f t="shared" si="74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2"/>
        <v>43486.25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7">
        <f t="shared" si="74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2"/>
        <v>41237.25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7">
        <f t="shared" si="74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2"/>
        <v>43310.208333333328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7">
        <f t="shared" si="74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2"/>
        <v>42794.25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7">
        <f t="shared" si="74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2"/>
        <v>41698.25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7">
        <f t="shared" si="74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2"/>
        <v>41892.208333333336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7">
        <f t="shared" si="74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2"/>
        <v>40348.208333333336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7">
        <f t="shared" si="74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2"/>
        <v>42941.208333333328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7">
        <f t="shared" si="74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2"/>
        <v>40525.25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7">
        <f t="shared" si="74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2"/>
        <v>40666.208333333336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7">
        <f t="shared" si="74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2"/>
        <v>43340.208333333328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7">
        <f t="shared" si="74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2"/>
        <v>42164.208333333328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7">
        <f t="shared" si="74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2"/>
        <v>43103.25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7">
        <f t="shared" si="74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2"/>
        <v>40994.208333333336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7">
        <f t="shared" si="74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ref="N834:N897" si="78">(((L834/60)/60)/24)+DATE(1970,1,1)</f>
        <v>42299.208333333328</v>
      </c>
      <c r="O834" s="11">
        <f t="shared" ref="O834:O897" si="79">(((M834/60)/60)/24)+DATE(1970,1,1)</f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7">
        <f t="shared" ref="I835:I898" si="80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si="78"/>
        <v>40588.25</v>
      </c>
      <c r="O835" s="11">
        <f t="shared" si="79"/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si="76"/>
        <v>translations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7"/>
        <v>153.8082191780822</v>
      </c>
      <c r="G836" t="s">
        <v>20</v>
      </c>
      <c r="H836">
        <v>119</v>
      </c>
      <c r="I836" s="7">
        <f t="shared" si="8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78"/>
        <v>41448.208333333336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ref="T836:T899" si="82">RIGHT(R836,LEN(R836)-FIND("/",R836))</f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ref="F837:F900" si="83">(E837/D837)*100</f>
        <v>89.738979118329468</v>
      </c>
      <c r="G837" t="s">
        <v>14</v>
      </c>
      <c r="H837">
        <v>1758</v>
      </c>
      <c r="I837" s="7">
        <f t="shared" si="8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78"/>
        <v>42063.25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7">
        <f t="shared" si="8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78"/>
        <v>40214.25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7">
        <f t="shared" si="8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78"/>
        <v>40629.208333333336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7">
        <f t="shared" si="8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78"/>
        <v>43370.208333333328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7">
        <f t="shared" si="8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78"/>
        <v>41715.208333333336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7">
        <f t="shared" si="8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78"/>
        <v>41836.208333333336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7">
        <f t="shared" si="8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78"/>
        <v>42419.25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7">
        <f t="shared" si="8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78"/>
        <v>43266.208333333328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7">
        <f t="shared" si="8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78"/>
        <v>43338.208333333328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7">
        <f t="shared" si="8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78"/>
        <v>40930.25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7">
        <f t="shared" si="8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78"/>
        <v>43235.208333333328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7">
        <f t="shared" si="8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78"/>
        <v>43302.208333333328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7">
        <f t="shared" si="8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78"/>
        <v>43107.25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7">
        <f t="shared" si="8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78"/>
        <v>40341.208333333336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7">
        <f t="shared" si="8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78"/>
        <v>40948.25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7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78"/>
        <v>40866.25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7">
        <f t="shared" si="8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78"/>
        <v>41031.208333333336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7">
        <f t="shared" si="8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78"/>
        <v>40740.208333333336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7">
        <f t="shared" si="8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78"/>
        <v>40714.208333333336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7">
        <f t="shared" si="8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78"/>
        <v>43787.25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7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78"/>
        <v>40712.208333333336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7">
        <f t="shared" si="8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78"/>
        <v>41023.208333333336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7">
        <f t="shared" si="8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78"/>
        <v>40944.25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7">
        <f t="shared" si="8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78"/>
        <v>43211.208333333328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7">
        <f t="shared" si="8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78"/>
        <v>41334.25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7">
        <f t="shared" si="8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78"/>
        <v>43515.25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7">
        <f t="shared" si="8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78"/>
        <v>40258.208333333336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7">
        <f t="shared" si="8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78"/>
        <v>40756.208333333336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7">
        <f t="shared" si="8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78"/>
        <v>42172.208333333328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7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78"/>
        <v>42601.208333333328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7">
        <f t="shared" si="8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78"/>
        <v>41897.208333333336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7">
        <f t="shared" si="8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78"/>
        <v>40671.208333333336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7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78"/>
        <v>43382.208333333328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7">
        <f t="shared" si="8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78"/>
        <v>41559.208333333336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7">
        <f t="shared" si="8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78"/>
        <v>40350.208333333336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7">
        <f t="shared" si="8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78"/>
        <v>42240.208333333328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7">
        <f t="shared" si="8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78"/>
        <v>43040.208333333328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7">
        <f t="shared" si="8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78"/>
        <v>43346.208333333328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7">
        <f t="shared" si="8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78"/>
        <v>41647.25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7">
        <f t="shared" si="8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78"/>
        <v>40291.208333333336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7">
        <f t="shared" si="8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78"/>
        <v>40556.25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7">
        <f t="shared" si="8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78"/>
        <v>43624.208333333328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7">
        <f t="shared" si="8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78"/>
        <v>42577.208333333328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7">
        <f t="shared" si="8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78"/>
        <v>43845.25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7">
        <f t="shared" si="8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78"/>
        <v>42788.25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7">
        <f t="shared" si="8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78"/>
        <v>43667.208333333328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7">
        <f t="shared" si="8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78"/>
        <v>42194.208333333328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7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78"/>
        <v>42025.25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7">
        <f t="shared" si="8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78"/>
        <v>40323.208333333336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7">
        <f t="shared" si="8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78"/>
        <v>41763.208333333336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7">
        <f t="shared" si="8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78"/>
        <v>40335.208333333336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7">
        <f t="shared" si="8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78"/>
        <v>40416.208333333336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7">
        <f t="shared" si="8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78"/>
        <v>42202.208333333328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7">
        <f t="shared" si="8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78"/>
        <v>42836.208333333328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7">
        <f t="shared" si="8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78"/>
        <v>41710.208333333336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7">
        <f t="shared" si="8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78"/>
        <v>43640.208333333328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7">
        <f t="shared" si="8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78"/>
        <v>40880.25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7">
        <f t="shared" si="8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78"/>
        <v>40319.208333333336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7">
        <f t="shared" si="8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78"/>
        <v>42170.208333333328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7">
        <f t="shared" si="8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78"/>
        <v>41466.208333333336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7">
        <f t="shared" si="8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78"/>
        <v>43134.25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7">
        <f t="shared" si="8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ref="N898:N961" si="84">(((L898/60)/60)/24)+DATE(1970,1,1)</f>
        <v>40738.208333333336</v>
      </c>
      <c r="O898" s="11">
        <f t="shared" ref="O898:O961" si="85"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7">
        <f t="shared" ref="I899:I962" si="86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si="84"/>
        <v>43583.208333333328</v>
      </c>
      <c r="O899" s="11">
        <f t="shared" si="85"/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si="82"/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3"/>
        <v>52.479620323841424</v>
      </c>
      <c r="G900" t="s">
        <v>14</v>
      </c>
      <c r="H900">
        <v>1221</v>
      </c>
      <c r="I900" s="7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4"/>
        <v>43815.25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ref="T900:T963" si="88">RIGHT(R900,LEN(R900)-FIND("/",R900))</f>
        <v>documentary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ref="F901:F964" si="89">(E901/D901)*100</f>
        <v>407.09677419354841</v>
      </c>
      <c r="G901" t="s">
        <v>20</v>
      </c>
      <c r="H901">
        <v>123</v>
      </c>
      <c r="I901" s="7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4"/>
        <v>41554.208333333336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7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4"/>
        <v>41901.208333333336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7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4"/>
        <v>43298.208333333328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7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4"/>
        <v>42399.25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7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4"/>
        <v>41034.208333333336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7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4"/>
        <v>41186.208333333336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7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4"/>
        <v>41536.208333333336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7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4"/>
        <v>42868.208333333328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7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4"/>
        <v>40660.208333333336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7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4"/>
        <v>41031.208333333336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7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4"/>
        <v>43255.208333333328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7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4"/>
        <v>42026.25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7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4"/>
        <v>43717.208333333328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7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4"/>
        <v>41157.208333333336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7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4"/>
        <v>43597.208333333328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7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4"/>
        <v>41490.208333333336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7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4"/>
        <v>42976.208333333328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7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4"/>
        <v>41991.25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7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4"/>
        <v>40722.208333333336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7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4"/>
        <v>41117.208333333336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7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4"/>
        <v>43022.208333333328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7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4"/>
        <v>43503.25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7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4"/>
        <v>40951.25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7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4"/>
        <v>43443.25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7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4"/>
        <v>40373.208333333336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7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4"/>
        <v>43769.208333333328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7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4"/>
        <v>43000.208333333328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7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4"/>
        <v>42502.208333333328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7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4"/>
        <v>41102.208333333336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7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4"/>
        <v>41637.25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7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4"/>
        <v>42858.208333333328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7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4"/>
        <v>42060.25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7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4"/>
        <v>41818.208333333336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7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4"/>
        <v>41709.208333333336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7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4"/>
        <v>41372.208333333336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7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4"/>
        <v>42422.25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7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4"/>
        <v>42209.208333333328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7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4"/>
        <v>43668.208333333328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7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4"/>
        <v>42334.25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7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4"/>
        <v>43263.208333333328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7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4"/>
        <v>40670.208333333336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7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4"/>
        <v>41244.25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7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4"/>
        <v>40552.25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7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4"/>
        <v>40568.25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7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4"/>
        <v>41906.208333333336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7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4"/>
        <v>42776.25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7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4"/>
        <v>41004.208333333336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7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4"/>
        <v>40710.208333333336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7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4"/>
        <v>41908.208333333336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7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4"/>
        <v>41985.25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7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4"/>
        <v>42112.208333333328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7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4"/>
        <v>43571.208333333328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7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4"/>
        <v>42730.25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7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4"/>
        <v>42591.208333333328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7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4"/>
        <v>42358.25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7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4"/>
        <v>41174.208333333336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7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4"/>
        <v>41238.25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7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4"/>
        <v>42360.25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7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4"/>
        <v>40955.25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7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4"/>
        <v>40350.208333333336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7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4"/>
        <v>40357.208333333336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7">
        <f t="shared" si="8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ref="N962:N1001" si="90">(((L962/60)/60)/24)+DATE(1970,1,1)</f>
        <v>42408.25</v>
      </c>
      <c r="O962" s="11">
        <f t="shared" ref="O962:O1001" si="91"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7">
        <f t="shared" ref="I963:I1001" si="92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si="90"/>
        <v>40591.25</v>
      </c>
      <c r="O963" s="11">
        <f t="shared" si="91"/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si="88"/>
        <v>translations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89"/>
        <v>296.02777777777777</v>
      </c>
      <c r="G964" t="s">
        <v>20</v>
      </c>
      <c r="H964">
        <v>266</v>
      </c>
      <c r="I964" s="7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0"/>
        <v>41592.25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ref="T964:T1001" si="94">RIGHT(R964,LEN(R964)-FIND("/",R964))</f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ref="F965:F1001" si="95">(E965/D965)*100</f>
        <v>84.694915254237287</v>
      </c>
      <c r="G965" t="s">
        <v>14</v>
      </c>
      <c r="H965">
        <v>114</v>
      </c>
      <c r="I965" s="7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0"/>
        <v>40607.25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7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0"/>
        <v>42135.208333333328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7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0"/>
        <v>40203.25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7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0"/>
        <v>42901.208333333328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7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0"/>
        <v>41005.208333333336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7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0"/>
        <v>40544.25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7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0"/>
        <v>43821.25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7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0"/>
        <v>40672.208333333336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7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0"/>
        <v>41555.208333333336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7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0"/>
        <v>41792.208333333336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7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0"/>
        <v>40522.25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7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0"/>
        <v>41412.208333333336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7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0"/>
        <v>42337.25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7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0"/>
        <v>40571.25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7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0"/>
        <v>43138.25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7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0"/>
        <v>42686.25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7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0"/>
        <v>42078.208333333328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7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0"/>
        <v>42307.208333333328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7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0"/>
        <v>43094.25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7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0"/>
        <v>40743.208333333336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7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0"/>
        <v>43681.208333333328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7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0"/>
        <v>43716.208333333328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7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0"/>
        <v>41614.25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7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0"/>
        <v>40638.208333333336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7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0"/>
        <v>42852.208333333328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7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0"/>
        <v>42686.25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7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0"/>
        <v>43571.208333333328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7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0"/>
        <v>42432.25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7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0"/>
        <v>41907.208333333336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7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0"/>
        <v>43227.208333333328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7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0"/>
        <v>42362.25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7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0"/>
        <v>41929.208333333336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7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0"/>
        <v>43408.208333333328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7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0"/>
        <v>41276.25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7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0"/>
        <v>41659.25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7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0"/>
        <v>40220.25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7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0"/>
        <v>42550.208333333328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F1:F1048576">
    <cfRule type="colorScale" priority="10">
      <colorScale>
        <cfvo type="num" val="0"/>
        <cfvo type="num" val="100"/>
        <cfvo type="num" val="200"/>
        <color rgb="FFFF5050"/>
        <color theme="9"/>
        <color theme="4"/>
      </colorScale>
    </cfRule>
  </conditionalFormatting>
  <conditionalFormatting sqref="G1:G1048576">
    <cfRule type="containsText" dxfId="14" priority="11" operator="containsText" text="canceled">
      <formula>NOT(ISERROR(SEARCH("canceled",G1)))</formula>
    </cfRule>
    <cfRule type="containsText" dxfId="13" priority="12" operator="containsText" text="live">
      <formula>NOT(ISERROR(SEARCH("live",G1)))</formula>
    </cfRule>
    <cfRule type="containsText" dxfId="12" priority="13" operator="containsText" text="successful">
      <formula>NOT(ISERROR(SEARCH("successful",G1)))</formula>
    </cfRule>
    <cfRule type="containsText" dxfId="11" priority="14" operator="containsText" text="failed">
      <formula>NOT(ISERROR(SEARCH("failed",G1)))</formula>
    </cfRule>
  </conditionalFormatting>
  <conditionalFormatting sqref="I1:I1048576">
    <cfRule type="expression" dxfId="10" priority="1">
      <formula>MOD($I1,1)&lt;&gt;0</formula>
    </cfRule>
    <cfRule type="expression" dxfId="9" priority="2">
      <formula>MOD($I1,1)=0</formula>
    </cfRule>
  </conditionalFormatting>
  <conditionalFormatting sqref="R2">
    <cfRule type="expression" dxfId="8" priority="22">
      <formula>"failed"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4B22-5F6B-4339-AA0A-D62FE36BC167}">
  <dimension ref="A1:F14"/>
  <sheetViews>
    <sheetView workbookViewId="0">
      <selection activeCell="B7" sqref="B7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8" t="s">
        <v>6</v>
      </c>
      <c r="B1" t="s">
        <v>2045</v>
      </c>
    </row>
    <row r="3" spans="1:6" x14ac:dyDescent="0.3">
      <c r="A3" s="8" t="s">
        <v>2046</v>
      </c>
      <c r="B3" s="8" t="s">
        <v>2044</v>
      </c>
    </row>
    <row r="4" spans="1:6" x14ac:dyDescent="0.3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9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9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9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9" t="s">
        <v>2038</v>
      </c>
      <c r="E8">
        <v>4</v>
      </c>
      <c r="F8">
        <v>4</v>
      </c>
    </row>
    <row r="9" spans="1:6" x14ac:dyDescent="0.3">
      <c r="A9" s="9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9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9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9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9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9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8E98-83B6-4120-972F-6000006426B7}">
  <dimension ref="A1:F30"/>
  <sheetViews>
    <sheetView workbookViewId="0">
      <selection activeCell="B36" sqref="B3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6.3984375" bestFit="1" customWidth="1"/>
    <col min="8" max="8" width="10.59765625" bestFit="1" customWidth="1"/>
    <col min="9" max="9" width="9.3984375" bestFit="1" customWidth="1"/>
    <col min="10" max="10" width="3.8984375" bestFit="1" customWidth="1"/>
    <col min="11" max="11" width="5.69921875" bestFit="1" customWidth="1"/>
    <col min="12" max="12" width="12.59765625" bestFit="1" customWidth="1"/>
    <col min="13" max="13" width="9.69921875" bestFit="1" customWidth="1"/>
    <col min="14" max="14" width="18" bestFit="1" customWidth="1"/>
    <col min="15" max="15" width="5.19921875" bestFit="1" customWidth="1"/>
    <col min="16" max="16" width="15.3984375" bestFit="1" customWidth="1"/>
    <col min="17" max="17" width="4.59765625" bestFit="1" customWidth="1"/>
    <col min="18" max="18" width="13.09765625" bestFit="1" customWidth="1"/>
    <col min="19" max="19" width="6.09765625" bestFit="1" customWidth="1"/>
    <col min="20" max="20" width="9.097656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19921875" bestFit="1" customWidth="1"/>
    <col min="26" max="26" width="11" bestFit="1" customWidth="1"/>
  </cols>
  <sheetData>
    <row r="1" spans="1:6" x14ac:dyDescent="0.3">
      <c r="A1" s="8" t="s">
        <v>6</v>
      </c>
      <c r="B1" t="s">
        <v>2045</v>
      </c>
    </row>
    <row r="2" spans="1:6" x14ac:dyDescent="0.3">
      <c r="A2" s="8" t="s">
        <v>2031</v>
      </c>
      <c r="B2" t="s">
        <v>2045</v>
      </c>
    </row>
    <row r="4" spans="1:6" x14ac:dyDescent="0.3">
      <c r="A4" s="8" t="s">
        <v>2046</v>
      </c>
      <c r="B4" s="8" t="s">
        <v>2044</v>
      </c>
    </row>
    <row r="5" spans="1:6" x14ac:dyDescent="0.3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9" t="s">
        <v>2048</v>
      </c>
      <c r="E7">
        <v>4</v>
      </c>
      <c r="F7">
        <v>4</v>
      </c>
    </row>
    <row r="8" spans="1:6" x14ac:dyDescent="0.3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9" t="s">
        <v>2051</v>
      </c>
      <c r="C10">
        <v>8</v>
      </c>
      <c r="E10">
        <v>10</v>
      </c>
      <c r="F10">
        <v>18</v>
      </c>
    </row>
    <row r="11" spans="1:6" x14ac:dyDescent="0.3">
      <c r="A11" s="9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9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9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9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9" t="s">
        <v>2056</v>
      </c>
      <c r="C15">
        <v>3</v>
      </c>
      <c r="E15">
        <v>4</v>
      </c>
      <c r="F15">
        <v>7</v>
      </c>
    </row>
    <row r="16" spans="1:6" x14ac:dyDescent="0.3">
      <c r="A16" s="9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9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9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9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9" t="s">
        <v>2061</v>
      </c>
      <c r="C20">
        <v>4</v>
      </c>
      <c r="E20">
        <v>4</v>
      </c>
      <c r="F20">
        <v>8</v>
      </c>
    </row>
    <row r="21" spans="1:6" x14ac:dyDescent="0.3">
      <c r="A21" s="9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9" t="s">
        <v>2063</v>
      </c>
      <c r="C22">
        <v>9</v>
      </c>
      <c r="E22">
        <v>5</v>
      </c>
      <c r="F22">
        <v>14</v>
      </c>
    </row>
    <row r="23" spans="1:6" x14ac:dyDescent="0.3">
      <c r="A23" s="9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9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9" t="s">
        <v>2066</v>
      </c>
      <c r="C25">
        <v>7</v>
      </c>
      <c r="E25">
        <v>14</v>
      </c>
      <c r="F25">
        <v>21</v>
      </c>
    </row>
    <row r="26" spans="1:6" x14ac:dyDescent="0.3">
      <c r="A26" s="9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9" t="s">
        <v>2070</v>
      </c>
      <c r="E29">
        <v>3</v>
      </c>
      <c r="F29">
        <v>3</v>
      </c>
    </row>
    <row r="30" spans="1:6" x14ac:dyDescent="0.3">
      <c r="A30" s="9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BECF9-F1E6-4A24-B769-5B0A42129E34}">
  <dimension ref="A1:E18"/>
  <sheetViews>
    <sheetView workbookViewId="0">
      <selection activeCell="A6" sqref="A6:E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2045</v>
      </c>
    </row>
    <row r="2" spans="1:5" x14ac:dyDescent="0.3">
      <c r="A2" s="8" t="s">
        <v>2085</v>
      </c>
      <c r="B2" t="s">
        <v>2045</v>
      </c>
    </row>
    <row r="4" spans="1:5" x14ac:dyDescent="0.3">
      <c r="A4" s="8" t="s">
        <v>2046</v>
      </c>
      <c r="B4" s="8" t="s">
        <v>2044</v>
      </c>
    </row>
    <row r="5" spans="1:5" x14ac:dyDescent="0.3">
      <c r="A5" s="8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39AB1-D040-4760-9184-60143A2C53D1}">
  <dimension ref="A1:H14"/>
  <sheetViews>
    <sheetView workbookViewId="0">
      <selection activeCell="I9" sqref="I9"/>
    </sheetView>
  </sheetViews>
  <sheetFormatPr defaultRowHeight="15.6" x14ac:dyDescent="0.3"/>
  <cols>
    <col min="1" max="1" width="27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5" bestFit="1" customWidth="1"/>
    <col min="7" max="7" width="15.69921875" style="15" bestFit="1" customWidth="1"/>
    <col min="8" max="8" width="18.3984375" style="15" bestFit="1" customWidth="1"/>
  </cols>
  <sheetData>
    <row r="1" spans="1:8" s="1" customFormat="1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">
      <c r="A2" t="s">
        <v>2094</v>
      </c>
      <c r="B2">
        <f>COUNTIFS(goal,"&lt;"&amp;1000,outcome,"successful")</f>
        <v>30</v>
      </c>
      <c r="C2">
        <f>COUNTIFS(goal,"&lt;"&amp;1000,outcome,"failed")</f>
        <v>20</v>
      </c>
      <c r="D2">
        <f>COUNTIFS(goal,"&lt;"&amp;1000,outcome,"canceled")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">
      <c r="A3" t="s">
        <v>2095</v>
      </c>
      <c r="B3">
        <f>COUNTIFS(goal,"&gt;="&amp;1000,goal,"&lt;"&amp;5000,outcome,"successful")</f>
        <v>191</v>
      </c>
      <c r="C3">
        <f>COUNTIFS(goal,"&gt;="&amp;1000,goal,"&lt;"&amp;5000,outcome,"failed")</f>
        <v>38</v>
      </c>
      <c r="D3">
        <f>COUNTIFS(goal,"&gt;="&amp;1000,goal,"&lt;"&amp;5000,outcome,"canceled")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">
      <c r="A4" t="s">
        <v>2096</v>
      </c>
      <c r="B4">
        <f>COUNTIFS(goal,"&gt;="&amp;5000,goal,"&lt;"&amp;10000,outcome,"successful")</f>
        <v>164</v>
      </c>
      <c r="C4">
        <f>COUNTIFS(goal,"&gt;="&amp;5000,goal,"&lt;"&amp;10000,outcome,"failed")</f>
        <v>126</v>
      </c>
      <c r="D4">
        <f>COUNTIFS(goal,"&gt;="&amp;5000,goal,"&lt;"&amp;10000,outcome,"canceled")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">
      <c r="A5" t="s">
        <v>2097</v>
      </c>
      <c r="B5">
        <f>COUNTIFS(goal,"&gt;="&amp;10000,goal,"&lt;"&amp;15000,outcome,"successful")</f>
        <v>4</v>
      </c>
      <c r="C5">
        <f>COUNTIFS(goal,"&gt;="&amp;10000,goal,"&lt;"&amp;15000,outcome,"failed")</f>
        <v>5</v>
      </c>
      <c r="D5">
        <f>COUNTIFS(goal,"&gt;="&amp;10000,goal,"&lt;"&amp;15000,outcome,"canceled")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">
      <c r="A6" t="s">
        <v>2098</v>
      </c>
      <c r="B6">
        <f>COUNTIFS(goal,"&gt;="&amp;15000,goal,"&lt;"&amp;20000,outcome,"successful")</f>
        <v>10</v>
      </c>
      <c r="C6">
        <f>COUNTIFS(goal,"&gt;="&amp;15000,goal,"&lt;"&amp;20000,outcome,"failed")</f>
        <v>0</v>
      </c>
      <c r="D6">
        <f>COUNTIFS(goal,"&gt;="&amp;15000,goal,"&lt;"&amp;20000,outcome,"canceled")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">
      <c r="A7" t="s">
        <v>2099</v>
      </c>
      <c r="B7">
        <f>COUNTIFS(goal,"&gt;="&amp;20000,goal,"&lt;"&amp;25000,outcome,"successful")</f>
        <v>7</v>
      </c>
      <c r="C7">
        <f>COUNTIFS(goal,"&gt;="&amp;20000,goal,"&lt;"&amp;25000,outcome,"failed")</f>
        <v>0</v>
      </c>
      <c r="D7">
        <f>COUNTIFS(goal,"&gt;="&amp;20000,goal,"&lt;"&amp;25000,outcome,"canceled")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">
      <c r="A8" t="s">
        <v>2100</v>
      </c>
      <c r="B8">
        <f>COUNTIFS(goal,"&gt;="&amp;25000,goal,"&lt;"&amp;30000,outcome,"successful")</f>
        <v>11</v>
      </c>
      <c r="C8">
        <f>COUNTIFS(goal,"&gt;="&amp;25000,goal,"&lt;"&amp;30000,outcome,"failed")</f>
        <v>3</v>
      </c>
      <c r="D8">
        <f>COUNTIFS(goal,"&gt;="&amp;25000,goal,"&lt;"&amp;30000,outcome,"canceled")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">
      <c r="A9" t="s">
        <v>2101</v>
      </c>
      <c r="B9">
        <f>COUNTIFS(goal,"&gt;="&amp;30000,goal,"&lt;"&amp;35000,outcome,"successful")</f>
        <v>7</v>
      </c>
      <c r="C9">
        <f>COUNTIFS(goal,"&gt;="&amp;30000,goal,"&lt;"&amp;35000,outcome,"failed")</f>
        <v>0</v>
      </c>
      <c r="D9">
        <f>COUNTIFS(goal,"&gt;="&amp;30000,goal,"&lt;"&amp;35000,outcome,"canceled")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">
      <c r="A10" t="s">
        <v>2102</v>
      </c>
      <c r="B10">
        <f>COUNTIFS(goal,"&gt;="&amp;35000,goal,"&lt;"&amp;40000,outcome,"successful")</f>
        <v>8</v>
      </c>
      <c r="C10">
        <f>COUNTIFS(goal,"&gt;="&amp;35000,goal,"&lt;"&amp;40000,outcome,"failed")</f>
        <v>3</v>
      </c>
      <c r="D10">
        <f>COUNTIFS(goal,"&gt;="&amp;35000,goal,"&lt;"&amp;40000,outcome,"canceled")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">
      <c r="A11" t="s">
        <v>2103</v>
      </c>
      <c r="B11">
        <f>COUNTIFS(goal,"&gt;="&amp;40000,goal,"&lt;"&amp;45000,outcome,"successful")</f>
        <v>11</v>
      </c>
      <c r="C11">
        <f>COUNTIFS(goal,"&gt;="&amp;40000,goal,"&lt;"&amp;45000,outcome,"failed")</f>
        <v>3</v>
      </c>
      <c r="D11">
        <f>COUNTIFS(goal,"&gt;="&amp;40000,goal,"&lt;"&amp;45000,outcome,"canceled")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">
      <c r="A12" t="s">
        <v>2104</v>
      </c>
      <c r="B12">
        <f>COUNTIFS(goal,"&gt;="&amp;45000,goal,"&lt;"&amp;50000,outcome,"successful")</f>
        <v>8</v>
      </c>
      <c r="C12">
        <f>COUNTIFS(goal,"&gt;="&amp;45000,goal,"&lt;"&amp;50000,outcome,"failed")</f>
        <v>3</v>
      </c>
      <c r="D12">
        <f>COUNTIFS(goal,"&gt;="&amp;45000,goal,"&lt;"&amp;50000,outcome,"canceled")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">
      <c r="A13" t="s">
        <v>2105</v>
      </c>
      <c r="B13">
        <f>COUNTIFS(goal,"&gt;="&amp;50000,outcome,"successful")</f>
        <v>114</v>
      </c>
      <c r="C13">
        <f>COUNTIFS(goal,"&gt;="&amp;50000,outcome,"failed")</f>
        <v>163</v>
      </c>
      <c r="D13">
        <f>COUNTIFS(goal,"&gt;="&amp;50000,outcome,"canceled")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3">
      <c r="B14" s="13"/>
      <c r="C14" s="13"/>
      <c r="D14" s="1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E9D5-240F-462F-8387-D4D63E7451F2}">
  <dimension ref="A1:M566"/>
  <sheetViews>
    <sheetView tabSelected="1" workbookViewId="0">
      <selection activeCell="M12" sqref="M12"/>
    </sheetView>
  </sheetViews>
  <sheetFormatPr defaultRowHeight="15.6" x14ac:dyDescent="0.3"/>
  <cols>
    <col min="1" max="1" width="10.3984375" customWidth="1"/>
    <col min="2" max="2" width="16.296875" customWidth="1"/>
    <col min="3" max="5" width="19.09765625" style="12" customWidth="1"/>
    <col min="6" max="6" width="12.5" customWidth="1"/>
    <col min="7" max="7" width="18" customWidth="1"/>
    <col min="9" max="9" width="19.5" customWidth="1"/>
    <col min="10" max="10" width="15.296875" customWidth="1"/>
    <col min="11" max="11" width="18.5" customWidth="1"/>
  </cols>
  <sheetData>
    <row r="1" spans="1:13" s="16" customFormat="1" ht="34.799999999999997" customHeight="1" x14ac:dyDescent="0.3">
      <c r="A1" s="2" t="s">
        <v>4</v>
      </c>
      <c r="B1" s="2" t="s">
        <v>5</v>
      </c>
      <c r="C1" s="19" t="s">
        <v>2120</v>
      </c>
      <c r="D1" s="19"/>
      <c r="E1" s="19"/>
      <c r="F1" s="18" t="s">
        <v>2113</v>
      </c>
      <c r="G1" s="18"/>
      <c r="H1" s="2" t="s">
        <v>4</v>
      </c>
      <c r="I1" s="2" t="s">
        <v>5</v>
      </c>
      <c r="J1" s="18" t="s">
        <v>2112</v>
      </c>
      <c r="K1" s="18"/>
    </row>
    <row r="2" spans="1:13" ht="31.2" x14ac:dyDescent="0.3">
      <c r="A2" t="s">
        <v>20</v>
      </c>
      <c r="B2">
        <v>158</v>
      </c>
      <c r="C2" s="12">
        <f>(B2-$G$2)^2</f>
        <v>480452.62866003608</v>
      </c>
      <c r="D2" s="19" t="s">
        <v>2121</v>
      </c>
      <c r="E2" s="12">
        <f>SUM(C2:C566)</f>
        <v>905906158.80707979</v>
      </c>
      <c r="F2" s="13" t="s">
        <v>2106</v>
      </c>
      <c r="G2" s="12">
        <f>AVERAGE(backers_count_successful)</f>
        <v>851.14690265486729</v>
      </c>
      <c r="H2" t="s">
        <v>14</v>
      </c>
      <c r="I2">
        <v>0</v>
      </c>
      <c r="J2" s="13" t="s">
        <v>2106</v>
      </c>
      <c r="K2" s="12">
        <f>AVERAGE(backers_count_failed)</f>
        <v>585.61538461538464</v>
      </c>
    </row>
    <row r="3" spans="1:13" x14ac:dyDescent="0.3">
      <c r="A3" t="s">
        <v>20</v>
      </c>
      <c r="B3">
        <v>1425</v>
      </c>
      <c r="C3" s="12">
        <f t="shared" ref="C3:C66" si="0">(B3-$G$2)^2</f>
        <v>329307.37733260234</v>
      </c>
      <c r="D3" s="20" t="s">
        <v>2123</v>
      </c>
      <c r="E3" s="12">
        <f>ROWS(C2:C566)</f>
        <v>565</v>
      </c>
      <c r="F3" s="13" t="s">
        <v>2107</v>
      </c>
      <c r="G3" s="12">
        <f>MEDIAN(backers_count_successful)</f>
        <v>201</v>
      </c>
      <c r="H3" t="s">
        <v>14</v>
      </c>
      <c r="I3">
        <v>24</v>
      </c>
      <c r="J3" s="13" t="s">
        <v>2107</v>
      </c>
      <c r="K3" s="12">
        <f>MEDIAN(backers_count_failed)</f>
        <v>114.5</v>
      </c>
    </row>
    <row r="4" spans="1:13" x14ac:dyDescent="0.3">
      <c r="A4" t="s">
        <v>20</v>
      </c>
      <c r="B4">
        <v>174</v>
      </c>
      <c r="C4" s="12">
        <f t="shared" si="0"/>
        <v>458527.92777508032</v>
      </c>
      <c r="F4" s="13" t="s">
        <v>2108</v>
      </c>
      <c r="G4" s="12">
        <f>MAX(backers_count_successful)</f>
        <v>7295</v>
      </c>
      <c r="H4" t="s">
        <v>14</v>
      </c>
      <c r="I4">
        <v>53</v>
      </c>
      <c r="J4" s="13" t="s">
        <v>2108</v>
      </c>
      <c r="K4" s="12">
        <f>MAX(backers_count_failed)</f>
        <v>6080</v>
      </c>
    </row>
    <row r="5" spans="1:13" x14ac:dyDescent="0.3">
      <c r="A5" t="s">
        <v>20</v>
      </c>
      <c r="B5">
        <v>227</v>
      </c>
      <c r="C5" s="12">
        <f t="shared" si="0"/>
        <v>389559.35609366436</v>
      </c>
      <c r="D5" s="20" t="s">
        <v>2122</v>
      </c>
      <c r="E5" s="12">
        <f>E2/E3</f>
        <v>1603373.7324019112</v>
      </c>
      <c r="F5" s="13" t="s">
        <v>2109</v>
      </c>
      <c r="G5" s="12">
        <f>MIN(backers_count_successful)</f>
        <v>16</v>
      </c>
      <c r="H5" t="s">
        <v>14</v>
      </c>
      <c r="I5">
        <v>18</v>
      </c>
      <c r="J5" s="13" t="s">
        <v>2109</v>
      </c>
      <c r="K5" s="12">
        <f>MIN(backers_count_failed)</f>
        <v>0</v>
      </c>
    </row>
    <row r="6" spans="1:13" x14ac:dyDescent="0.3">
      <c r="A6" t="s">
        <v>20</v>
      </c>
      <c r="B6">
        <v>220</v>
      </c>
      <c r="C6" s="12">
        <f t="shared" si="0"/>
        <v>398346.41273083253</v>
      </c>
      <c r="F6" s="13" t="s">
        <v>2110</v>
      </c>
      <c r="G6" s="12">
        <f>_xlfn.VAR.P(backers_count_successful)</f>
        <v>1603373.7324019109</v>
      </c>
      <c r="H6" t="s">
        <v>14</v>
      </c>
      <c r="I6">
        <v>44</v>
      </c>
      <c r="J6" s="13" t="s">
        <v>2110</v>
      </c>
      <c r="K6" s="12">
        <f>_xlfn.VAR.P(backers_count_failed)</f>
        <v>921574.68174133555</v>
      </c>
      <c r="M6" s="17"/>
    </row>
    <row r="7" spans="1:13" x14ac:dyDescent="0.3">
      <c r="A7" t="s">
        <v>20</v>
      </c>
      <c r="B7">
        <v>98</v>
      </c>
      <c r="C7" s="12">
        <f t="shared" si="0"/>
        <v>567230.25697862019</v>
      </c>
      <c r="F7" s="13" t="s">
        <v>2111</v>
      </c>
      <c r="G7" s="12">
        <f>_xlfn.STDEV.P(backers_count_successful)</f>
        <v>1266.2439466397898</v>
      </c>
      <c r="H7" t="s">
        <v>14</v>
      </c>
      <c r="I7">
        <v>27</v>
      </c>
      <c r="J7" s="13" t="s">
        <v>2111</v>
      </c>
      <c r="K7" s="12">
        <f>_xlfn.STDEV.P(backers_count_failed)</f>
        <v>959.98681331637863</v>
      </c>
    </row>
    <row r="8" spans="1:13" x14ac:dyDescent="0.3">
      <c r="A8" t="s">
        <v>20</v>
      </c>
      <c r="B8">
        <v>100</v>
      </c>
      <c r="C8" s="12">
        <f t="shared" si="0"/>
        <v>564221.6693680007</v>
      </c>
      <c r="H8" t="s">
        <v>14</v>
      </c>
      <c r="I8">
        <v>55</v>
      </c>
    </row>
    <row r="9" spans="1:13" x14ac:dyDescent="0.3">
      <c r="A9" t="s">
        <v>20</v>
      </c>
      <c r="B9">
        <v>1249</v>
      </c>
      <c r="C9" s="12">
        <f t="shared" si="0"/>
        <v>158287.08706711564</v>
      </c>
      <c r="F9" s="13" t="s">
        <v>2115</v>
      </c>
      <c r="G9">
        <f>_xlfn.QUARTILE.EXC(backers_count_successful,1)</f>
        <v>127.5</v>
      </c>
      <c r="H9" t="s">
        <v>14</v>
      </c>
      <c r="I9">
        <v>200</v>
      </c>
      <c r="J9" s="13" t="s">
        <v>2115</v>
      </c>
      <c r="K9">
        <f>_xlfn.QUARTILE.EXC(backers_count_failed,1)</f>
        <v>38</v>
      </c>
    </row>
    <row r="10" spans="1:13" x14ac:dyDescent="0.3">
      <c r="A10" t="s">
        <v>20</v>
      </c>
      <c r="B10">
        <v>1396</v>
      </c>
      <c r="C10" s="12">
        <f t="shared" si="0"/>
        <v>296864.89768658468</v>
      </c>
      <c r="F10" s="13" t="s">
        <v>2116</v>
      </c>
      <c r="G10">
        <f>_xlfn.QUARTILE.EXC(backers_count_successful,3)</f>
        <v>1288.5</v>
      </c>
      <c r="H10" t="s">
        <v>14</v>
      </c>
      <c r="I10">
        <v>452</v>
      </c>
      <c r="J10" s="13" t="s">
        <v>2116</v>
      </c>
      <c r="K10">
        <f>_xlfn.QUARTILE.EXC(backers_count_failed,3)</f>
        <v>789.5</v>
      </c>
    </row>
    <row r="11" spans="1:13" x14ac:dyDescent="0.3">
      <c r="A11" t="s">
        <v>20</v>
      </c>
      <c r="B11">
        <v>890</v>
      </c>
      <c r="C11" s="12">
        <f t="shared" si="0"/>
        <v>1509.5631733103585</v>
      </c>
      <c r="F11" s="13" t="s">
        <v>2114</v>
      </c>
      <c r="G11">
        <f>G10-G9</f>
        <v>1161</v>
      </c>
      <c r="H11" t="s">
        <v>14</v>
      </c>
      <c r="I11">
        <v>674</v>
      </c>
      <c r="J11" s="13" t="s">
        <v>2114</v>
      </c>
      <c r="K11">
        <f>K10-K9</f>
        <v>751.5</v>
      </c>
    </row>
    <row r="12" spans="1:13" x14ac:dyDescent="0.3">
      <c r="A12" t="s">
        <v>20</v>
      </c>
      <c r="B12">
        <v>142</v>
      </c>
      <c r="C12" s="12">
        <f t="shared" si="0"/>
        <v>502889.32954499184</v>
      </c>
      <c r="F12" s="13" t="s">
        <v>2117</v>
      </c>
      <c r="G12">
        <f>G9-(1.5*G11)</f>
        <v>-1614</v>
      </c>
      <c r="H12" t="s">
        <v>14</v>
      </c>
      <c r="I12">
        <v>558</v>
      </c>
      <c r="J12" s="13" t="s">
        <v>2117</v>
      </c>
      <c r="K12">
        <f>K9-(1.5*K11)</f>
        <v>-1089.25</v>
      </c>
    </row>
    <row r="13" spans="1:13" x14ac:dyDescent="0.3">
      <c r="A13" t="s">
        <v>20</v>
      </c>
      <c r="B13">
        <v>2673</v>
      </c>
      <c r="C13" s="12">
        <f t="shared" si="0"/>
        <v>3319148.7083060537</v>
      </c>
      <c r="F13" s="13" t="s">
        <v>2119</v>
      </c>
      <c r="G13">
        <f>G10+(1.5*G11)</f>
        <v>3030</v>
      </c>
      <c r="H13" t="s">
        <v>14</v>
      </c>
      <c r="I13">
        <v>15</v>
      </c>
      <c r="J13" s="13" t="s">
        <v>2118</v>
      </c>
      <c r="K13">
        <f>K10+(1.5*K11)</f>
        <v>1916.75</v>
      </c>
    </row>
    <row r="14" spans="1:13" x14ac:dyDescent="0.3">
      <c r="A14" t="s">
        <v>20</v>
      </c>
      <c r="B14">
        <v>163</v>
      </c>
      <c r="C14" s="12">
        <f t="shared" si="0"/>
        <v>473546.1596334874</v>
      </c>
      <c r="H14" t="s">
        <v>14</v>
      </c>
      <c r="I14">
        <v>2307</v>
      </c>
    </row>
    <row r="15" spans="1:13" x14ac:dyDescent="0.3">
      <c r="A15" t="s">
        <v>20</v>
      </c>
      <c r="B15">
        <v>2220</v>
      </c>
      <c r="C15" s="12">
        <f t="shared" si="0"/>
        <v>1873758.8021113633</v>
      </c>
      <c r="H15" t="s">
        <v>14</v>
      </c>
      <c r="I15">
        <v>88</v>
      </c>
    </row>
    <row r="16" spans="1:13" x14ac:dyDescent="0.3">
      <c r="A16" t="s">
        <v>20</v>
      </c>
      <c r="B16">
        <v>1606</v>
      </c>
      <c r="C16" s="12">
        <f t="shared" si="0"/>
        <v>569803.19857154042</v>
      </c>
      <c r="H16" t="s">
        <v>14</v>
      </c>
      <c r="I16">
        <v>48</v>
      </c>
    </row>
    <row r="17" spans="1:9" x14ac:dyDescent="0.3">
      <c r="A17" t="s">
        <v>20</v>
      </c>
      <c r="B17">
        <v>129</v>
      </c>
      <c r="C17" s="12">
        <f t="shared" si="0"/>
        <v>521496.14901401836</v>
      </c>
      <c r="H17" t="s">
        <v>14</v>
      </c>
      <c r="I17">
        <v>1</v>
      </c>
    </row>
    <row r="18" spans="1:9" x14ac:dyDescent="0.3">
      <c r="A18" t="s">
        <v>20</v>
      </c>
      <c r="B18">
        <v>226</v>
      </c>
      <c r="C18" s="12">
        <f t="shared" si="0"/>
        <v>390808.64989897411</v>
      </c>
      <c r="H18" t="s">
        <v>14</v>
      </c>
      <c r="I18">
        <v>1467</v>
      </c>
    </row>
    <row r="19" spans="1:9" x14ac:dyDescent="0.3">
      <c r="A19" t="s">
        <v>20</v>
      </c>
      <c r="B19">
        <v>5419</v>
      </c>
      <c r="C19" s="12">
        <f t="shared" si="0"/>
        <v>20865281.91892552</v>
      </c>
      <c r="H19" t="s">
        <v>14</v>
      </c>
      <c r="I19">
        <v>75</v>
      </c>
    </row>
    <row r="20" spans="1:9" x14ac:dyDescent="0.3">
      <c r="A20" t="s">
        <v>20</v>
      </c>
      <c r="B20">
        <v>165</v>
      </c>
      <c r="C20" s="12">
        <f t="shared" si="0"/>
        <v>470797.57202286791</v>
      </c>
      <c r="H20" t="s">
        <v>14</v>
      </c>
      <c r="I20">
        <v>120</v>
      </c>
    </row>
    <row r="21" spans="1:9" x14ac:dyDescent="0.3">
      <c r="A21" t="s">
        <v>20</v>
      </c>
      <c r="B21">
        <v>1965</v>
      </c>
      <c r="C21" s="12">
        <f t="shared" si="0"/>
        <v>1240668.7224653456</v>
      </c>
      <c r="H21" t="s">
        <v>14</v>
      </c>
      <c r="I21">
        <v>2253</v>
      </c>
    </row>
    <row r="22" spans="1:9" x14ac:dyDescent="0.3">
      <c r="A22" t="s">
        <v>20</v>
      </c>
      <c r="B22">
        <v>16</v>
      </c>
      <c r="C22" s="12">
        <f t="shared" si="0"/>
        <v>697470.34901401843</v>
      </c>
      <c r="H22" t="s">
        <v>14</v>
      </c>
      <c r="I22">
        <v>5</v>
      </c>
    </row>
    <row r="23" spans="1:9" x14ac:dyDescent="0.3">
      <c r="A23" t="s">
        <v>20</v>
      </c>
      <c r="B23">
        <v>107</v>
      </c>
      <c r="C23" s="12">
        <f t="shared" si="0"/>
        <v>553754.61273083254</v>
      </c>
      <c r="H23" t="s">
        <v>14</v>
      </c>
      <c r="I23">
        <v>38</v>
      </c>
    </row>
    <row r="24" spans="1:9" x14ac:dyDescent="0.3">
      <c r="A24" t="s">
        <v>20</v>
      </c>
      <c r="B24">
        <v>134</v>
      </c>
      <c r="C24" s="12">
        <f t="shared" si="0"/>
        <v>514299.67998746969</v>
      </c>
      <c r="H24" t="s">
        <v>14</v>
      </c>
      <c r="I24">
        <v>12</v>
      </c>
    </row>
    <row r="25" spans="1:9" x14ac:dyDescent="0.3">
      <c r="A25" t="s">
        <v>20</v>
      </c>
      <c r="B25">
        <v>198</v>
      </c>
      <c r="C25" s="12">
        <f t="shared" si="0"/>
        <v>426600.8764476467</v>
      </c>
      <c r="H25" t="s">
        <v>14</v>
      </c>
      <c r="I25">
        <v>1684</v>
      </c>
    </row>
    <row r="26" spans="1:9" x14ac:dyDescent="0.3">
      <c r="A26" t="s">
        <v>20</v>
      </c>
      <c r="B26">
        <v>111</v>
      </c>
      <c r="C26" s="12">
        <f t="shared" si="0"/>
        <v>547817.43750959355</v>
      </c>
      <c r="H26" t="s">
        <v>14</v>
      </c>
      <c r="I26">
        <v>56</v>
      </c>
    </row>
    <row r="27" spans="1:9" x14ac:dyDescent="0.3">
      <c r="A27" t="s">
        <v>20</v>
      </c>
      <c r="B27">
        <v>222</v>
      </c>
      <c r="C27" s="12">
        <f t="shared" si="0"/>
        <v>395825.82512021303</v>
      </c>
      <c r="H27" t="s">
        <v>14</v>
      </c>
      <c r="I27">
        <v>838</v>
      </c>
    </row>
    <row r="28" spans="1:9" x14ac:dyDescent="0.3">
      <c r="A28" t="s">
        <v>20</v>
      </c>
      <c r="B28">
        <v>6212</v>
      </c>
      <c r="C28" s="12">
        <f t="shared" si="0"/>
        <v>28738745.931314901</v>
      </c>
      <c r="H28" t="s">
        <v>14</v>
      </c>
      <c r="I28">
        <v>1000</v>
      </c>
    </row>
    <row r="29" spans="1:9" x14ac:dyDescent="0.3">
      <c r="A29" t="s">
        <v>20</v>
      </c>
      <c r="B29">
        <v>98</v>
      </c>
      <c r="C29" s="12">
        <f t="shared" si="0"/>
        <v>567230.25697862019</v>
      </c>
      <c r="H29" t="s">
        <v>14</v>
      </c>
      <c r="I29">
        <v>1482</v>
      </c>
    </row>
    <row r="30" spans="1:9" x14ac:dyDescent="0.3">
      <c r="A30" t="s">
        <v>20</v>
      </c>
      <c r="B30">
        <v>92</v>
      </c>
      <c r="C30" s="12">
        <f t="shared" si="0"/>
        <v>576304.01981047855</v>
      </c>
      <c r="H30" t="s">
        <v>14</v>
      </c>
      <c r="I30">
        <v>106</v>
      </c>
    </row>
    <row r="31" spans="1:9" x14ac:dyDescent="0.3">
      <c r="A31" t="s">
        <v>20</v>
      </c>
      <c r="B31">
        <v>149</v>
      </c>
      <c r="C31" s="12">
        <f t="shared" si="0"/>
        <v>493010.27290782367</v>
      </c>
      <c r="H31" t="s">
        <v>14</v>
      </c>
      <c r="I31">
        <v>679</v>
      </c>
    </row>
    <row r="32" spans="1:9" x14ac:dyDescent="0.3">
      <c r="A32" t="s">
        <v>20</v>
      </c>
      <c r="B32">
        <v>2431</v>
      </c>
      <c r="C32" s="12">
        <f t="shared" si="0"/>
        <v>2495935.8091910095</v>
      </c>
      <c r="H32" t="s">
        <v>14</v>
      </c>
      <c r="I32">
        <v>1220</v>
      </c>
    </row>
    <row r="33" spans="1:9" x14ac:dyDescent="0.3">
      <c r="A33" t="s">
        <v>20</v>
      </c>
      <c r="B33">
        <v>303</v>
      </c>
      <c r="C33" s="12">
        <f t="shared" si="0"/>
        <v>300465.02689012454</v>
      </c>
      <c r="H33" t="s">
        <v>14</v>
      </c>
      <c r="I33">
        <v>1</v>
      </c>
    </row>
    <row r="34" spans="1:9" x14ac:dyDescent="0.3">
      <c r="A34" t="s">
        <v>20</v>
      </c>
      <c r="B34">
        <v>209</v>
      </c>
      <c r="C34" s="12">
        <f t="shared" si="0"/>
        <v>412352.64458923962</v>
      </c>
      <c r="H34" t="s">
        <v>14</v>
      </c>
      <c r="I34">
        <v>37</v>
      </c>
    </row>
    <row r="35" spans="1:9" x14ac:dyDescent="0.3">
      <c r="A35" t="s">
        <v>20</v>
      </c>
      <c r="B35">
        <v>131</v>
      </c>
      <c r="C35" s="12">
        <f t="shared" si="0"/>
        <v>518611.56140339893</v>
      </c>
      <c r="H35" t="s">
        <v>14</v>
      </c>
      <c r="I35">
        <v>60</v>
      </c>
    </row>
    <row r="36" spans="1:9" x14ac:dyDescent="0.3">
      <c r="A36" t="s">
        <v>20</v>
      </c>
      <c r="B36">
        <v>164</v>
      </c>
      <c r="C36" s="12">
        <f t="shared" si="0"/>
        <v>472170.86582817766</v>
      </c>
      <c r="H36" t="s">
        <v>14</v>
      </c>
      <c r="I36">
        <v>296</v>
      </c>
    </row>
    <row r="37" spans="1:9" x14ac:dyDescent="0.3">
      <c r="A37" t="s">
        <v>20</v>
      </c>
      <c r="B37">
        <v>201</v>
      </c>
      <c r="C37" s="12">
        <f t="shared" si="0"/>
        <v>422690.99503171747</v>
      </c>
      <c r="H37" t="s">
        <v>14</v>
      </c>
      <c r="I37">
        <v>3304</v>
      </c>
    </row>
    <row r="38" spans="1:9" x14ac:dyDescent="0.3">
      <c r="A38" t="s">
        <v>20</v>
      </c>
      <c r="B38">
        <v>211</v>
      </c>
      <c r="C38" s="12">
        <f t="shared" si="0"/>
        <v>409788.05697862012</v>
      </c>
      <c r="H38" t="s">
        <v>14</v>
      </c>
      <c r="I38">
        <v>73</v>
      </c>
    </row>
    <row r="39" spans="1:9" x14ac:dyDescent="0.3">
      <c r="A39" t="s">
        <v>20</v>
      </c>
      <c r="B39">
        <v>128</v>
      </c>
      <c r="C39" s="12">
        <f t="shared" si="0"/>
        <v>522941.44281932811</v>
      </c>
      <c r="H39" t="s">
        <v>14</v>
      </c>
      <c r="I39">
        <v>3387</v>
      </c>
    </row>
    <row r="40" spans="1:9" x14ac:dyDescent="0.3">
      <c r="A40" t="s">
        <v>20</v>
      </c>
      <c r="B40">
        <v>1600</v>
      </c>
      <c r="C40" s="12">
        <f t="shared" si="0"/>
        <v>560780.96140339877</v>
      </c>
      <c r="H40" t="s">
        <v>14</v>
      </c>
      <c r="I40">
        <v>662</v>
      </c>
    </row>
    <row r="41" spans="1:9" x14ac:dyDescent="0.3">
      <c r="A41" t="s">
        <v>20</v>
      </c>
      <c r="B41">
        <v>249</v>
      </c>
      <c r="C41" s="12">
        <f t="shared" si="0"/>
        <v>362580.89237685024</v>
      </c>
      <c r="H41" t="s">
        <v>14</v>
      </c>
      <c r="I41">
        <v>774</v>
      </c>
    </row>
    <row r="42" spans="1:9" x14ac:dyDescent="0.3">
      <c r="A42" t="s">
        <v>20</v>
      </c>
      <c r="B42">
        <v>236</v>
      </c>
      <c r="C42" s="12">
        <f t="shared" si="0"/>
        <v>378405.71184587677</v>
      </c>
      <c r="H42" t="s">
        <v>14</v>
      </c>
      <c r="I42">
        <v>672</v>
      </c>
    </row>
    <row r="43" spans="1:9" x14ac:dyDescent="0.3">
      <c r="A43" t="s">
        <v>20</v>
      </c>
      <c r="B43">
        <v>4065</v>
      </c>
      <c r="C43" s="12">
        <f t="shared" si="0"/>
        <v>10328851.731314901</v>
      </c>
      <c r="H43" t="s">
        <v>14</v>
      </c>
      <c r="I43">
        <v>940</v>
      </c>
    </row>
    <row r="44" spans="1:9" x14ac:dyDescent="0.3">
      <c r="A44" t="s">
        <v>20</v>
      </c>
      <c r="B44">
        <v>246</v>
      </c>
      <c r="C44" s="12">
        <f t="shared" si="0"/>
        <v>366202.77379277942</v>
      </c>
      <c r="H44" t="s">
        <v>14</v>
      </c>
      <c r="I44">
        <v>117</v>
      </c>
    </row>
    <row r="45" spans="1:9" x14ac:dyDescent="0.3">
      <c r="A45" t="s">
        <v>20</v>
      </c>
      <c r="B45">
        <v>2475</v>
      </c>
      <c r="C45" s="12">
        <f t="shared" si="0"/>
        <v>2636898.8817573809</v>
      </c>
      <c r="H45" t="s">
        <v>14</v>
      </c>
      <c r="I45">
        <v>115</v>
      </c>
    </row>
    <row r="46" spans="1:9" x14ac:dyDescent="0.3">
      <c r="A46" t="s">
        <v>20</v>
      </c>
      <c r="B46">
        <v>76</v>
      </c>
      <c r="C46" s="12">
        <f t="shared" si="0"/>
        <v>600852.72069543425</v>
      </c>
      <c r="H46" t="s">
        <v>14</v>
      </c>
      <c r="I46">
        <v>326</v>
      </c>
    </row>
    <row r="47" spans="1:9" x14ac:dyDescent="0.3">
      <c r="A47" t="s">
        <v>20</v>
      </c>
      <c r="B47">
        <v>54</v>
      </c>
      <c r="C47" s="12">
        <f t="shared" si="0"/>
        <v>635443.18441224843</v>
      </c>
      <c r="H47" t="s">
        <v>14</v>
      </c>
      <c r="I47">
        <v>1</v>
      </c>
    </row>
    <row r="48" spans="1:9" x14ac:dyDescent="0.3">
      <c r="A48" t="s">
        <v>20</v>
      </c>
      <c r="B48">
        <v>88</v>
      </c>
      <c r="C48" s="12">
        <f t="shared" si="0"/>
        <v>582393.19503171754</v>
      </c>
      <c r="H48" t="s">
        <v>14</v>
      </c>
      <c r="I48">
        <v>1467</v>
      </c>
    </row>
    <row r="49" spans="1:9" x14ac:dyDescent="0.3">
      <c r="A49" t="s">
        <v>20</v>
      </c>
      <c r="B49">
        <v>85</v>
      </c>
      <c r="C49" s="12">
        <f t="shared" si="0"/>
        <v>586981.07644764672</v>
      </c>
      <c r="H49" t="s">
        <v>14</v>
      </c>
      <c r="I49">
        <v>5681</v>
      </c>
    </row>
    <row r="50" spans="1:9" x14ac:dyDescent="0.3">
      <c r="A50" t="s">
        <v>20</v>
      </c>
      <c r="B50">
        <v>170</v>
      </c>
      <c r="C50" s="12">
        <f t="shared" si="0"/>
        <v>463961.10299631924</v>
      </c>
      <c r="H50" t="s">
        <v>14</v>
      </c>
      <c r="I50">
        <v>1059</v>
      </c>
    </row>
    <row r="51" spans="1:9" x14ac:dyDescent="0.3">
      <c r="A51" t="s">
        <v>20</v>
      </c>
      <c r="B51">
        <v>330</v>
      </c>
      <c r="C51" s="12">
        <f t="shared" si="0"/>
        <v>271594.09414676175</v>
      </c>
      <c r="H51" t="s">
        <v>14</v>
      </c>
      <c r="I51">
        <v>1194</v>
      </c>
    </row>
    <row r="52" spans="1:9" x14ac:dyDescent="0.3">
      <c r="A52" t="s">
        <v>20</v>
      </c>
      <c r="B52">
        <v>127</v>
      </c>
      <c r="C52" s="12">
        <f t="shared" si="0"/>
        <v>524388.73662463785</v>
      </c>
      <c r="H52" t="s">
        <v>14</v>
      </c>
      <c r="I52">
        <v>30</v>
      </c>
    </row>
    <row r="53" spans="1:9" x14ac:dyDescent="0.3">
      <c r="A53" t="s">
        <v>20</v>
      </c>
      <c r="B53">
        <v>411</v>
      </c>
      <c r="C53" s="12">
        <f t="shared" si="0"/>
        <v>193729.29591667323</v>
      </c>
      <c r="H53" t="s">
        <v>14</v>
      </c>
      <c r="I53">
        <v>75</v>
      </c>
    </row>
    <row r="54" spans="1:9" x14ac:dyDescent="0.3">
      <c r="A54" t="s">
        <v>20</v>
      </c>
      <c r="B54">
        <v>180</v>
      </c>
      <c r="C54" s="12">
        <f t="shared" si="0"/>
        <v>450438.1649432219</v>
      </c>
      <c r="H54" t="s">
        <v>14</v>
      </c>
      <c r="I54">
        <v>955</v>
      </c>
    </row>
    <row r="55" spans="1:9" x14ac:dyDescent="0.3">
      <c r="A55" t="s">
        <v>20</v>
      </c>
      <c r="B55">
        <v>374</v>
      </c>
      <c r="C55" s="12">
        <f t="shared" si="0"/>
        <v>227669.1667131334</v>
      </c>
      <c r="H55" t="s">
        <v>14</v>
      </c>
      <c r="I55">
        <v>67</v>
      </c>
    </row>
    <row r="56" spans="1:9" x14ac:dyDescent="0.3">
      <c r="A56" t="s">
        <v>20</v>
      </c>
      <c r="B56">
        <v>71</v>
      </c>
      <c r="C56" s="12">
        <f t="shared" si="0"/>
        <v>608629.18972198293</v>
      </c>
      <c r="H56" t="s">
        <v>14</v>
      </c>
      <c r="I56">
        <v>5</v>
      </c>
    </row>
    <row r="57" spans="1:9" x14ac:dyDescent="0.3">
      <c r="A57" t="s">
        <v>20</v>
      </c>
      <c r="B57">
        <v>203</v>
      </c>
      <c r="C57" s="12">
        <f t="shared" si="0"/>
        <v>420094.40742109803</v>
      </c>
      <c r="H57" t="s">
        <v>14</v>
      </c>
      <c r="I57">
        <v>26</v>
      </c>
    </row>
    <row r="58" spans="1:9" x14ac:dyDescent="0.3">
      <c r="A58" t="s">
        <v>20</v>
      </c>
      <c r="B58">
        <v>113</v>
      </c>
      <c r="C58" s="12">
        <f t="shared" si="0"/>
        <v>544860.84989897418</v>
      </c>
      <c r="H58" t="s">
        <v>14</v>
      </c>
      <c r="I58">
        <v>1130</v>
      </c>
    </row>
    <row r="59" spans="1:9" x14ac:dyDescent="0.3">
      <c r="A59" t="s">
        <v>20</v>
      </c>
      <c r="B59">
        <v>96</v>
      </c>
      <c r="C59" s="12">
        <f t="shared" si="0"/>
        <v>570246.84458923957</v>
      </c>
      <c r="H59" t="s">
        <v>14</v>
      </c>
      <c r="I59">
        <v>782</v>
      </c>
    </row>
    <row r="60" spans="1:9" x14ac:dyDescent="0.3">
      <c r="A60" t="s">
        <v>20</v>
      </c>
      <c r="B60">
        <v>498</v>
      </c>
      <c r="C60" s="12">
        <f t="shared" si="0"/>
        <v>124712.73485472631</v>
      </c>
      <c r="H60" t="s">
        <v>14</v>
      </c>
      <c r="I60">
        <v>210</v>
      </c>
    </row>
    <row r="61" spans="1:9" x14ac:dyDescent="0.3">
      <c r="A61" t="s">
        <v>20</v>
      </c>
      <c r="B61">
        <v>180</v>
      </c>
      <c r="C61" s="12">
        <f t="shared" si="0"/>
        <v>450438.1649432219</v>
      </c>
      <c r="H61" t="s">
        <v>14</v>
      </c>
      <c r="I61">
        <v>136</v>
      </c>
    </row>
    <row r="62" spans="1:9" x14ac:dyDescent="0.3">
      <c r="A62" t="s">
        <v>20</v>
      </c>
      <c r="B62">
        <v>27</v>
      </c>
      <c r="C62" s="12">
        <f t="shared" si="0"/>
        <v>679218.11715561128</v>
      </c>
      <c r="H62" t="s">
        <v>14</v>
      </c>
      <c r="I62">
        <v>86</v>
      </c>
    </row>
    <row r="63" spans="1:9" x14ac:dyDescent="0.3">
      <c r="A63" t="s">
        <v>20</v>
      </c>
      <c r="B63">
        <v>2331</v>
      </c>
      <c r="C63" s="12">
        <f t="shared" si="0"/>
        <v>2189965.1897219829</v>
      </c>
      <c r="H63" t="s">
        <v>14</v>
      </c>
      <c r="I63">
        <v>19</v>
      </c>
    </row>
    <row r="64" spans="1:9" x14ac:dyDescent="0.3">
      <c r="A64" t="s">
        <v>20</v>
      </c>
      <c r="B64">
        <v>113</v>
      </c>
      <c r="C64" s="12">
        <f t="shared" si="0"/>
        <v>544860.84989897418</v>
      </c>
      <c r="H64" t="s">
        <v>14</v>
      </c>
      <c r="I64">
        <v>886</v>
      </c>
    </row>
    <row r="65" spans="1:9" x14ac:dyDescent="0.3">
      <c r="A65" t="s">
        <v>20</v>
      </c>
      <c r="B65">
        <v>164</v>
      </c>
      <c r="C65" s="12">
        <f t="shared" si="0"/>
        <v>472170.86582817766</v>
      </c>
      <c r="H65" t="s">
        <v>14</v>
      </c>
      <c r="I65">
        <v>35</v>
      </c>
    </row>
    <row r="66" spans="1:9" x14ac:dyDescent="0.3">
      <c r="A66" t="s">
        <v>20</v>
      </c>
      <c r="B66">
        <v>164</v>
      </c>
      <c r="C66" s="12">
        <f t="shared" si="0"/>
        <v>472170.86582817766</v>
      </c>
      <c r="H66" t="s">
        <v>14</v>
      </c>
      <c r="I66">
        <v>24</v>
      </c>
    </row>
    <row r="67" spans="1:9" x14ac:dyDescent="0.3">
      <c r="A67" t="s">
        <v>20</v>
      </c>
      <c r="B67">
        <v>336</v>
      </c>
      <c r="C67" s="12">
        <f t="shared" ref="C67:C130" si="1">(B67-$G$2)^2</f>
        <v>265376.33131490333</v>
      </c>
      <c r="H67" t="s">
        <v>14</v>
      </c>
      <c r="I67">
        <v>86</v>
      </c>
    </row>
    <row r="68" spans="1:9" x14ac:dyDescent="0.3">
      <c r="A68" t="s">
        <v>20</v>
      </c>
      <c r="B68">
        <v>1917</v>
      </c>
      <c r="C68" s="12">
        <f t="shared" si="1"/>
        <v>1136042.825120213</v>
      </c>
      <c r="H68" t="s">
        <v>14</v>
      </c>
      <c r="I68">
        <v>243</v>
      </c>
    </row>
    <row r="69" spans="1:9" x14ac:dyDescent="0.3">
      <c r="A69" t="s">
        <v>20</v>
      </c>
      <c r="B69">
        <v>95</v>
      </c>
      <c r="C69" s="12">
        <f t="shared" si="1"/>
        <v>571758.13839454937</v>
      </c>
      <c r="H69" t="s">
        <v>14</v>
      </c>
      <c r="I69">
        <v>65</v>
      </c>
    </row>
    <row r="70" spans="1:9" x14ac:dyDescent="0.3">
      <c r="A70" t="s">
        <v>20</v>
      </c>
      <c r="B70">
        <v>147</v>
      </c>
      <c r="C70" s="12">
        <f t="shared" si="1"/>
        <v>495822.86051844317</v>
      </c>
      <c r="H70" t="s">
        <v>14</v>
      </c>
      <c r="I70">
        <v>100</v>
      </c>
    </row>
    <row r="71" spans="1:9" x14ac:dyDescent="0.3">
      <c r="A71" t="s">
        <v>20</v>
      </c>
      <c r="B71">
        <v>86</v>
      </c>
      <c r="C71" s="12">
        <f t="shared" si="1"/>
        <v>585449.78264233691</v>
      </c>
      <c r="H71" t="s">
        <v>14</v>
      </c>
      <c r="I71">
        <v>168</v>
      </c>
    </row>
    <row r="72" spans="1:9" x14ac:dyDescent="0.3">
      <c r="A72" t="s">
        <v>20</v>
      </c>
      <c r="B72">
        <v>83</v>
      </c>
      <c r="C72" s="12">
        <f t="shared" si="1"/>
        <v>590049.66405826621</v>
      </c>
      <c r="H72" t="s">
        <v>14</v>
      </c>
      <c r="I72">
        <v>13</v>
      </c>
    </row>
    <row r="73" spans="1:9" x14ac:dyDescent="0.3">
      <c r="A73" t="s">
        <v>20</v>
      </c>
      <c r="B73">
        <v>676</v>
      </c>
      <c r="C73" s="12">
        <f t="shared" si="1"/>
        <v>30676.437509593557</v>
      </c>
      <c r="H73" t="s">
        <v>14</v>
      </c>
      <c r="I73">
        <v>1</v>
      </c>
    </row>
    <row r="74" spans="1:9" x14ac:dyDescent="0.3">
      <c r="A74" t="s">
        <v>20</v>
      </c>
      <c r="B74">
        <v>361</v>
      </c>
      <c r="C74" s="12">
        <f t="shared" si="1"/>
        <v>240243.98618215995</v>
      </c>
      <c r="H74" t="s">
        <v>14</v>
      </c>
      <c r="I74">
        <v>40</v>
      </c>
    </row>
    <row r="75" spans="1:9" x14ac:dyDescent="0.3">
      <c r="A75" t="s">
        <v>20</v>
      </c>
      <c r="B75">
        <v>131</v>
      </c>
      <c r="C75" s="12">
        <f t="shared" si="1"/>
        <v>518611.56140339893</v>
      </c>
      <c r="H75" t="s">
        <v>14</v>
      </c>
      <c r="I75">
        <v>226</v>
      </c>
    </row>
    <row r="76" spans="1:9" x14ac:dyDescent="0.3">
      <c r="A76" t="s">
        <v>20</v>
      </c>
      <c r="B76">
        <v>126</v>
      </c>
      <c r="C76" s="12">
        <f t="shared" si="1"/>
        <v>525838.03042994754</v>
      </c>
      <c r="H76" t="s">
        <v>14</v>
      </c>
      <c r="I76">
        <v>1625</v>
      </c>
    </row>
    <row r="77" spans="1:9" x14ac:dyDescent="0.3">
      <c r="A77" t="s">
        <v>20</v>
      </c>
      <c r="B77">
        <v>275</v>
      </c>
      <c r="C77" s="12">
        <f t="shared" si="1"/>
        <v>331945.25343879714</v>
      </c>
      <c r="H77" t="s">
        <v>14</v>
      </c>
      <c r="I77">
        <v>143</v>
      </c>
    </row>
    <row r="78" spans="1:9" x14ac:dyDescent="0.3">
      <c r="A78" t="s">
        <v>20</v>
      </c>
      <c r="B78">
        <v>67</v>
      </c>
      <c r="C78" s="12">
        <f t="shared" si="1"/>
        <v>614886.36494322191</v>
      </c>
      <c r="H78" t="s">
        <v>14</v>
      </c>
      <c r="I78">
        <v>934</v>
      </c>
    </row>
    <row r="79" spans="1:9" x14ac:dyDescent="0.3">
      <c r="A79" t="s">
        <v>20</v>
      </c>
      <c r="B79">
        <v>154</v>
      </c>
      <c r="C79" s="12">
        <f t="shared" si="1"/>
        <v>486013.803881275</v>
      </c>
      <c r="H79" t="s">
        <v>14</v>
      </c>
      <c r="I79">
        <v>17</v>
      </c>
    </row>
    <row r="80" spans="1:9" x14ac:dyDescent="0.3">
      <c r="A80" t="s">
        <v>20</v>
      </c>
      <c r="B80">
        <v>1782</v>
      </c>
      <c r="C80" s="12">
        <f t="shared" si="1"/>
        <v>866487.48883702711</v>
      </c>
      <c r="H80" t="s">
        <v>14</v>
      </c>
      <c r="I80">
        <v>2179</v>
      </c>
    </row>
    <row r="81" spans="1:9" x14ac:dyDescent="0.3">
      <c r="A81" t="s">
        <v>20</v>
      </c>
      <c r="B81">
        <v>903</v>
      </c>
      <c r="C81" s="12">
        <f t="shared" si="1"/>
        <v>2688.7437042838087</v>
      </c>
      <c r="H81" t="s">
        <v>14</v>
      </c>
      <c r="I81">
        <v>931</v>
      </c>
    </row>
    <row r="82" spans="1:9" x14ac:dyDescent="0.3">
      <c r="A82" t="s">
        <v>20</v>
      </c>
      <c r="B82">
        <v>94</v>
      </c>
      <c r="C82" s="12">
        <f t="shared" si="1"/>
        <v>573271.43219985906</v>
      </c>
      <c r="H82" t="s">
        <v>14</v>
      </c>
      <c r="I82">
        <v>92</v>
      </c>
    </row>
    <row r="83" spans="1:9" x14ac:dyDescent="0.3">
      <c r="A83" t="s">
        <v>20</v>
      </c>
      <c r="B83">
        <v>180</v>
      </c>
      <c r="C83" s="12">
        <f t="shared" si="1"/>
        <v>450438.1649432219</v>
      </c>
      <c r="H83" t="s">
        <v>14</v>
      </c>
      <c r="I83">
        <v>57</v>
      </c>
    </row>
    <row r="84" spans="1:9" x14ac:dyDescent="0.3">
      <c r="A84" t="s">
        <v>20</v>
      </c>
      <c r="B84">
        <v>533</v>
      </c>
      <c r="C84" s="12">
        <f t="shared" si="1"/>
        <v>101217.45166888561</v>
      </c>
      <c r="H84" t="s">
        <v>14</v>
      </c>
      <c r="I84">
        <v>41</v>
      </c>
    </row>
    <row r="85" spans="1:9" x14ac:dyDescent="0.3">
      <c r="A85" t="s">
        <v>20</v>
      </c>
      <c r="B85">
        <v>2443</v>
      </c>
      <c r="C85" s="12">
        <f t="shared" si="1"/>
        <v>2533996.2835272928</v>
      </c>
      <c r="H85" t="s">
        <v>14</v>
      </c>
      <c r="I85">
        <v>1</v>
      </c>
    </row>
    <row r="86" spans="1:9" x14ac:dyDescent="0.3">
      <c r="A86" t="s">
        <v>20</v>
      </c>
      <c r="B86">
        <v>89</v>
      </c>
      <c r="C86" s="12">
        <f t="shared" si="1"/>
        <v>580867.90122640773</v>
      </c>
      <c r="H86" t="s">
        <v>14</v>
      </c>
      <c r="I86">
        <v>101</v>
      </c>
    </row>
    <row r="87" spans="1:9" x14ac:dyDescent="0.3">
      <c r="A87" t="s">
        <v>20</v>
      </c>
      <c r="B87">
        <v>159</v>
      </c>
      <c r="C87" s="12">
        <f t="shared" si="1"/>
        <v>479067.33485472633</v>
      </c>
      <c r="H87" t="s">
        <v>14</v>
      </c>
      <c r="I87">
        <v>1335</v>
      </c>
    </row>
    <row r="88" spans="1:9" x14ac:dyDescent="0.3">
      <c r="A88" t="s">
        <v>20</v>
      </c>
      <c r="B88">
        <v>50</v>
      </c>
      <c r="C88" s="12">
        <f t="shared" si="1"/>
        <v>641836.35963348742</v>
      </c>
      <c r="H88" t="s">
        <v>14</v>
      </c>
      <c r="I88">
        <v>15</v>
      </c>
    </row>
    <row r="89" spans="1:9" x14ac:dyDescent="0.3">
      <c r="A89" t="s">
        <v>20</v>
      </c>
      <c r="B89">
        <v>186</v>
      </c>
      <c r="C89" s="12">
        <f t="shared" si="1"/>
        <v>442420.40211136348</v>
      </c>
      <c r="H89" t="s">
        <v>14</v>
      </c>
      <c r="I89">
        <v>454</v>
      </c>
    </row>
    <row r="90" spans="1:9" x14ac:dyDescent="0.3">
      <c r="A90" t="s">
        <v>20</v>
      </c>
      <c r="B90">
        <v>1071</v>
      </c>
      <c r="C90" s="12">
        <f t="shared" si="1"/>
        <v>48335.384412248401</v>
      </c>
      <c r="H90" t="s">
        <v>14</v>
      </c>
      <c r="I90">
        <v>3182</v>
      </c>
    </row>
    <row r="91" spans="1:9" x14ac:dyDescent="0.3">
      <c r="A91" t="s">
        <v>20</v>
      </c>
      <c r="B91">
        <v>117</v>
      </c>
      <c r="C91" s="12">
        <f t="shared" si="1"/>
        <v>538971.67467773519</v>
      </c>
      <c r="H91" t="s">
        <v>14</v>
      </c>
      <c r="I91">
        <v>15</v>
      </c>
    </row>
    <row r="92" spans="1:9" x14ac:dyDescent="0.3">
      <c r="A92" t="s">
        <v>20</v>
      </c>
      <c r="B92">
        <v>70</v>
      </c>
      <c r="C92" s="12">
        <f t="shared" si="1"/>
        <v>610190.48352729273</v>
      </c>
      <c r="H92" t="s">
        <v>14</v>
      </c>
      <c r="I92">
        <v>133</v>
      </c>
    </row>
    <row r="93" spans="1:9" x14ac:dyDescent="0.3">
      <c r="A93" t="s">
        <v>20</v>
      </c>
      <c r="B93">
        <v>135</v>
      </c>
      <c r="C93" s="12">
        <f t="shared" si="1"/>
        <v>512866.38618215994</v>
      </c>
      <c r="H93" t="s">
        <v>14</v>
      </c>
      <c r="I93">
        <v>2062</v>
      </c>
    </row>
    <row r="94" spans="1:9" x14ac:dyDescent="0.3">
      <c r="A94" t="s">
        <v>20</v>
      </c>
      <c r="B94">
        <v>768</v>
      </c>
      <c r="C94" s="12">
        <f t="shared" si="1"/>
        <v>6913.407421097977</v>
      </c>
      <c r="H94" t="s">
        <v>14</v>
      </c>
      <c r="I94">
        <v>29</v>
      </c>
    </row>
    <row r="95" spans="1:9" x14ac:dyDescent="0.3">
      <c r="A95" t="s">
        <v>20</v>
      </c>
      <c r="B95">
        <v>199</v>
      </c>
      <c r="C95" s="12">
        <f t="shared" si="1"/>
        <v>425295.58264233696</v>
      </c>
      <c r="H95" t="s">
        <v>14</v>
      </c>
      <c r="I95">
        <v>132</v>
      </c>
    </row>
    <row r="96" spans="1:9" x14ac:dyDescent="0.3">
      <c r="A96" t="s">
        <v>20</v>
      </c>
      <c r="B96">
        <v>107</v>
      </c>
      <c r="C96" s="12">
        <f t="shared" si="1"/>
        <v>553754.61273083254</v>
      </c>
      <c r="H96" t="s">
        <v>14</v>
      </c>
      <c r="I96">
        <v>137</v>
      </c>
    </row>
    <row r="97" spans="1:9" x14ac:dyDescent="0.3">
      <c r="A97" t="s">
        <v>20</v>
      </c>
      <c r="B97">
        <v>195</v>
      </c>
      <c r="C97" s="12">
        <f t="shared" si="1"/>
        <v>430528.75786357588</v>
      </c>
      <c r="H97" t="s">
        <v>14</v>
      </c>
      <c r="I97">
        <v>908</v>
      </c>
    </row>
    <row r="98" spans="1:9" x14ac:dyDescent="0.3">
      <c r="A98" t="s">
        <v>20</v>
      </c>
      <c r="B98">
        <v>3376</v>
      </c>
      <c r="C98" s="12">
        <f t="shared" si="1"/>
        <v>6374883.1631733086</v>
      </c>
      <c r="H98" t="s">
        <v>14</v>
      </c>
      <c r="I98">
        <v>10</v>
      </c>
    </row>
    <row r="99" spans="1:9" x14ac:dyDescent="0.3">
      <c r="A99" t="s">
        <v>20</v>
      </c>
      <c r="B99">
        <v>41</v>
      </c>
      <c r="C99" s="12">
        <f t="shared" si="1"/>
        <v>656338.00388127507</v>
      </c>
      <c r="H99" t="s">
        <v>14</v>
      </c>
      <c r="I99">
        <v>1910</v>
      </c>
    </row>
    <row r="100" spans="1:9" x14ac:dyDescent="0.3">
      <c r="A100" t="s">
        <v>20</v>
      </c>
      <c r="B100">
        <v>1821</v>
      </c>
      <c r="C100" s="12">
        <f t="shared" si="1"/>
        <v>940615.03042994742</v>
      </c>
      <c r="H100" t="s">
        <v>14</v>
      </c>
      <c r="I100">
        <v>38</v>
      </c>
    </row>
    <row r="101" spans="1:9" x14ac:dyDescent="0.3">
      <c r="A101" t="s">
        <v>20</v>
      </c>
      <c r="B101">
        <v>164</v>
      </c>
      <c r="C101" s="12">
        <f t="shared" si="1"/>
        <v>472170.86582817766</v>
      </c>
      <c r="H101" t="s">
        <v>14</v>
      </c>
      <c r="I101">
        <v>104</v>
      </c>
    </row>
    <row r="102" spans="1:9" x14ac:dyDescent="0.3">
      <c r="A102" t="s">
        <v>20</v>
      </c>
      <c r="B102">
        <v>157</v>
      </c>
      <c r="C102" s="12">
        <f t="shared" si="1"/>
        <v>481839.92246534582</v>
      </c>
      <c r="H102" t="s">
        <v>14</v>
      </c>
      <c r="I102">
        <v>49</v>
      </c>
    </row>
    <row r="103" spans="1:9" x14ac:dyDescent="0.3">
      <c r="A103" t="s">
        <v>20</v>
      </c>
      <c r="B103">
        <v>246</v>
      </c>
      <c r="C103" s="12">
        <f t="shared" si="1"/>
        <v>366202.77379277942</v>
      </c>
      <c r="H103" t="s">
        <v>14</v>
      </c>
      <c r="I103">
        <v>1</v>
      </c>
    </row>
    <row r="104" spans="1:9" x14ac:dyDescent="0.3">
      <c r="A104" t="s">
        <v>20</v>
      </c>
      <c r="B104">
        <v>1396</v>
      </c>
      <c r="C104" s="12">
        <f t="shared" si="1"/>
        <v>296864.89768658468</v>
      </c>
      <c r="H104" t="s">
        <v>14</v>
      </c>
      <c r="I104">
        <v>245</v>
      </c>
    </row>
    <row r="105" spans="1:9" x14ac:dyDescent="0.3">
      <c r="A105" t="s">
        <v>20</v>
      </c>
      <c r="B105">
        <v>2506</v>
      </c>
      <c r="C105" s="12">
        <f t="shared" si="1"/>
        <v>2738538.7737927791</v>
      </c>
      <c r="H105" t="s">
        <v>14</v>
      </c>
      <c r="I105">
        <v>32</v>
      </c>
    </row>
    <row r="106" spans="1:9" x14ac:dyDescent="0.3">
      <c r="A106" t="s">
        <v>20</v>
      </c>
      <c r="B106">
        <v>244</v>
      </c>
      <c r="C106" s="12">
        <f t="shared" si="1"/>
        <v>368627.36140339891</v>
      </c>
      <c r="H106" t="s">
        <v>14</v>
      </c>
      <c r="I106">
        <v>7</v>
      </c>
    </row>
    <row r="107" spans="1:9" x14ac:dyDescent="0.3">
      <c r="A107" t="s">
        <v>20</v>
      </c>
      <c r="B107">
        <v>146</v>
      </c>
      <c r="C107" s="12">
        <f t="shared" si="1"/>
        <v>497232.15432375291</v>
      </c>
      <c r="H107" t="s">
        <v>14</v>
      </c>
      <c r="I107">
        <v>803</v>
      </c>
    </row>
    <row r="108" spans="1:9" x14ac:dyDescent="0.3">
      <c r="A108" t="s">
        <v>20</v>
      </c>
      <c r="B108">
        <v>1267</v>
      </c>
      <c r="C108" s="12">
        <f t="shared" si="1"/>
        <v>172933.79857154042</v>
      </c>
      <c r="H108" t="s">
        <v>14</v>
      </c>
      <c r="I108">
        <v>16</v>
      </c>
    </row>
    <row r="109" spans="1:9" x14ac:dyDescent="0.3">
      <c r="A109" t="s">
        <v>20</v>
      </c>
      <c r="B109">
        <v>1561</v>
      </c>
      <c r="C109" s="12">
        <f t="shared" si="1"/>
        <v>503891.41981047846</v>
      </c>
      <c r="H109" t="s">
        <v>14</v>
      </c>
      <c r="I109">
        <v>31</v>
      </c>
    </row>
    <row r="110" spans="1:9" x14ac:dyDescent="0.3">
      <c r="A110" t="s">
        <v>20</v>
      </c>
      <c r="B110">
        <v>48</v>
      </c>
      <c r="C110" s="12">
        <f t="shared" si="1"/>
        <v>645044.94724410691</v>
      </c>
      <c r="H110" t="s">
        <v>14</v>
      </c>
      <c r="I110">
        <v>108</v>
      </c>
    </row>
    <row r="111" spans="1:9" x14ac:dyDescent="0.3">
      <c r="A111" t="s">
        <v>20</v>
      </c>
      <c r="B111">
        <v>2739</v>
      </c>
      <c r="C111" s="12">
        <f t="shared" si="1"/>
        <v>3563989.3171556112</v>
      </c>
      <c r="H111" t="s">
        <v>14</v>
      </c>
      <c r="I111">
        <v>30</v>
      </c>
    </row>
    <row r="112" spans="1:9" x14ac:dyDescent="0.3">
      <c r="A112" t="s">
        <v>20</v>
      </c>
      <c r="B112">
        <v>3537</v>
      </c>
      <c r="C112" s="12">
        <f t="shared" si="1"/>
        <v>7213806.8605184415</v>
      </c>
      <c r="H112" t="s">
        <v>14</v>
      </c>
      <c r="I112">
        <v>17</v>
      </c>
    </row>
    <row r="113" spans="1:9" x14ac:dyDescent="0.3">
      <c r="A113" t="s">
        <v>20</v>
      </c>
      <c r="B113">
        <v>2107</v>
      </c>
      <c r="C113" s="12">
        <f t="shared" si="1"/>
        <v>1577167.0021113635</v>
      </c>
      <c r="H113" t="s">
        <v>14</v>
      </c>
      <c r="I113">
        <v>80</v>
      </c>
    </row>
    <row r="114" spans="1:9" x14ac:dyDescent="0.3">
      <c r="A114" t="s">
        <v>20</v>
      </c>
      <c r="B114">
        <v>3318</v>
      </c>
      <c r="C114" s="12">
        <f t="shared" si="1"/>
        <v>6085364.203881274</v>
      </c>
      <c r="H114" t="s">
        <v>14</v>
      </c>
      <c r="I114">
        <v>2468</v>
      </c>
    </row>
    <row r="115" spans="1:9" x14ac:dyDescent="0.3">
      <c r="A115" t="s">
        <v>20</v>
      </c>
      <c r="B115">
        <v>340</v>
      </c>
      <c r="C115" s="12">
        <f t="shared" si="1"/>
        <v>261271.15609366438</v>
      </c>
      <c r="H115" t="s">
        <v>14</v>
      </c>
      <c r="I115">
        <v>26</v>
      </c>
    </row>
    <row r="116" spans="1:9" x14ac:dyDescent="0.3">
      <c r="A116" t="s">
        <v>20</v>
      </c>
      <c r="B116">
        <v>1442</v>
      </c>
      <c r="C116" s="12">
        <f t="shared" si="1"/>
        <v>349107.38264233689</v>
      </c>
      <c r="H116" t="s">
        <v>14</v>
      </c>
      <c r="I116">
        <v>73</v>
      </c>
    </row>
    <row r="117" spans="1:9" x14ac:dyDescent="0.3">
      <c r="A117" t="s">
        <v>20</v>
      </c>
      <c r="B117">
        <v>126</v>
      </c>
      <c r="C117" s="12">
        <f t="shared" si="1"/>
        <v>525838.03042994754</v>
      </c>
      <c r="H117" t="s">
        <v>14</v>
      </c>
      <c r="I117">
        <v>128</v>
      </c>
    </row>
    <row r="118" spans="1:9" x14ac:dyDescent="0.3">
      <c r="A118" t="s">
        <v>20</v>
      </c>
      <c r="B118">
        <v>524</v>
      </c>
      <c r="C118" s="12">
        <f t="shared" si="1"/>
        <v>107025.09591667322</v>
      </c>
      <c r="H118" t="s">
        <v>14</v>
      </c>
      <c r="I118">
        <v>33</v>
      </c>
    </row>
    <row r="119" spans="1:9" x14ac:dyDescent="0.3">
      <c r="A119" t="s">
        <v>20</v>
      </c>
      <c r="B119">
        <v>1989</v>
      </c>
      <c r="C119" s="12">
        <f t="shared" si="1"/>
        <v>1294709.671137912</v>
      </c>
      <c r="H119" t="s">
        <v>14</v>
      </c>
      <c r="I119">
        <v>1072</v>
      </c>
    </row>
    <row r="120" spans="1:9" x14ac:dyDescent="0.3">
      <c r="A120" t="s">
        <v>20</v>
      </c>
      <c r="B120">
        <v>157</v>
      </c>
      <c r="C120" s="12">
        <f t="shared" si="1"/>
        <v>481839.92246534582</v>
      </c>
      <c r="H120" t="s">
        <v>14</v>
      </c>
      <c r="I120">
        <v>393</v>
      </c>
    </row>
    <row r="121" spans="1:9" x14ac:dyDescent="0.3">
      <c r="A121" t="s">
        <v>20</v>
      </c>
      <c r="B121">
        <v>4498</v>
      </c>
      <c r="C121" s="12">
        <f t="shared" si="1"/>
        <v>13299537.513615787</v>
      </c>
      <c r="H121" t="s">
        <v>14</v>
      </c>
      <c r="I121">
        <v>1257</v>
      </c>
    </row>
    <row r="122" spans="1:9" x14ac:dyDescent="0.3">
      <c r="A122" t="s">
        <v>20</v>
      </c>
      <c r="B122">
        <v>80</v>
      </c>
      <c r="C122" s="12">
        <f t="shared" si="1"/>
        <v>594667.54547419539</v>
      </c>
      <c r="H122" t="s">
        <v>14</v>
      </c>
      <c r="I122">
        <v>328</v>
      </c>
    </row>
    <row r="123" spans="1:9" x14ac:dyDescent="0.3">
      <c r="A123" t="s">
        <v>20</v>
      </c>
      <c r="B123">
        <v>43</v>
      </c>
      <c r="C123" s="12">
        <f t="shared" si="1"/>
        <v>653101.41627065558</v>
      </c>
      <c r="H123" t="s">
        <v>14</v>
      </c>
      <c r="I123">
        <v>147</v>
      </c>
    </row>
    <row r="124" spans="1:9" x14ac:dyDescent="0.3">
      <c r="A124" t="s">
        <v>20</v>
      </c>
      <c r="B124">
        <v>2053</v>
      </c>
      <c r="C124" s="12">
        <f t="shared" si="1"/>
        <v>1444450.8675980892</v>
      </c>
      <c r="H124" t="s">
        <v>14</v>
      </c>
      <c r="I124">
        <v>830</v>
      </c>
    </row>
    <row r="125" spans="1:9" x14ac:dyDescent="0.3">
      <c r="A125" t="s">
        <v>20</v>
      </c>
      <c r="B125">
        <v>168</v>
      </c>
      <c r="C125" s="12">
        <f t="shared" si="1"/>
        <v>466689.69060693873</v>
      </c>
      <c r="H125" t="s">
        <v>14</v>
      </c>
      <c r="I125">
        <v>331</v>
      </c>
    </row>
    <row r="126" spans="1:9" x14ac:dyDescent="0.3">
      <c r="A126" t="s">
        <v>20</v>
      </c>
      <c r="B126">
        <v>4289</v>
      </c>
      <c r="C126" s="12">
        <f t="shared" si="1"/>
        <v>11818833.91892552</v>
      </c>
      <c r="H126" t="s">
        <v>14</v>
      </c>
      <c r="I126">
        <v>25</v>
      </c>
    </row>
    <row r="127" spans="1:9" x14ac:dyDescent="0.3">
      <c r="A127" t="s">
        <v>20</v>
      </c>
      <c r="B127">
        <v>165</v>
      </c>
      <c r="C127" s="12">
        <f t="shared" si="1"/>
        <v>470797.57202286791</v>
      </c>
      <c r="H127" t="s">
        <v>14</v>
      </c>
      <c r="I127">
        <v>3483</v>
      </c>
    </row>
    <row r="128" spans="1:9" x14ac:dyDescent="0.3">
      <c r="A128" t="s">
        <v>20</v>
      </c>
      <c r="B128">
        <v>1815</v>
      </c>
      <c r="C128" s="12">
        <f t="shared" si="1"/>
        <v>929012.7932618059</v>
      </c>
      <c r="H128" t="s">
        <v>14</v>
      </c>
      <c r="I128">
        <v>923</v>
      </c>
    </row>
    <row r="129" spans="1:9" x14ac:dyDescent="0.3">
      <c r="A129" t="s">
        <v>20</v>
      </c>
      <c r="B129">
        <v>397</v>
      </c>
      <c r="C129" s="12">
        <f t="shared" si="1"/>
        <v>206249.4091910095</v>
      </c>
      <c r="H129" t="s">
        <v>14</v>
      </c>
      <c r="I129">
        <v>1</v>
      </c>
    </row>
    <row r="130" spans="1:9" x14ac:dyDescent="0.3">
      <c r="A130" t="s">
        <v>20</v>
      </c>
      <c r="B130">
        <v>1539</v>
      </c>
      <c r="C130" s="12">
        <f t="shared" si="1"/>
        <v>473141.88352729264</v>
      </c>
      <c r="H130" t="s">
        <v>14</v>
      </c>
      <c r="I130">
        <v>33</v>
      </c>
    </row>
    <row r="131" spans="1:9" x14ac:dyDescent="0.3">
      <c r="A131" t="s">
        <v>20</v>
      </c>
      <c r="B131">
        <v>138</v>
      </c>
      <c r="C131" s="12">
        <f t="shared" ref="C131:C194" si="2">(B131-$G$2)^2</f>
        <v>508578.50476623076</v>
      </c>
      <c r="H131" t="s">
        <v>14</v>
      </c>
      <c r="I131">
        <v>40</v>
      </c>
    </row>
    <row r="132" spans="1:9" x14ac:dyDescent="0.3">
      <c r="A132" t="s">
        <v>20</v>
      </c>
      <c r="B132">
        <v>3594</v>
      </c>
      <c r="C132" s="12">
        <f t="shared" si="2"/>
        <v>7523243.1136157867</v>
      </c>
      <c r="H132" t="s">
        <v>14</v>
      </c>
      <c r="I132">
        <v>23</v>
      </c>
    </row>
    <row r="133" spans="1:9" x14ac:dyDescent="0.3">
      <c r="A133" t="s">
        <v>20</v>
      </c>
      <c r="B133">
        <v>5880</v>
      </c>
      <c r="C133" s="12">
        <f t="shared" si="2"/>
        <v>25289363.474677734</v>
      </c>
      <c r="H133" t="s">
        <v>14</v>
      </c>
      <c r="I133">
        <v>75</v>
      </c>
    </row>
    <row r="134" spans="1:9" x14ac:dyDescent="0.3">
      <c r="A134" t="s">
        <v>20</v>
      </c>
      <c r="B134">
        <v>112</v>
      </c>
      <c r="C134" s="12">
        <f t="shared" si="2"/>
        <v>546338.14370428387</v>
      </c>
      <c r="H134" t="s">
        <v>14</v>
      </c>
      <c r="I134">
        <v>2176</v>
      </c>
    </row>
    <row r="135" spans="1:9" x14ac:dyDescent="0.3">
      <c r="A135" t="s">
        <v>20</v>
      </c>
      <c r="B135">
        <v>943</v>
      </c>
      <c r="C135" s="12">
        <f t="shared" si="2"/>
        <v>8436.9914918944251</v>
      </c>
      <c r="H135" t="s">
        <v>14</v>
      </c>
      <c r="I135">
        <v>441</v>
      </c>
    </row>
    <row r="136" spans="1:9" x14ac:dyDescent="0.3">
      <c r="A136" t="s">
        <v>20</v>
      </c>
      <c r="B136">
        <v>2468</v>
      </c>
      <c r="C136" s="12">
        <f t="shared" si="2"/>
        <v>2614213.9383945493</v>
      </c>
      <c r="H136" t="s">
        <v>14</v>
      </c>
      <c r="I136">
        <v>25</v>
      </c>
    </row>
    <row r="137" spans="1:9" x14ac:dyDescent="0.3">
      <c r="A137" t="s">
        <v>20</v>
      </c>
      <c r="B137">
        <v>2551</v>
      </c>
      <c r="C137" s="12">
        <f t="shared" si="2"/>
        <v>2889500.5525538414</v>
      </c>
      <c r="H137" t="s">
        <v>14</v>
      </c>
      <c r="I137">
        <v>127</v>
      </c>
    </row>
    <row r="138" spans="1:9" x14ac:dyDescent="0.3">
      <c r="A138" t="s">
        <v>20</v>
      </c>
      <c r="B138">
        <v>101</v>
      </c>
      <c r="C138" s="12">
        <f t="shared" si="2"/>
        <v>562720.3755626909</v>
      </c>
      <c r="H138" t="s">
        <v>14</v>
      </c>
      <c r="I138">
        <v>355</v>
      </c>
    </row>
    <row r="139" spans="1:9" x14ac:dyDescent="0.3">
      <c r="A139" t="s">
        <v>20</v>
      </c>
      <c r="B139">
        <v>92</v>
      </c>
      <c r="C139" s="12">
        <f t="shared" si="2"/>
        <v>576304.01981047855</v>
      </c>
      <c r="H139" t="s">
        <v>14</v>
      </c>
      <c r="I139">
        <v>44</v>
      </c>
    </row>
    <row r="140" spans="1:9" x14ac:dyDescent="0.3">
      <c r="A140" t="s">
        <v>20</v>
      </c>
      <c r="B140">
        <v>62</v>
      </c>
      <c r="C140" s="12">
        <f t="shared" si="2"/>
        <v>622752.83396977058</v>
      </c>
      <c r="H140" t="s">
        <v>14</v>
      </c>
      <c r="I140">
        <v>67</v>
      </c>
    </row>
    <row r="141" spans="1:9" x14ac:dyDescent="0.3">
      <c r="A141" t="s">
        <v>20</v>
      </c>
      <c r="B141">
        <v>149</v>
      </c>
      <c r="C141" s="12">
        <f t="shared" si="2"/>
        <v>493010.27290782367</v>
      </c>
      <c r="H141" t="s">
        <v>14</v>
      </c>
      <c r="I141">
        <v>1068</v>
      </c>
    </row>
    <row r="142" spans="1:9" x14ac:dyDescent="0.3">
      <c r="A142" t="s">
        <v>20</v>
      </c>
      <c r="B142">
        <v>329</v>
      </c>
      <c r="C142" s="12">
        <f t="shared" si="2"/>
        <v>272637.38795207144</v>
      </c>
      <c r="H142" t="s">
        <v>14</v>
      </c>
      <c r="I142">
        <v>424</v>
      </c>
    </row>
    <row r="143" spans="1:9" x14ac:dyDescent="0.3">
      <c r="A143" t="s">
        <v>20</v>
      </c>
      <c r="B143">
        <v>97</v>
      </c>
      <c r="C143" s="12">
        <f t="shared" si="2"/>
        <v>568737.55078392988</v>
      </c>
      <c r="H143" t="s">
        <v>14</v>
      </c>
      <c r="I143">
        <v>151</v>
      </c>
    </row>
    <row r="144" spans="1:9" x14ac:dyDescent="0.3">
      <c r="A144" t="s">
        <v>20</v>
      </c>
      <c r="B144">
        <v>1784</v>
      </c>
      <c r="C144" s="12">
        <f t="shared" si="2"/>
        <v>870214.90122640762</v>
      </c>
      <c r="H144" t="s">
        <v>14</v>
      </c>
      <c r="I144">
        <v>1608</v>
      </c>
    </row>
    <row r="145" spans="1:9" x14ac:dyDescent="0.3">
      <c r="A145" t="s">
        <v>20</v>
      </c>
      <c r="B145">
        <v>1684</v>
      </c>
      <c r="C145" s="12">
        <f t="shared" si="2"/>
        <v>693644.28175738105</v>
      </c>
      <c r="H145" t="s">
        <v>14</v>
      </c>
      <c r="I145">
        <v>941</v>
      </c>
    </row>
    <row r="146" spans="1:9" x14ac:dyDescent="0.3">
      <c r="A146" t="s">
        <v>20</v>
      </c>
      <c r="B146">
        <v>250</v>
      </c>
      <c r="C146" s="12">
        <f t="shared" si="2"/>
        <v>361377.5985715405</v>
      </c>
      <c r="H146" t="s">
        <v>14</v>
      </c>
      <c r="I146">
        <v>1</v>
      </c>
    </row>
    <row r="147" spans="1:9" x14ac:dyDescent="0.3">
      <c r="A147" t="s">
        <v>20</v>
      </c>
      <c r="B147">
        <v>238</v>
      </c>
      <c r="C147" s="12">
        <f t="shared" si="2"/>
        <v>375949.12423525733</v>
      </c>
      <c r="H147" t="s">
        <v>14</v>
      </c>
      <c r="I147">
        <v>40</v>
      </c>
    </row>
    <row r="148" spans="1:9" x14ac:dyDescent="0.3">
      <c r="A148" t="s">
        <v>20</v>
      </c>
      <c r="B148">
        <v>53</v>
      </c>
      <c r="C148" s="12">
        <f t="shared" si="2"/>
        <v>637038.47821755824</v>
      </c>
      <c r="H148" t="s">
        <v>14</v>
      </c>
      <c r="I148">
        <v>3015</v>
      </c>
    </row>
    <row r="149" spans="1:9" x14ac:dyDescent="0.3">
      <c r="A149" t="s">
        <v>20</v>
      </c>
      <c r="B149">
        <v>214</v>
      </c>
      <c r="C149" s="12">
        <f t="shared" si="2"/>
        <v>405956.17556269094</v>
      </c>
      <c r="H149" t="s">
        <v>14</v>
      </c>
      <c r="I149">
        <v>435</v>
      </c>
    </row>
    <row r="150" spans="1:9" x14ac:dyDescent="0.3">
      <c r="A150" t="s">
        <v>20</v>
      </c>
      <c r="B150">
        <v>222</v>
      </c>
      <c r="C150" s="12">
        <f t="shared" si="2"/>
        <v>395825.82512021303</v>
      </c>
      <c r="H150" t="s">
        <v>14</v>
      </c>
      <c r="I150">
        <v>714</v>
      </c>
    </row>
    <row r="151" spans="1:9" x14ac:dyDescent="0.3">
      <c r="A151" t="s">
        <v>20</v>
      </c>
      <c r="B151">
        <v>1884</v>
      </c>
      <c r="C151" s="12">
        <f t="shared" si="2"/>
        <v>1066785.5206954342</v>
      </c>
      <c r="H151" t="s">
        <v>14</v>
      </c>
      <c r="I151">
        <v>5497</v>
      </c>
    </row>
    <row r="152" spans="1:9" x14ac:dyDescent="0.3">
      <c r="A152" t="s">
        <v>20</v>
      </c>
      <c r="B152">
        <v>218</v>
      </c>
      <c r="C152" s="12">
        <f t="shared" si="2"/>
        <v>400875.00034145202</v>
      </c>
      <c r="H152" t="s">
        <v>14</v>
      </c>
      <c r="I152">
        <v>418</v>
      </c>
    </row>
    <row r="153" spans="1:9" x14ac:dyDescent="0.3">
      <c r="A153" t="s">
        <v>20</v>
      </c>
      <c r="B153">
        <v>6465</v>
      </c>
      <c r="C153" s="12">
        <f t="shared" si="2"/>
        <v>31515346.598571539</v>
      </c>
      <c r="H153" t="s">
        <v>14</v>
      </c>
      <c r="I153">
        <v>1439</v>
      </c>
    </row>
    <row r="154" spans="1:9" x14ac:dyDescent="0.3">
      <c r="A154" t="s">
        <v>20</v>
      </c>
      <c r="B154">
        <v>59</v>
      </c>
      <c r="C154" s="12">
        <f t="shared" si="2"/>
        <v>627496.71538569976</v>
      </c>
      <c r="H154" t="s">
        <v>14</v>
      </c>
      <c r="I154">
        <v>15</v>
      </c>
    </row>
    <row r="155" spans="1:9" x14ac:dyDescent="0.3">
      <c r="A155" t="s">
        <v>20</v>
      </c>
      <c r="B155">
        <v>88</v>
      </c>
      <c r="C155" s="12">
        <f t="shared" si="2"/>
        <v>582393.19503171754</v>
      </c>
      <c r="H155" t="s">
        <v>14</v>
      </c>
      <c r="I155">
        <v>1999</v>
      </c>
    </row>
    <row r="156" spans="1:9" x14ac:dyDescent="0.3">
      <c r="A156" t="s">
        <v>20</v>
      </c>
      <c r="B156">
        <v>1697</v>
      </c>
      <c r="C156" s="12">
        <f t="shared" si="2"/>
        <v>715467.46228835452</v>
      </c>
      <c r="H156" t="s">
        <v>14</v>
      </c>
      <c r="I156">
        <v>118</v>
      </c>
    </row>
    <row r="157" spans="1:9" x14ac:dyDescent="0.3">
      <c r="A157" t="s">
        <v>20</v>
      </c>
      <c r="B157">
        <v>92</v>
      </c>
      <c r="C157" s="12">
        <f t="shared" si="2"/>
        <v>576304.01981047855</v>
      </c>
      <c r="H157" t="s">
        <v>14</v>
      </c>
      <c r="I157">
        <v>162</v>
      </c>
    </row>
    <row r="158" spans="1:9" x14ac:dyDescent="0.3">
      <c r="A158" t="s">
        <v>20</v>
      </c>
      <c r="B158">
        <v>186</v>
      </c>
      <c r="C158" s="12">
        <f t="shared" si="2"/>
        <v>442420.40211136348</v>
      </c>
      <c r="H158" t="s">
        <v>14</v>
      </c>
      <c r="I158">
        <v>83</v>
      </c>
    </row>
    <row r="159" spans="1:9" x14ac:dyDescent="0.3">
      <c r="A159" t="s">
        <v>20</v>
      </c>
      <c r="B159">
        <v>138</v>
      </c>
      <c r="C159" s="12">
        <f t="shared" si="2"/>
        <v>508578.50476623076</v>
      </c>
      <c r="H159" t="s">
        <v>14</v>
      </c>
      <c r="I159">
        <v>747</v>
      </c>
    </row>
    <row r="160" spans="1:9" x14ac:dyDescent="0.3">
      <c r="A160" t="s">
        <v>20</v>
      </c>
      <c r="B160">
        <v>261</v>
      </c>
      <c r="C160" s="12">
        <f t="shared" si="2"/>
        <v>348273.36671313341</v>
      </c>
      <c r="H160" t="s">
        <v>14</v>
      </c>
      <c r="I160">
        <v>84</v>
      </c>
    </row>
    <row r="161" spans="1:9" x14ac:dyDescent="0.3">
      <c r="A161" t="s">
        <v>20</v>
      </c>
      <c r="B161">
        <v>107</v>
      </c>
      <c r="C161" s="12">
        <f t="shared" si="2"/>
        <v>553754.61273083254</v>
      </c>
      <c r="H161" t="s">
        <v>14</v>
      </c>
      <c r="I161">
        <v>91</v>
      </c>
    </row>
    <row r="162" spans="1:9" x14ac:dyDescent="0.3">
      <c r="A162" t="s">
        <v>20</v>
      </c>
      <c r="B162">
        <v>199</v>
      </c>
      <c r="C162" s="12">
        <f t="shared" si="2"/>
        <v>425295.58264233696</v>
      </c>
      <c r="H162" t="s">
        <v>14</v>
      </c>
      <c r="I162">
        <v>792</v>
      </c>
    </row>
    <row r="163" spans="1:9" x14ac:dyDescent="0.3">
      <c r="A163" t="s">
        <v>20</v>
      </c>
      <c r="B163">
        <v>5512</v>
      </c>
      <c r="C163" s="12">
        <f t="shared" si="2"/>
        <v>21723551.595031716</v>
      </c>
      <c r="H163" t="s">
        <v>14</v>
      </c>
      <c r="I163">
        <v>32</v>
      </c>
    </row>
    <row r="164" spans="1:9" x14ac:dyDescent="0.3">
      <c r="A164" t="s">
        <v>20</v>
      </c>
      <c r="B164">
        <v>86</v>
      </c>
      <c r="C164" s="12">
        <f t="shared" si="2"/>
        <v>585449.78264233691</v>
      </c>
      <c r="H164" t="s">
        <v>14</v>
      </c>
      <c r="I164">
        <v>186</v>
      </c>
    </row>
    <row r="165" spans="1:9" x14ac:dyDescent="0.3">
      <c r="A165" t="s">
        <v>20</v>
      </c>
      <c r="B165">
        <v>2768</v>
      </c>
      <c r="C165" s="12">
        <f t="shared" si="2"/>
        <v>3674325.796801629</v>
      </c>
      <c r="H165" t="s">
        <v>14</v>
      </c>
      <c r="I165">
        <v>605</v>
      </c>
    </row>
    <row r="166" spans="1:9" x14ac:dyDescent="0.3">
      <c r="A166" t="s">
        <v>20</v>
      </c>
      <c r="B166">
        <v>48</v>
      </c>
      <c r="C166" s="12">
        <f t="shared" si="2"/>
        <v>645044.94724410691</v>
      </c>
      <c r="H166" t="s">
        <v>14</v>
      </c>
      <c r="I166">
        <v>1</v>
      </c>
    </row>
    <row r="167" spans="1:9" x14ac:dyDescent="0.3">
      <c r="A167" t="s">
        <v>20</v>
      </c>
      <c r="B167">
        <v>87</v>
      </c>
      <c r="C167" s="12">
        <f t="shared" si="2"/>
        <v>583920.48883702722</v>
      </c>
      <c r="H167" t="s">
        <v>14</v>
      </c>
      <c r="I167">
        <v>31</v>
      </c>
    </row>
    <row r="168" spans="1:9" x14ac:dyDescent="0.3">
      <c r="A168" t="s">
        <v>20</v>
      </c>
      <c r="B168">
        <v>1894</v>
      </c>
      <c r="C168" s="12">
        <f t="shared" si="2"/>
        <v>1087542.5826423368</v>
      </c>
      <c r="H168" t="s">
        <v>14</v>
      </c>
      <c r="I168">
        <v>1181</v>
      </c>
    </row>
    <row r="169" spans="1:9" x14ac:dyDescent="0.3">
      <c r="A169" t="s">
        <v>20</v>
      </c>
      <c r="B169">
        <v>282</v>
      </c>
      <c r="C169" s="12">
        <f t="shared" si="2"/>
        <v>323928.19680162898</v>
      </c>
      <c r="H169" t="s">
        <v>14</v>
      </c>
      <c r="I169">
        <v>39</v>
      </c>
    </row>
    <row r="170" spans="1:9" x14ac:dyDescent="0.3">
      <c r="A170" t="s">
        <v>20</v>
      </c>
      <c r="B170">
        <v>116</v>
      </c>
      <c r="C170" s="12">
        <f t="shared" si="2"/>
        <v>540440.96848304488</v>
      </c>
      <c r="H170" t="s">
        <v>14</v>
      </c>
      <c r="I170">
        <v>46</v>
      </c>
    </row>
    <row r="171" spans="1:9" x14ac:dyDescent="0.3">
      <c r="A171" t="s">
        <v>20</v>
      </c>
      <c r="B171">
        <v>83</v>
      </c>
      <c r="C171" s="12">
        <f t="shared" si="2"/>
        <v>590049.66405826621</v>
      </c>
      <c r="H171" t="s">
        <v>14</v>
      </c>
      <c r="I171">
        <v>105</v>
      </c>
    </row>
    <row r="172" spans="1:9" x14ac:dyDescent="0.3">
      <c r="A172" t="s">
        <v>20</v>
      </c>
      <c r="B172">
        <v>91</v>
      </c>
      <c r="C172" s="12">
        <f t="shared" si="2"/>
        <v>577823.31361578824</v>
      </c>
      <c r="H172" t="s">
        <v>14</v>
      </c>
      <c r="I172">
        <v>535</v>
      </c>
    </row>
    <row r="173" spans="1:9" x14ac:dyDescent="0.3">
      <c r="A173" t="s">
        <v>20</v>
      </c>
      <c r="B173">
        <v>546</v>
      </c>
      <c r="C173" s="12">
        <f t="shared" si="2"/>
        <v>93114.632199859057</v>
      </c>
      <c r="H173" t="s">
        <v>14</v>
      </c>
      <c r="I173">
        <v>16</v>
      </c>
    </row>
    <row r="174" spans="1:9" x14ac:dyDescent="0.3">
      <c r="A174" t="s">
        <v>20</v>
      </c>
      <c r="B174">
        <v>393</v>
      </c>
      <c r="C174" s="12">
        <f t="shared" si="2"/>
        <v>209898.58441224846</v>
      </c>
      <c r="H174" t="s">
        <v>14</v>
      </c>
      <c r="I174">
        <v>575</v>
      </c>
    </row>
    <row r="175" spans="1:9" x14ac:dyDescent="0.3">
      <c r="A175" t="s">
        <v>20</v>
      </c>
      <c r="B175">
        <v>133</v>
      </c>
      <c r="C175" s="12">
        <f t="shared" si="2"/>
        <v>515734.97379277943</v>
      </c>
      <c r="H175" t="s">
        <v>14</v>
      </c>
      <c r="I175">
        <v>1120</v>
      </c>
    </row>
    <row r="176" spans="1:9" x14ac:dyDescent="0.3">
      <c r="A176" t="s">
        <v>20</v>
      </c>
      <c r="B176">
        <v>254</v>
      </c>
      <c r="C176" s="12">
        <f t="shared" si="2"/>
        <v>356584.42335030157</v>
      </c>
      <c r="H176" t="s">
        <v>14</v>
      </c>
      <c r="I176">
        <v>113</v>
      </c>
    </row>
    <row r="177" spans="1:9" x14ac:dyDescent="0.3">
      <c r="A177" t="s">
        <v>20</v>
      </c>
      <c r="B177">
        <v>176</v>
      </c>
      <c r="C177" s="12">
        <f t="shared" si="2"/>
        <v>455823.34016446082</v>
      </c>
      <c r="H177" t="s">
        <v>14</v>
      </c>
      <c r="I177">
        <v>1538</v>
      </c>
    </row>
    <row r="178" spans="1:9" x14ac:dyDescent="0.3">
      <c r="A178" t="s">
        <v>20</v>
      </c>
      <c r="B178">
        <v>337</v>
      </c>
      <c r="C178" s="12">
        <f t="shared" si="2"/>
        <v>264347.03750959359</v>
      </c>
      <c r="H178" t="s">
        <v>14</v>
      </c>
      <c r="I178">
        <v>9</v>
      </c>
    </row>
    <row r="179" spans="1:9" x14ac:dyDescent="0.3">
      <c r="A179" t="s">
        <v>20</v>
      </c>
      <c r="B179">
        <v>107</v>
      </c>
      <c r="C179" s="12">
        <f t="shared" si="2"/>
        <v>553754.61273083254</v>
      </c>
      <c r="H179" t="s">
        <v>14</v>
      </c>
      <c r="I179">
        <v>554</v>
      </c>
    </row>
    <row r="180" spans="1:9" x14ac:dyDescent="0.3">
      <c r="A180" t="s">
        <v>20</v>
      </c>
      <c r="B180">
        <v>183</v>
      </c>
      <c r="C180" s="12">
        <f t="shared" si="2"/>
        <v>446420.28352729272</v>
      </c>
      <c r="H180" t="s">
        <v>14</v>
      </c>
      <c r="I180">
        <v>648</v>
      </c>
    </row>
    <row r="181" spans="1:9" x14ac:dyDescent="0.3">
      <c r="A181" t="s">
        <v>20</v>
      </c>
      <c r="B181">
        <v>72</v>
      </c>
      <c r="C181" s="12">
        <f t="shared" si="2"/>
        <v>607069.89591667324</v>
      </c>
      <c r="H181" t="s">
        <v>14</v>
      </c>
      <c r="I181">
        <v>21</v>
      </c>
    </row>
    <row r="182" spans="1:9" x14ac:dyDescent="0.3">
      <c r="A182" t="s">
        <v>20</v>
      </c>
      <c r="B182">
        <v>295</v>
      </c>
      <c r="C182" s="12">
        <f t="shared" si="2"/>
        <v>309299.37733260245</v>
      </c>
      <c r="H182" t="s">
        <v>14</v>
      </c>
      <c r="I182">
        <v>54</v>
      </c>
    </row>
    <row r="183" spans="1:9" x14ac:dyDescent="0.3">
      <c r="A183" t="s">
        <v>20</v>
      </c>
      <c r="B183">
        <v>142</v>
      </c>
      <c r="C183" s="12">
        <f t="shared" si="2"/>
        <v>502889.32954499184</v>
      </c>
      <c r="H183" t="s">
        <v>14</v>
      </c>
      <c r="I183">
        <v>120</v>
      </c>
    </row>
    <row r="184" spans="1:9" x14ac:dyDescent="0.3">
      <c r="A184" t="s">
        <v>20</v>
      </c>
      <c r="B184">
        <v>85</v>
      </c>
      <c r="C184" s="12">
        <f t="shared" si="2"/>
        <v>586981.07644764672</v>
      </c>
      <c r="H184" t="s">
        <v>14</v>
      </c>
      <c r="I184">
        <v>579</v>
      </c>
    </row>
    <row r="185" spans="1:9" x14ac:dyDescent="0.3">
      <c r="A185" t="s">
        <v>20</v>
      </c>
      <c r="B185">
        <v>659</v>
      </c>
      <c r="C185" s="12">
        <f t="shared" si="2"/>
        <v>36920.432199859046</v>
      </c>
      <c r="H185" t="s">
        <v>14</v>
      </c>
      <c r="I185">
        <v>2072</v>
      </c>
    </row>
    <row r="186" spans="1:9" x14ac:dyDescent="0.3">
      <c r="A186" t="s">
        <v>20</v>
      </c>
      <c r="B186">
        <v>121</v>
      </c>
      <c r="C186" s="12">
        <f t="shared" si="2"/>
        <v>533114.49945649621</v>
      </c>
      <c r="H186" t="s">
        <v>14</v>
      </c>
      <c r="I186">
        <v>0</v>
      </c>
    </row>
    <row r="187" spans="1:9" x14ac:dyDescent="0.3">
      <c r="A187" t="s">
        <v>20</v>
      </c>
      <c r="B187">
        <v>3742</v>
      </c>
      <c r="C187" s="12">
        <f t="shared" si="2"/>
        <v>8357031.6304299459</v>
      </c>
      <c r="H187" t="s">
        <v>14</v>
      </c>
      <c r="I187">
        <v>1796</v>
      </c>
    </row>
    <row r="188" spans="1:9" x14ac:dyDescent="0.3">
      <c r="A188" t="s">
        <v>20</v>
      </c>
      <c r="B188">
        <v>223</v>
      </c>
      <c r="C188" s="12">
        <f t="shared" si="2"/>
        <v>394568.53131490335</v>
      </c>
      <c r="H188" t="s">
        <v>14</v>
      </c>
      <c r="I188">
        <v>62</v>
      </c>
    </row>
    <row r="189" spans="1:9" x14ac:dyDescent="0.3">
      <c r="A189" t="s">
        <v>20</v>
      </c>
      <c r="B189">
        <v>133</v>
      </c>
      <c r="C189" s="12">
        <f t="shared" si="2"/>
        <v>515734.97379277943</v>
      </c>
      <c r="H189" t="s">
        <v>14</v>
      </c>
      <c r="I189">
        <v>347</v>
      </c>
    </row>
    <row r="190" spans="1:9" x14ac:dyDescent="0.3">
      <c r="A190" t="s">
        <v>20</v>
      </c>
      <c r="B190">
        <v>5168</v>
      </c>
      <c r="C190" s="12">
        <f t="shared" si="2"/>
        <v>18635220.664058264</v>
      </c>
      <c r="H190" t="s">
        <v>14</v>
      </c>
      <c r="I190">
        <v>19</v>
      </c>
    </row>
    <row r="191" spans="1:9" x14ac:dyDescent="0.3">
      <c r="A191" t="s">
        <v>20</v>
      </c>
      <c r="B191">
        <v>307</v>
      </c>
      <c r="C191" s="12">
        <f t="shared" si="2"/>
        <v>296095.85166888562</v>
      </c>
      <c r="H191" t="s">
        <v>14</v>
      </c>
      <c r="I191">
        <v>1258</v>
      </c>
    </row>
    <row r="192" spans="1:9" x14ac:dyDescent="0.3">
      <c r="A192" t="s">
        <v>20</v>
      </c>
      <c r="B192">
        <v>2441</v>
      </c>
      <c r="C192" s="12">
        <f t="shared" si="2"/>
        <v>2527632.8711379119</v>
      </c>
      <c r="H192" t="s">
        <v>14</v>
      </c>
      <c r="I192">
        <v>362</v>
      </c>
    </row>
    <row r="193" spans="1:9" x14ac:dyDescent="0.3">
      <c r="A193" t="s">
        <v>20</v>
      </c>
      <c r="B193">
        <v>1385</v>
      </c>
      <c r="C193" s="12">
        <f t="shared" si="2"/>
        <v>284999.12954499177</v>
      </c>
      <c r="H193" t="s">
        <v>14</v>
      </c>
      <c r="I193">
        <v>133</v>
      </c>
    </row>
    <row r="194" spans="1:9" x14ac:dyDescent="0.3">
      <c r="A194" t="s">
        <v>20</v>
      </c>
      <c r="B194">
        <v>190</v>
      </c>
      <c r="C194" s="12">
        <f t="shared" si="2"/>
        <v>437115.22689012456</v>
      </c>
      <c r="H194" t="s">
        <v>14</v>
      </c>
      <c r="I194">
        <v>846</v>
      </c>
    </row>
    <row r="195" spans="1:9" x14ac:dyDescent="0.3">
      <c r="A195" t="s">
        <v>20</v>
      </c>
      <c r="B195">
        <v>470</v>
      </c>
      <c r="C195" s="12">
        <f t="shared" ref="C195:C258" si="3">(B195-$G$2)^2</f>
        <v>145272.96140339889</v>
      </c>
      <c r="H195" t="s">
        <v>14</v>
      </c>
      <c r="I195">
        <v>10</v>
      </c>
    </row>
    <row r="196" spans="1:9" x14ac:dyDescent="0.3">
      <c r="A196" t="s">
        <v>20</v>
      </c>
      <c r="B196">
        <v>253</v>
      </c>
      <c r="C196" s="12">
        <f t="shared" si="3"/>
        <v>357779.71715561126</v>
      </c>
      <c r="H196" t="s">
        <v>14</v>
      </c>
      <c r="I196">
        <v>191</v>
      </c>
    </row>
    <row r="197" spans="1:9" x14ac:dyDescent="0.3">
      <c r="A197" t="s">
        <v>20</v>
      </c>
      <c r="B197">
        <v>1113</v>
      </c>
      <c r="C197" s="12">
        <f t="shared" si="3"/>
        <v>68567.044589239551</v>
      </c>
      <c r="H197" t="s">
        <v>14</v>
      </c>
      <c r="I197">
        <v>1979</v>
      </c>
    </row>
    <row r="198" spans="1:9" x14ac:dyDescent="0.3">
      <c r="A198" t="s">
        <v>20</v>
      </c>
      <c r="B198">
        <v>2283</v>
      </c>
      <c r="C198" s="12">
        <f t="shared" si="3"/>
        <v>2050203.29237685</v>
      </c>
      <c r="H198" t="s">
        <v>14</v>
      </c>
      <c r="I198">
        <v>63</v>
      </c>
    </row>
    <row r="199" spans="1:9" x14ac:dyDescent="0.3">
      <c r="A199" t="s">
        <v>20</v>
      </c>
      <c r="B199">
        <v>1095</v>
      </c>
      <c r="C199" s="12">
        <f t="shared" si="3"/>
        <v>59464.333084814767</v>
      </c>
      <c r="H199" t="s">
        <v>14</v>
      </c>
      <c r="I199">
        <v>6080</v>
      </c>
    </row>
    <row r="200" spans="1:9" x14ac:dyDescent="0.3">
      <c r="A200" t="s">
        <v>20</v>
      </c>
      <c r="B200">
        <v>1690</v>
      </c>
      <c r="C200" s="12">
        <f t="shared" si="3"/>
        <v>703674.51892552269</v>
      </c>
      <c r="H200" t="s">
        <v>14</v>
      </c>
      <c r="I200">
        <v>80</v>
      </c>
    </row>
    <row r="201" spans="1:9" x14ac:dyDescent="0.3">
      <c r="A201" t="s">
        <v>20</v>
      </c>
      <c r="B201">
        <v>191</v>
      </c>
      <c r="C201" s="12">
        <f t="shared" si="3"/>
        <v>435793.93308481481</v>
      </c>
      <c r="H201" t="s">
        <v>14</v>
      </c>
      <c r="I201">
        <v>9</v>
      </c>
    </row>
    <row r="202" spans="1:9" x14ac:dyDescent="0.3">
      <c r="A202" t="s">
        <v>20</v>
      </c>
      <c r="B202">
        <v>2013</v>
      </c>
      <c r="C202" s="12">
        <f t="shared" si="3"/>
        <v>1349902.6198104785</v>
      </c>
      <c r="H202" t="s">
        <v>14</v>
      </c>
      <c r="I202">
        <v>1784</v>
      </c>
    </row>
    <row r="203" spans="1:9" x14ac:dyDescent="0.3">
      <c r="A203" t="s">
        <v>20</v>
      </c>
      <c r="B203">
        <v>1703</v>
      </c>
      <c r="C203" s="12">
        <f t="shared" si="3"/>
        <v>725653.69945649616</v>
      </c>
      <c r="H203" t="s">
        <v>14</v>
      </c>
      <c r="I203">
        <v>243</v>
      </c>
    </row>
    <row r="204" spans="1:9" x14ac:dyDescent="0.3">
      <c r="A204" t="s">
        <v>20</v>
      </c>
      <c r="B204">
        <v>80</v>
      </c>
      <c r="C204" s="12">
        <f t="shared" si="3"/>
        <v>594667.54547419539</v>
      </c>
      <c r="H204" t="s">
        <v>14</v>
      </c>
      <c r="I204">
        <v>1296</v>
      </c>
    </row>
    <row r="205" spans="1:9" x14ac:dyDescent="0.3">
      <c r="A205" t="s">
        <v>20</v>
      </c>
      <c r="B205">
        <v>41</v>
      </c>
      <c r="C205" s="12">
        <f t="shared" si="3"/>
        <v>656338.00388127507</v>
      </c>
      <c r="H205" t="s">
        <v>14</v>
      </c>
      <c r="I205">
        <v>77</v>
      </c>
    </row>
    <row r="206" spans="1:9" x14ac:dyDescent="0.3">
      <c r="A206" t="s">
        <v>20</v>
      </c>
      <c r="B206">
        <v>187</v>
      </c>
      <c r="C206" s="12">
        <f t="shared" si="3"/>
        <v>441091.10830605379</v>
      </c>
      <c r="H206" t="s">
        <v>14</v>
      </c>
      <c r="I206">
        <v>395</v>
      </c>
    </row>
    <row r="207" spans="1:9" x14ac:dyDescent="0.3">
      <c r="A207" t="s">
        <v>20</v>
      </c>
      <c r="B207">
        <v>2875</v>
      </c>
      <c r="C207" s="12">
        <f t="shared" si="3"/>
        <v>4095981.3596334872</v>
      </c>
      <c r="H207" t="s">
        <v>14</v>
      </c>
      <c r="I207">
        <v>49</v>
      </c>
    </row>
    <row r="208" spans="1:9" x14ac:dyDescent="0.3">
      <c r="A208" t="s">
        <v>20</v>
      </c>
      <c r="B208">
        <v>88</v>
      </c>
      <c r="C208" s="12">
        <f t="shared" si="3"/>
        <v>582393.19503171754</v>
      </c>
      <c r="H208" t="s">
        <v>14</v>
      </c>
      <c r="I208">
        <v>180</v>
      </c>
    </row>
    <row r="209" spans="1:9" x14ac:dyDescent="0.3">
      <c r="A209" t="s">
        <v>20</v>
      </c>
      <c r="B209">
        <v>191</v>
      </c>
      <c r="C209" s="12">
        <f t="shared" si="3"/>
        <v>435793.93308481481</v>
      </c>
      <c r="H209" t="s">
        <v>14</v>
      </c>
      <c r="I209">
        <v>2690</v>
      </c>
    </row>
    <row r="210" spans="1:9" x14ac:dyDescent="0.3">
      <c r="A210" t="s">
        <v>20</v>
      </c>
      <c r="B210">
        <v>139</v>
      </c>
      <c r="C210" s="12">
        <f t="shared" si="3"/>
        <v>507153.21096092102</v>
      </c>
      <c r="H210" t="s">
        <v>14</v>
      </c>
      <c r="I210">
        <v>2779</v>
      </c>
    </row>
    <row r="211" spans="1:9" x14ac:dyDescent="0.3">
      <c r="A211" t="s">
        <v>20</v>
      </c>
      <c r="B211">
        <v>186</v>
      </c>
      <c r="C211" s="12">
        <f t="shared" si="3"/>
        <v>442420.40211136348</v>
      </c>
      <c r="H211" t="s">
        <v>14</v>
      </c>
      <c r="I211">
        <v>92</v>
      </c>
    </row>
    <row r="212" spans="1:9" x14ac:dyDescent="0.3">
      <c r="A212" t="s">
        <v>20</v>
      </c>
      <c r="B212">
        <v>112</v>
      </c>
      <c r="C212" s="12">
        <f t="shared" si="3"/>
        <v>546338.14370428387</v>
      </c>
      <c r="H212" t="s">
        <v>14</v>
      </c>
      <c r="I212">
        <v>1028</v>
      </c>
    </row>
    <row r="213" spans="1:9" x14ac:dyDescent="0.3">
      <c r="A213" t="s">
        <v>20</v>
      </c>
      <c r="B213">
        <v>101</v>
      </c>
      <c r="C213" s="12">
        <f t="shared" si="3"/>
        <v>562720.3755626909</v>
      </c>
      <c r="H213" t="s">
        <v>14</v>
      </c>
      <c r="I213">
        <v>26</v>
      </c>
    </row>
    <row r="214" spans="1:9" x14ac:dyDescent="0.3">
      <c r="A214" t="s">
        <v>20</v>
      </c>
      <c r="B214">
        <v>206</v>
      </c>
      <c r="C214" s="12">
        <f t="shared" si="3"/>
        <v>416214.52600516879</v>
      </c>
      <c r="H214" t="s">
        <v>14</v>
      </c>
      <c r="I214">
        <v>1790</v>
      </c>
    </row>
    <row r="215" spans="1:9" x14ac:dyDescent="0.3">
      <c r="A215" t="s">
        <v>20</v>
      </c>
      <c r="B215">
        <v>154</v>
      </c>
      <c r="C215" s="12">
        <f t="shared" si="3"/>
        <v>486013.803881275</v>
      </c>
      <c r="H215" t="s">
        <v>14</v>
      </c>
      <c r="I215">
        <v>37</v>
      </c>
    </row>
    <row r="216" spans="1:9" x14ac:dyDescent="0.3">
      <c r="A216" t="s">
        <v>20</v>
      </c>
      <c r="B216">
        <v>5966</v>
      </c>
      <c r="C216" s="12">
        <f t="shared" si="3"/>
        <v>26161722.207421094</v>
      </c>
      <c r="H216" t="s">
        <v>14</v>
      </c>
      <c r="I216">
        <v>35</v>
      </c>
    </row>
    <row r="217" spans="1:9" x14ac:dyDescent="0.3">
      <c r="A217" t="s">
        <v>20</v>
      </c>
      <c r="B217">
        <v>169</v>
      </c>
      <c r="C217" s="12">
        <f t="shared" si="3"/>
        <v>465324.39680162899</v>
      </c>
      <c r="H217" t="s">
        <v>14</v>
      </c>
      <c r="I217">
        <v>558</v>
      </c>
    </row>
    <row r="218" spans="1:9" x14ac:dyDescent="0.3">
      <c r="A218" t="s">
        <v>20</v>
      </c>
      <c r="B218">
        <v>2106</v>
      </c>
      <c r="C218" s="12">
        <f t="shared" si="3"/>
        <v>1574656.295916673</v>
      </c>
      <c r="H218" t="s">
        <v>14</v>
      </c>
      <c r="I218">
        <v>64</v>
      </c>
    </row>
    <row r="219" spans="1:9" x14ac:dyDescent="0.3">
      <c r="A219" t="s">
        <v>20</v>
      </c>
      <c r="B219">
        <v>131</v>
      </c>
      <c r="C219" s="12">
        <f t="shared" si="3"/>
        <v>518611.56140339893</v>
      </c>
      <c r="H219" t="s">
        <v>14</v>
      </c>
      <c r="I219">
        <v>245</v>
      </c>
    </row>
    <row r="220" spans="1:9" x14ac:dyDescent="0.3">
      <c r="A220" t="s">
        <v>20</v>
      </c>
      <c r="B220">
        <v>84</v>
      </c>
      <c r="C220" s="12">
        <f t="shared" si="3"/>
        <v>588514.3702529564</v>
      </c>
      <c r="H220" t="s">
        <v>14</v>
      </c>
      <c r="I220">
        <v>71</v>
      </c>
    </row>
    <row r="221" spans="1:9" x14ac:dyDescent="0.3">
      <c r="A221" t="s">
        <v>20</v>
      </c>
      <c r="B221">
        <v>155</v>
      </c>
      <c r="C221" s="12">
        <f t="shared" si="3"/>
        <v>484620.51007596526</v>
      </c>
      <c r="H221" t="s">
        <v>14</v>
      </c>
      <c r="I221">
        <v>42</v>
      </c>
    </row>
    <row r="222" spans="1:9" x14ac:dyDescent="0.3">
      <c r="A222" t="s">
        <v>20</v>
      </c>
      <c r="B222">
        <v>189</v>
      </c>
      <c r="C222" s="12">
        <f t="shared" si="3"/>
        <v>438438.5206954343</v>
      </c>
      <c r="H222" t="s">
        <v>14</v>
      </c>
      <c r="I222">
        <v>156</v>
      </c>
    </row>
    <row r="223" spans="1:9" x14ac:dyDescent="0.3">
      <c r="A223" t="s">
        <v>20</v>
      </c>
      <c r="B223">
        <v>4799</v>
      </c>
      <c r="C223" s="12">
        <f t="shared" si="3"/>
        <v>15585544.078217557</v>
      </c>
      <c r="H223" t="s">
        <v>14</v>
      </c>
      <c r="I223">
        <v>1368</v>
      </c>
    </row>
    <row r="224" spans="1:9" x14ac:dyDescent="0.3">
      <c r="A224" t="s">
        <v>20</v>
      </c>
      <c r="B224">
        <v>1137</v>
      </c>
      <c r="C224" s="12">
        <f t="shared" si="3"/>
        <v>81711.99326180591</v>
      </c>
      <c r="H224" t="s">
        <v>14</v>
      </c>
      <c r="I224">
        <v>102</v>
      </c>
    </row>
    <row r="225" spans="1:9" x14ac:dyDescent="0.3">
      <c r="A225" t="s">
        <v>20</v>
      </c>
      <c r="B225">
        <v>1152</v>
      </c>
      <c r="C225" s="12">
        <f t="shared" si="3"/>
        <v>90512.586182159896</v>
      </c>
      <c r="H225" t="s">
        <v>14</v>
      </c>
      <c r="I225">
        <v>86</v>
      </c>
    </row>
    <row r="226" spans="1:9" x14ac:dyDescent="0.3">
      <c r="A226" t="s">
        <v>20</v>
      </c>
      <c r="B226">
        <v>50</v>
      </c>
      <c r="C226" s="12">
        <f t="shared" si="3"/>
        <v>641836.35963348742</v>
      </c>
      <c r="H226" t="s">
        <v>14</v>
      </c>
      <c r="I226">
        <v>253</v>
      </c>
    </row>
    <row r="227" spans="1:9" x14ac:dyDescent="0.3">
      <c r="A227" t="s">
        <v>20</v>
      </c>
      <c r="B227">
        <v>3059</v>
      </c>
      <c r="C227" s="12">
        <f t="shared" si="3"/>
        <v>4874615.2994564949</v>
      </c>
      <c r="H227" t="s">
        <v>14</v>
      </c>
      <c r="I227">
        <v>157</v>
      </c>
    </row>
    <row r="228" spans="1:9" x14ac:dyDescent="0.3">
      <c r="A228" t="s">
        <v>20</v>
      </c>
      <c r="B228">
        <v>34</v>
      </c>
      <c r="C228" s="12">
        <f t="shared" si="3"/>
        <v>667729.06051844312</v>
      </c>
      <c r="H228" t="s">
        <v>14</v>
      </c>
      <c r="I228">
        <v>183</v>
      </c>
    </row>
    <row r="229" spans="1:9" x14ac:dyDescent="0.3">
      <c r="A229" t="s">
        <v>20</v>
      </c>
      <c r="B229">
        <v>220</v>
      </c>
      <c r="C229" s="12">
        <f t="shared" si="3"/>
        <v>398346.41273083253</v>
      </c>
      <c r="H229" t="s">
        <v>14</v>
      </c>
      <c r="I229">
        <v>82</v>
      </c>
    </row>
    <row r="230" spans="1:9" x14ac:dyDescent="0.3">
      <c r="A230" t="s">
        <v>20</v>
      </c>
      <c r="B230">
        <v>1604</v>
      </c>
      <c r="C230" s="12">
        <f t="shared" si="3"/>
        <v>566787.78618215991</v>
      </c>
      <c r="H230" t="s">
        <v>14</v>
      </c>
      <c r="I230">
        <v>1</v>
      </c>
    </row>
    <row r="231" spans="1:9" x14ac:dyDescent="0.3">
      <c r="A231" t="s">
        <v>20</v>
      </c>
      <c r="B231">
        <v>454</v>
      </c>
      <c r="C231" s="12">
        <f t="shared" si="3"/>
        <v>157725.66228835462</v>
      </c>
      <c r="H231" t="s">
        <v>14</v>
      </c>
      <c r="I231">
        <v>1198</v>
      </c>
    </row>
    <row r="232" spans="1:9" x14ac:dyDescent="0.3">
      <c r="A232" t="s">
        <v>20</v>
      </c>
      <c r="B232">
        <v>123</v>
      </c>
      <c r="C232" s="12">
        <f t="shared" si="3"/>
        <v>530197.91184587684</v>
      </c>
      <c r="H232" t="s">
        <v>14</v>
      </c>
      <c r="I232">
        <v>648</v>
      </c>
    </row>
    <row r="233" spans="1:9" x14ac:dyDescent="0.3">
      <c r="A233" t="s">
        <v>20</v>
      </c>
      <c r="B233">
        <v>299</v>
      </c>
      <c r="C233" s="12">
        <f t="shared" si="3"/>
        <v>304866.20211136347</v>
      </c>
      <c r="H233" t="s">
        <v>14</v>
      </c>
      <c r="I233">
        <v>64</v>
      </c>
    </row>
    <row r="234" spans="1:9" x14ac:dyDescent="0.3">
      <c r="A234" t="s">
        <v>20</v>
      </c>
      <c r="B234">
        <v>2237</v>
      </c>
      <c r="C234" s="12">
        <f t="shared" si="3"/>
        <v>1920588.8074210978</v>
      </c>
      <c r="H234" t="s">
        <v>14</v>
      </c>
      <c r="I234">
        <v>62</v>
      </c>
    </row>
    <row r="235" spans="1:9" x14ac:dyDescent="0.3">
      <c r="A235" t="s">
        <v>20</v>
      </c>
      <c r="B235">
        <v>645</v>
      </c>
      <c r="C235" s="12">
        <f t="shared" si="3"/>
        <v>42496.545474195329</v>
      </c>
      <c r="H235" t="s">
        <v>14</v>
      </c>
      <c r="I235">
        <v>750</v>
      </c>
    </row>
    <row r="236" spans="1:9" x14ac:dyDescent="0.3">
      <c r="A236" t="s">
        <v>20</v>
      </c>
      <c r="B236">
        <v>484</v>
      </c>
      <c r="C236" s="12">
        <f t="shared" si="3"/>
        <v>134796.84812906259</v>
      </c>
      <c r="H236" t="s">
        <v>14</v>
      </c>
      <c r="I236">
        <v>105</v>
      </c>
    </row>
    <row r="237" spans="1:9" x14ac:dyDescent="0.3">
      <c r="A237" t="s">
        <v>20</v>
      </c>
      <c r="B237">
        <v>154</v>
      </c>
      <c r="C237" s="12">
        <f t="shared" si="3"/>
        <v>486013.803881275</v>
      </c>
      <c r="H237" t="s">
        <v>14</v>
      </c>
      <c r="I237">
        <v>2604</v>
      </c>
    </row>
    <row r="238" spans="1:9" x14ac:dyDescent="0.3">
      <c r="A238" t="s">
        <v>20</v>
      </c>
      <c r="B238">
        <v>82</v>
      </c>
      <c r="C238" s="12">
        <f t="shared" si="3"/>
        <v>591586.9578635759</v>
      </c>
      <c r="H238" t="s">
        <v>14</v>
      </c>
      <c r="I238">
        <v>65</v>
      </c>
    </row>
    <row r="239" spans="1:9" x14ac:dyDescent="0.3">
      <c r="A239" t="s">
        <v>20</v>
      </c>
      <c r="B239">
        <v>134</v>
      </c>
      <c r="C239" s="12">
        <f t="shared" si="3"/>
        <v>514299.67998746969</v>
      </c>
      <c r="H239" t="s">
        <v>14</v>
      </c>
      <c r="I239">
        <v>94</v>
      </c>
    </row>
    <row r="240" spans="1:9" x14ac:dyDescent="0.3">
      <c r="A240" t="s">
        <v>20</v>
      </c>
      <c r="B240">
        <v>5203</v>
      </c>
      <c r="C240" s="12">
        <f t="shared" si="3"/>
        <v>18938625.380872425</v>
      </c>
      <c r="H240" t="s">
        <v>14</v>
      </c>
      <c r="I240">
        <v>257</v>
      </c>
    </row>
    <row r="241" spans="1:9" x14ac:dyDescent="0.3">
      <c r="A241" t="s">
        <v>20</v>
      </c>
      <c r="B241">
        <v>94</v>
      </c>
      <c r="C241" s="12">
        <f t="shared" si="3"/>
        <v>573271.43219985906</v>
      </c>
      <c r="H241" t="s">
        <v>14</v>
      </c>
      <c r="I241">
        <v>2928</v>
      </c>
    </row>
    <row r="242" spans="1:9" x14ac:dyDescent="0.3">
      <c r="A242" t="s">
        <v>20</v>
      </c>
      <c r="B242">
        <v>205</v>
      </c>
      <c r="C242" s="12">
        <f t="shared" si="3"/>
        <v>417505.81981047854</v>
      </c>
      <c r="H242" t="s">
        <v>14</v>
      </c>
      <c r="I242">
        <v>4697</v>
      </c>
    </row>
    <row r="243" spans="1:9" x14ac:dyDescent="0.3">
      <c r="A243" t="s">
        <v>20</v>
      </c>
      <c r="B243">
        <v>92</v>
      </c>
      <c r="C243" s="12">
        <f t="shared" si="3"/>
        <v>576304.01981047855</v>
      </c>
      <c r="H243" t="s">
        <v>14</v>
      </c>
      <c r="I243">
        <v>2915</v>
      </c>
    </row>
    <row r="244" spans="1:9" x14ac:dyDescent="0.3">
      <c r="A244" t="s">
        <v>20</v>
      </c>
      <c r="B244">
        <v>219</v>
      </c>
      <c r="C244" s="12">
        <f t="shared" si="3"/>
        <v>399609.70653614227</v>
      </c>
      <c r="H244" t="s">
        <v>14</v>
      </c>
      <c r="I244">
        <v>18</v>
      </c>
    </row>
    <row r="245" spans="1:9" x14ac:dyDescent="0.3">
      <c r="A245" t="s">
        <v>20</v>
      </c>
      <c r="B245">
        <v>2526</v>
      </c>
      <c r="C245" s="12">
        <f t="shared" si="3"/>
        <v>2805132.8976865844</v>
      </c>
      <c r="H245" t="s">
        <v>14</v>
      </c>
      <c r="I245">
        <v>602</v>
      </c>
    </row>
    <row r="246" spans="1:9" x14ac:dyDescent="0.3">
      <c r="A246" t="s">
        <v>20</v>
      </c>
      <c r="B246">
        <v>94</v>
      </c>
      <c r="C246" s="12">
        <f t="shared" si="3"/>
        <v>573271.43219985906</v>
      </c>
      <c r="H246" t="s">
        <v>14</v>
      </c>
      <c r="I246">
        <v>1</v>
      </c>
    </row>
    <row r="247" spans="1:9" x14ac:dyDescent="0.3">
      <c r="A247" t="s">
        <v>20</v>
      </c>
      <c r="B247">
        <v>1713</v>
      </c>
      <c r="C247" s="12">
        <f t="shared" si="3"/>
        <v>742790.76140339882</v>
      </c>
      <c r="H247" t="s">
        <v>14</v>
      </c>
      <c r="I247">
        <v>3868</v>
      </c>
    </row>
    <row r="248" spans="1:9" x14ac:dyDescent="0.3">
      <c r="A248" t="s">
        <v>20</v>
      </c>
      <c r="B248">
        <v>249</v>
      </c>
      <c r="C248" s="12">
        <f t="shared" si="3"/>
        <v>362580.89237685024</v>
      </c>
      <c r="H248" t="s">
        <v>14</v>
      </c>
      <c r="I248">
        <v>504</v>
      </c>
    </row>
    <row r="249" spans="1:9" x14ac:dyDescent="0.3">
      <c r="A249" t="s">
        <v>20</v>
      </c>
      <c r="B249">
        <v>192</v>
      </c>
      <c r="C249" s="12">
        <f t="shared" si="3"/>
        <v>434474.63927950512</v>
      </c>
      <c r="H249" t="s">
        <v>14</v>
      </c>
      <c r="I249">
        <v>14</v>
      </c>
    </row>
    <row r="250" spans="1:9" x14ac:dyDescent="0.3">
      <c r="A250" t="s">
        <v>20</v>
      </c>
      <c r="B250">
        <v>247</v>
      </c>
      <c r="C250" s="12">
        <f t="shared" si="3"/>
        <v>364993.47998746968</v>
      </c>
      <c r="H250" t="s">
        <v>14</v>
      </c>
      <c r="I250">
        <v>750</v>
      </c>
    </row>
    <row r="251" spans="1:9" x14ac:dyDescent="0.3">
      <c r="A251" t="s">
        <v>20</v>
      </c>
      <c r="B251">
        <v>2293</v>
      </c>
      <c r="C251" s="12">
        <f t="shared" si="3"/>
        <v>2078940.3543237527</v>
      </c>
      <c r="H251" t="s">
        <v>14</v>
      </c>
      <c r="I251">
        <v>77</v>
      </c>
    </row>
    <row r="252" spans="1:9" x14ac:dyDescent="0.3">
      <c r="A252" t="s">
        <v>20</v>
      </c>
      <c r="B252">
        <v>3131</v>
      </c>
      <c r="C252" s="12">
        <f t="shared" si="3"/>
        <v>5197730.1454741945</v>
      </c>
      <c r="H252" t="s">
        <v>14</v>
      </c>
      <c r="I252">
        <v>752</v>
      </c>
    </row>
    <row r="253" spans="1:9" x14ac:dyDescent="0.3">
      <c r="A253" t="s">
        <v>20</v>
      </c>
      <c r="B253">
        <v>143</v>
      </c>
      <c r="C253" s="12">
        <f t="shared" si="3"/>
        <v>501472.03573968209</v>
      </c>
      <c r="H253" t="s">
        <v>14</v>
      </c>
      <c r="I253">
        <v>131</v>
      </c>
    </row>
    <row r="254" spans="1:9" x14ac:dyDescent="0.3">
      <c r="A254" t="s">
        <v>20</v>
      </c>
      <c r="B254">
        <v>296</v>
      </c>
      <c r="C254" s="12">
        <f t="shared" si="3"/>
        <v>308188.08352729271</v>
      </c>
      <c r="H254" t="s">
        <v>14</v>
      </c>
      <c r="I254">
        <v>87</v>
      </c>
    </row>
    <row r="255" spans="1:9" x14ac:dyDescent="0.3">
      <c r="A255" t="s">
        <v>20</v>
      </c>
      <c r="B255">
        <v>170</v>
      </c>
      <c r="C255" s="12">
        <f t="shared" si="3"/>
        <v>463961.10299631924</v>
      </c>
      <c r="H255" t="s">
        <v>14</v>
      </c>
      <c r="I255">
        <v>1063</v>
      </c>
    </row>
    <row r="256" spans="1:9" x14ac:dyDescent="0.3">
      <c r="A256" t="s">
        <v>20</v>
      </c>
      <c r="B256">
        <v>86</v>
      </c>
      <c r="C256" s="12">
        <f t="shared" si="3"/>
        <v>585449.78264233691</v>
      </c>
      <c r="H256" t="s">
        <v>14</v>
      </c>
      <c r="I256">
        <v>76</v>
      </c>
    </row>
    <row r="257" spans="1:9" x14ac:dyDescent="0.3">
      <c r="A257" t="s">
        <v>20</v>
      </c>
      <c r="B257">
        <v>6286</v>
      </c>
      <c r="C257" s="12">
        <f t="shared" si="3"/>
        <v>29537628.189721979</v>
      </c>
      <c r="H257" t="s">
        <v>14</v>
      </c>
      <c r="I257">
        <v>4428</v>
      </c>
    </row>
    <row r="258" spans="1:9" x14ac:dyDescent="0.3">
      <c r="A258" t="s">
        <v>20</v>
      </c>
      <c r="B258">
        <v>3727</v>
      </c>
      <c r="C258" s="12">
        <f t="shared" si="3"/>
        <v>8270531.0375095922</v>
      </c>
      <c r="H258" t="s">
        <v>14</v>
      </c>
      <c r="I258">
        <v>58</v>
      </c>
    </row>
    <row r="259" spans="1:9" x14ac:dyDescent="0.3">
      <c r="A259" t="s">
        <v>20</v>
      </c>
      <c r="B259">
        <v>1605</v>
      </c>
      <c r="C259" s="12">
        <f t="shared" ref="C259:C322" si="4">(B259-$G$2)^2</f>
        <v>568294.4923768501</v>
      </c>
      <c r="H259" t="s">
        <v>14</v>
      </c>
      <c r="I259">
        <v>111</v>
      </c>
    </row>
    <row r="260" spans="1:9" x14ac:dyDescent="0.3">
      <c r="A260" t="s">
        <v>20</v>
      </c>
      <c r="B260">
        <v>2120</v>
      </c>
      <c r="C260" s="12">
        <f t="shared" si="4"/>
        <v>1609988.1826423369</v>
      </c>
      <c r="H260" t="s">
        <v>14</v>
      </c>
      <c r="I260">
        <v>2955</v>
      </c>
    </row>
    <row r="261" spans="1:9" x14ac:dyDescent="0.3">
      <c r="A261" t="s">
        <v>20</v>
      </c>
      <c r="B261">
        <v>50</v>
      </c>
      <c r="C261" s="12">
        <f t="shared" si="4"/>
        <v>641836.35963348742</v>
      </c>
      <c r="H261" t="s">
        <v>14</v>
      </c>
      <c r="I261">
        <v>1657</v>
      </c>
    </row>
    <row r="262" spans="1:9" x14ac:dyDescent="0.3">
      <c r="A262" t="s">
        <v>20</v>
      </c>
      <c r="B262">
        <v>2080</v>
      </c>
      <c r="C262" s="12">
        <f t="shared" si="4"/>
        <v>1510079.9348547263</v>
      </c>
      <c r="H262" t="s">
        <v>14</v>
      </c>
      <c r="I262">
        <v>926</v>
      </c>
    </row>
    <row r="263" spans="1:9" x14ac:dyDescent="0.3">
      <c r="A263" t="s">
        <v>20</v>
      </c>
      <c r="B263">
        <v>2105</v>
      </c>
      <c r="C263" s="12">
        <f t="shared" si="4"/>
        <v>1572147.5897219828</v>
      </c>
      <c r="H263" t="s">
        <v>14</v>
      </c>
      <c r="I263">
        <v>77</v>
      </c>
    </row>
    <row r="264" spans="1:9" x14ac:dyDescent="0.3">
      <c r="A264" t="s">
        <v>20</v>
      </c>
      <c r="B264">
        <v>2436</v>
      </c>
      <c r="C264" s="12">
        <f t="shared" si="4"/>
        <v>2511759.3401644607</v>
      </c>
      <c r="H264" t="s">
        <v>14</v>
      </c>
      <c r="I264">
        <v>1748</v>
      </c>
    </row>
    <row r="265" spans="1:9" x14ac:dyDescent="0.3">
      <c r="A265" t="s">
        <v>20</v>
      </c>
      <c r="B265">
        <v>80</v>
      </c>
      <c r="C265" s="12">
        <f t="shared" si="4"/>
        <v>594667.54547419539</v>
      </c>
      <c r="H265" t="s">
        <v>14</v>
      </c>
      <c r="I265">
        <v>79</v>
      </c>
    </row>
    <row r="266" spans="1:9" x14ac:dyDescent="0.3">
      <c r="A266" t="s">
        <v>20</v>
      </c>
      <c r="B266">
        <v>42</v>
      </c>
      <c r="C266" s="12">
        <f t="shared" si="4"/>
        <v>654718.71007596527</v>
      </c>
      <c r="H266" t="s">
        <v>14</v>
      </c>
      <c r="I266">
        <v>889</v>
      </c>
    </row>
    <row r="267" spans="1:9" x14ac:dyDescent="0.3">
      <c r="A267" t="s">
        <v>20</v>
      </c>
      <c r="B267">
        <v>139</v>
      </c>
      <c r="C267" s="12">
        <f t="shared" si="4"/>
        <v>507153.21096092102</v>
      </c>
      <c r="H267" t="s">
        <v>14</v>
      </c>
      <c r="I267">
        <v>56</v>
      </c>
    </row>
    <row r="268" spans="1:9" x14ac:dyDescent="0.3">
      <c r="A268" t="s">
        <v>20</v>
      </c>
      <c r="B268">
        <v>159</v>
      </c>
      <c r="C268" s="12">
        <f t="shared" si="4"/>
        <v>479067.33485472633</v>
      </c>
      <c r="H268" t="s">
        <v>14</v>
      </c>
      <c r="I268">
        <v>1</v>
      </c>
    </row>
    <row r="269" spans="1:9" x14ac:dyDescent="0.3">
      <c r="A269" t="s">
        <v>20</v>
      </c>
      <c r="B269">
        <v>381</v>
      </c>
      <c r="C269" s="12">
        <f t="shared" si="4"/>
        <v>221038.11007596526</v>
      </c>
      <c r="H269" t="s">
        <v>14</v>
      </c>
      <c r="I269">
        <v>83</v>
      </c>
    </row>
    <row r="270" spans="1:9" x14ac:dyDescent="0.3">
      <c r="A270" t="s">
        <v>20</v>
      </c>
      <c r="B270">
        <v>194</v>
      </c>
      <c r="C270" s="12">
        <f t="shared" si="4"/>
        <v>431842.05166888563</v>
      </c>
      <c r="H270" t="s">
        <v>14</v>
      </c>
      <c r="I270">
        <v>2025</v>
      </c>
    </row>
    <row r="271" spans="1:9" x14ac:dyDescent="0.3">
      <c r="A271" t="s">
        <v>20</v>
      </c>
      <c r="B271">
        <v>106</v>
      </c>
      <c r="C271" s="12">
        <f t="shared" si="4"/>
        <v>555243.90653614223</v>
      </c>
      <c r="H271" t="s">
        <v>14</v>
      </c>
      <c r="I271">
        <v>14</v>
      </c>
    </row>
    <row r="272" spans="1:9" x14ac:dyDescent="0.3">
      <c r="A272" t="s">
        <v>20</v>
      </c>
      <c r="B272">
        <v>142</v>
      </c>
      <c r="C272" s="12">
        <f t="shared" si="4"/>
        <v>502889.32954499184</v>
      </c>
      <c r="H272" t="s">
        <v>14</v>
      </c>
      <c r="I272">
        <v>656</v>
      </c>
    </row>
    <row r="273" spans="1:9" x14ac:dyDescent="0.3">
      <c r="A273" t="s">
        <v>20</v>
      </c>
      <c r="B273">
        <v>211</v>
      </c>
      <c r="C273" s="12">
        <f t="shared" si="4"/>
        <v>409788.05697862012</v>
      </c>
      <c r="H273" t="s">
        <v>14</v>
      </c>
      <c r="I273">
        <v>1596</v>
      </c>
    </row>
    <row r="274" spans="1:9" x14ac:dyDescent="0.3">
      <c r="A274" t="s">
        <v>20</v>
      </c>
      <c r="B274">
        <v>2756</v>
      </c>
      <c r="C274" s="12">
        <f t="shared" si="4"/>
        <v>3628465.3224653457</v>
      </c>
      <c r="H274" t="s">
        <v>14</v>
      </c>
      <c r="I274">
        <v>10</v>
      </c>
    </row>
    <row r="275" spans="1:9" x14ac:dyDescent="0.3">
      <c r="A275" t="s">
        <v>20</v>
      </c>
      <c r="B275">
        <v>173</v>
      </c>
      <c r="C275" s="12">
        <f t="shared" si="4"/>
        <v>459883.22158039006</v>
      </c>
      <c r="H275" t="s">
        <v>14</v>
      </c>
      <c r="I275">
        <v>1121</v>
      </c>
    </row>
    <row r="276" spans="1:9" x14ac:dyDescent="0.3">
      <c r="A276" t="s">
        <v>20</v>
      </c>
      <c r="B276">
        <v>87</v>
      </c>
      <c r="C276" s="12">
        <f t="shared" si="4"/>
        <v>583920.48883702722</v>
      </c>
      <c r="H276" t="s">
        <v>14</v>
      </c>
      <c r="I276">
        <v>15</v>
      </c>
    </row>
    <row r="277" spans="1:9" x14ac:dyDescent="0.3">
      <c r="A277" t="s">
        <v>20</v>
      </c>
      <c r="B277">
        <v>1572</v>
      </c>
      <c r="C277" s="12">
        <f t="shared" si="4"/>
        <v>519629.18795207137</v>
      </c>
      <c r="H277" t="s">
        <v>14</v>
      </c>
      <c r="I277">
        <v>191</v>
      </c>
    </row>
    <row r="278" spans="1:9" x14ac:dyDescent="0.3">
      <c r="A278" t="s">
        <v>20</v>
      </c>
      <c r="B278">
        <v>2346</v>
      </c>
      <c r="C278" s="12">
        <f t="shared" si="4"/>
        <v>2234585.782642337</v>
      </c>
      <c r="H278" t="s">
        <v>14</v>
      </c>
      <c r="I278">
        <v>16</v>
      </c>
    </row>
    <row r="279" spans="1:9" x14ac:dyDescent="0.3">
      <c r="A279" t="s">
        <v>20</v>
      </c>
      <c r="B279">
        <v>115</v>
      </c>
      <c r="C279" s="12">
        <f t="shared" si="4"/>
        <v>541912.26228835469</v>
      </c>
      <c r="H279" t="s">
        <v>14</v>
      </c>
      <c r="I279">
        <v>17</v>
      </c>
    </row>
    <row r="280" spans="1:9" x14ac:dyDescent="0.3">
      <c r="A280" t="s">
        <v>20</v>
      </c>
      <c r="B280">
        <v>85</v>
      </c>
      <c r="C280" s="12">
        <f t="shared" si="4"/>
        <v>586981.07644764672</v>
      </c>
      <c r="H280" t="s">
        <v>14</v>
      </c>
      <c r="I280">
        <v>34</v>
      </c>
    </row>
    <row r="281" spans="1:9" x14ac:dyDescent="0.3">
      <c r="A281" t="s">
        <v>20</v>
      </c>
      <c r="B281">
        <v>144</v>
      </c>
      <c r="C281" s="12">
        <f t="shared" si="4"/>
        <v>500056.74193437234</v>
      </c>
      <c r="H281" t="s">
        <v>14</v>
      </c>
      <c r="I281">
        <v>1</v>
      </c>
    </row>
    <row r="282" spans="1:9" x14ac:dyDescent="0.3">
      <c r="A282" t="s">
        <v>20</v>
      </c>
      <c r="B282">
        <v>2443</v>
      </c>
      <c r="C282" s="12">
        <f t="shared" si="4"/>
        <v>2533996.2835272928</v>
      </c>
      <c r="H282" t="s">
        <v>14</v>
      </c>
      <c r="I282">
        <v>1274</v>
      </c>
    </row>
    <row r="283" spans="1:9" x14ac:dyDescent="0.3">
      <c r="A283" t="s">
        <v>20</v>
      </c>
      <c r="B283">
        <v>64</v>
      </c>
      <c r="C283" s="12">
        <f t="shared" si="4"/>
        <v>619600.24635915109</v>
      </c>
      <c r="H283" t="s">
        <v>14</v>
      </c>
      <c r="I283">
        <v>210</v>
      </c>
    </row>
    <row r="284" spans="1:9" x14ac:dyDescent="0.3">
      <c r="A284" t="s">
        <v>20</v>
      </c>
      <c r="B284">
        <v>268</v>
      </c>
      <c r="C284" s="12">
        <f t="shared" si="4"/>
        <v>340060.31007596524</v>
      </c>
      <c r="H284" t="s">
        <v>14</v>
      </c>
      <c r="I284">
        <v>248</v>
      </c>
    </row>
    <row r="285" spans="1:9" x14ac:dyDescent="0.3">
      <c r="A285" t="s">
        <v>20</v>
      </c>
      <c r="B285">
        <v>195</v>
      </c>
      <c r="C285" s="12">
        <f t="shared" si="4"/>
        <v>430528.75786357588</v>
      </c>
      <c r="H285" t="s">
        <v>14</v>
      </c>
      <c r="I285">
        <v>513</v>
      </c>
    </row>
    <row r="286" spans="1:9" x14ac:dyDescent="0.3">
      <c r="A286" t="s">
        <v>20</v>
      </c>
      <c r="B286">
        <v>186</v>
      </c>
      <c r="C286" s="12">
        <f t="shared" si="4"/>
        <v>442420.40211136348</v>
      </c>
      <c r="H286" t="s">
        <v>14</v>
      </c>
      <c r="I286">
        <v>3410</v>
      </c>
    </row>
    <row r="287" spans="1:9" x14ac:dyDescent="0.3">
      <c r="A287" t="s">
        <v>20</v>
      </c>
      <c r="B287">
        <v>460</v>
      </c>
      <c r="C287" s="12">
        <f t="shared" si="4"/>
        <v>152995.89945649623</v>
      </c>
      <c r="H287" t="s">
        <v>14</v>
      </c>
      <c r="I287">
        <v>10</v>
      </c>
    </row>
    <row r="288" spans="1:9" x14ac:dyDescent="0.3">
      <c r="A288" t="s">
        <v>20</v>
      </c>
      <c r="B288">
        <v>2528</v>
      </c>
      <c r="C288" s="12">
        <f t="shared" si="4"/>
        <v>2811836.3100759652</v>
      </c>
      <c r="H288" t="s">
        <v>14</v>
      </c>
      <c r="I288">
        <v>2201</v>
      </c>
    </row>
    <row r="289" spans="1:9" x14ac:dyDescent="0.3">
      <c r="A289" t="s">
        <v>20</v>
      </c>
      <c r="B289">
        <v>3657</v>
      </c>
      <c r="C289" s="12">
        <f t="shared" si="4"/>
        <v>7872811.6038812734</v>
      </c>
      <c r="H289" t="s">
        <v>14</v>
      </c>
      <c r="I289">
        <v>676</v>
      </c>
    </row>
    <row r="290" spans="1:9" x14ac:dyDescent="0.3">
      <c r="A290" t="s">
        <v>20</v>
      </c>
      <c r="B290">
        <v>131</v>
      </c>
      <c r="C290" s="12">
        <f t="shared" si="4"/>
        <v>518611.56140339893</v>
      </c>
      <c r="H290" t="s">
        <v>14</v>
      </c>
      <c r="I290">
        <v>831</v>
      </c>
    </row>
    <row r="291" spans="1:9" x14ac:dyDescent="0.3">
      <c r="A291" t="s">
        <v>20</v>
      </c>
      <c r="B291">
        <v>239</v>
      </c>
      <c r="C291" s="12">
        <f t="shared" si="4"/>
        <v>374723.83042994759</v>
      </c>
      <c r="H291" t="s">
        <v>14</v>
      </c>
      <c r="I291">
        <v>859</v>
      </c>
    </row>
    <row r="292" spans="1:9" x14ac:dyDescent="0.3">
      <c r="A292" t="s">
        <v>20</v>
      </c>
      <c r="B292">
        <v>78</v>
      </c>
      <c r="C292" s="12">
        <f t="shared" si="4"/>
        <v>597756.13308481488</v>
      </c>
      <c r="H292" t="s">
        <v>14</v>
      </c>
      <c r="I292">
        <v>45</v>
      </c>
    </row>
    <row r="293" spans="1:9" x14ac:dyDescent="0.3">
      <c r="A293" t="s">
        <v>20</v>
      </c>
      <c r="B293">
        <v>1773</v>
      </c>
      <c r="C293" s="12">
        <f t="shared" si="4"/>
        <v>849813.13308481476</v>
      </c>
      <c r="H293" t="s">
        <v>14</v>
      </c>
      <c r="I293">
        <v>6</v>
      </c>
    </row>
    <row r="294" spans="1:9" x14ac:dyDescent="0.3">
      <c r="A294" t="s">
        <v>20</v>
      </c>
      <c r="B294">
        <v>32</v>
      </c>
      <c r="C294" s="12">
        <f t="shared" si="4"/>
        <v>671001.64812906261</v>
      </c>
      <c r="H294" t="s">
        <v>14</v>
      </c>
      <c r="I294">
        <v>7</v>
      </c>
    </row>
    <row r="295" spans="1:9" x14ac:dyDescent="0.3">
      <c r="A295" t="s">
        <v>20</v>
      </c>
      <c r="B295">
        <v>369</v>
      </c>
      <c r="C295" s="12">
        <f t="shared" si="4"/>
        <v>232465.63573968207</v>
      </c>
      <c r="H295" t="s">
        <v>14</v>
      </c>
      <c r="I295">
        <v>31</v>
      </c>
    </row>
    <row r="296" spans="1:9" x14ac:dyDescent="0.3">
      <c r="A296" t="s">
        <v>20</v>
      </c>
      <c r="B296">
        <v>89</v>
      </c>
      <c r="C296" s="12">
        <f t="shared" si="4"/>
        <v>580867.90122640773</v>
      </c>
      <c r="H296" t="s">
        <v>14</v>
      </c>
      <c r="I296">
        <v>78</v>
      </c>
    </row>
    <row r="297" spans="1:9" x14ac:dyDescent="0.3">
      <c r="A297" t="s">
        <v>20</v>
      </c>
      <c r="B297">
        <v>147</v>
      </c>
      <c r="C297" s="12">
        <f t="shared" si="4"/>
        <v>495822.86051844317</v>
      </c>
      <c r="H297" t="s">
        <v>14</v>
      </c>
      <c r="I297">
        <v>1225</v>
      </c>
    </row>
    <row r="298" spans="1:9" x14ac:dyDescent="0.3">
      <c r="A298" t="s">
        <v>20</v>
      </c>
      <c r="B298">
        <v>126</v>
      </c>
      <c r="C298" s="12">
        <f t="shared" si="4"/>
        <v>525838.03042994754</v>
      </c>
      <c r="H298" t="s">
        <v>14</v>
      </c>
      <c r="I298">
        <v>1</v>
      </c>
    </row>
    <row r="299" spans="1:9" x14ac:dyDescent="0.3">
      <c r="A299" t="s">
        <v>20</v>
      </c>
      <c r="B299">
        <v>2218</v>
      </c>
      <c r="C299" s="12">
        <f t="shared" si="4"/>
        <v>1868287.3897219829</v>
      </c>
      <c r="H299" t="s">
        <v>14</v>
      </c>
      <c r="I299">
        <v>67</v>
      </c>
    </row>
    <row r="300" spans="1:9" x14ac:dyDescent="0.3">
      <c r="A300" t="s">
        <v>20</v>
      </c>
      <c r="B300">
        <v>202</v>
      </c>
      <c r="C300" s="12">
        <f t="shared" si="4"/>
        <v>421391.70122640778</v>
      </c>
      <c r="H300" t="s">
        <v>14</v>
      </c>
      <c r="I300">
        <v>19</v>
      </c>
    </row>
    <row r="301" spans="1:9" x14ac:dyDescent="0.3">
      <c r="A301" t="s">
        <v>20</v>
      </c>
      <c r="B301">
        <v>140</v>
      </c>
      <c r="C301" s="12">
        <f t="shared" si="4"/>
        <v>505729.91715561127</v>
      </c>
      <c r="H301" t="s">
        <v>14</v>
      </c>
      <c r="I301">
        <v>2108</v>
      </c>
    </row>
    <row r="302" spans="1:9" x14ac:dyDescent="0.3">
      <c r="A302" t="s">
        <v>20</v>
      </c>
      <c r="B302">
        <v>1052</v>
      </c>
      <c r="C302" s="12">
        <f t="shared" si="4"/>
        <v>40341.966713133355</v>
      </c>
      <c r="H302" t="s">
        <v>14</v>
      </c>
      <c r="I302">
        <v>679</v>
      </c>
    </row>
    <row r="303" spans="1:9" x14ac:dyDescent="0.3">
      <c r="A303" t="s">
        <v>20</v>
      </c>
      <c r="B303">
        <v>247</v>
      </c>
      <c r="C303" s="12">
        <f t="shared" si="4"/>
        <v>364993.47998746968</v>
      </c>
      <c r="H303" t="s">
        <v>14</v>
      </c>
      <c r="I303">
        <v>36</v>
      </c>
    </row>
    <row r="304" spans="1:9" x14ac:dyDescent="0.3">
      <c r="A304" t="s">
        <v>20</v>
      </c>
      <c r="B304">
        <v>84</v>
      </c>
      <c r="C304" s="12">
        <f t="shared" si="4"/>
        <v>588514.3702529564</v>
      </c>
      <c r="H304" t="s">
        <v>14</v>
      </c>
      <c r="I304">
        <v>47</v>
      </c>
    </row>
    <row r="305" spans="1:9" x14ac:dyDescent="0.3">
      <c r="A305" t="s">
        <v>20</v>
      </c>
      <c r="B305">
        <v>88</v>
      </c>
      <c r="C305" s="12">
        <f t="shared" si="4"/>
        <v>582393.19503171754</v>
      </c>
      <c r="H305" t="s">
        <v>14</v>
      </c>
      <c r="I305">
        <v>70</v>
      </c>
    </row>
    <row r="306" spans="1:9" x14ac:dyDescent="0.3">
      <c r="A306" t="s">
        <v>20</v>
      </c>
      <c r="B306">
        <v>156</v>
      </c>
      <c r="C306" s="12">
        <f t="shared" si="4"/>
        <v>483229.21627065557</v>
      </c>
      <c r="H306" t="s">
        <v>14</v>
      </c>
      <c r="I306">
        <v>154</v>
      </c>
    </row>
    <row r="307" spans="1:9" x14ac:dyDescent="0.3">
      <c r="A307" t="s">
        <v>20</v>
      </c>
      <c r="B307">
        <v>2985</v>
      </c>
      <c r="C307" s="12">
        <f t="shared" si="4"/>
        <v>4553329.0410494152</v>
      </c>
      <c r="H307" t="s">
        <v>14</v>
      </c>
      <c r="I307">
        <v>22</v>
      </c>
    </row>
    <row r="308" spans="1:9" x14ac:dyDescent="0.3">
      <c r="A308" t="s">
        <v>20</v>
      </c>
      <c r="B308">
        <v>762</v>
      </c>
      <c r="C308" s="12">
        <f t="shared" si="4"/>
        <v>7947.1702529563845</v>
      </c>
      <c r="H308" t="s">
        <v>14</v>
      </c>
      <c r="I308">
        <v>1758</v>
      </c>
    </row>
    <row r="309" spans="1:9" x14ac:dyDescent="0.3">
      <c r="A309" t="s">
        <v>20</v>
      </c>
      <c r="B309">
        <v>554</v>
      </c>
      <c r="C309" s="12">
        <f t="shared" si="4"/>
        <v>88296.281757381177</v>
      </c>
      <c r="H309" t="s">
        <v>14</v>
      </c>
      <c r="I309">
        <v>94</v>
      </c>
    </row>
    <row r="310" spans="1:9" x14ac:dyDescent="0.3">
      <c r="A310" t="s">
        <v>20</v>
      </c>
      <c r="B310">
        <v>135</v>
      </c>
      <c r="C310" s="12">
        <f t="shared" si="4"/>
        <v>512866.38618215994</v>
      </c>
      <c r="H310" t="s">
        <v>14</v>
      </c>
      <c r="I310">
        <v>33</v>
      </c>
    </row>
    <row r="311" spans="1:9" x14ac:dyDescent="0.3">
      <c r="A311" t="s">
        <v>20</v>
      </c>
      <c r="B311">
        <v>122</v>
      </c>
      <c r="C311" s="12">
        <f t="shared" si="4"/>
        <v>531655.20565118652</v>
      </c>
      <c r="H311" t="s">
        <v>14</v>
      </c>
      <c r="I311">
        <v>1</v>
      </c>
    </row>
    <row r="312" spans="1:9" x14ac:dyDescent="0.3">
      <c r="A312" t="s">
        <v>20</v>
      </c>
      <c r="B312">
        <v>221</v>
      </c>
      <c r="C312" s="12">
        <f t="shared" si="4"/>
        <v>397085.11892552278</v>
      </c>
      <c r="H312" t="s">
        <v>14</v>
      </c>
      <c r="I312">
        <v>31</v>
      </c>
    </row>
    <row r="313" spans="1:9" x14ac:dyDescent="0.3">
      <c r="A313" t="s">
        <v>20</v>
      </c>
      <c r="B313">
        <v>126</v>
      </c>
      <c r="C313" s="12">
        <f t="shared" si="4"/>
        <v>525838.03042994754</v>
      </c>
      <c r="H313" t="s">
        <v>14</v>
      </c>
      <c r="I313">
        <v>35</v>
      </c>
    </row>
    <row r="314" spans="1:9" x14ac:dyDescent="0.3">
      <c r="A314" t="s">
        <v>20</v>
      </c>
      <c r="B314">
        <v>1022</v>
      </c>
      <c r="C314" s="12">
        <f t="shared" si="4"/>
        <v>29190.780872425396</v>
      </c>
      <c r="H314" t="s">
        <v>14</v>
      </c>
      <c r="I314">
        <v>63</v>
      </c>
    </row>
    <row r="315" spans="1:9" x14ac:dyDescent="0.3">
      <c r="A315" t="s">
        <v>20</v>
      </c>
      <c r="B315">
        <v>3177</v>
      </c>
      <c r="C315" s="12">
        <f t="shared" si="4"/>
        <v>5409592.6304299459</v>
      </c>
      <c r="H315" t="s">
        <v>14</v>
      </c>
      <c r="I315">
        <v>526</v>
      </c>
    </row>
    <row r="316" spans="1:9" x14ac:dyDescent="0.3">
      <c r="A316" t="s">
        <v>20</v>
      </c>
      <c r="B316">
        <v>198</v>
      </c>
      <c r="C316" s="12">
        <f t="shared" si="4"/>
        <v>426600.8764476467</v>
      </c>
      <c r="H316" t="s">
        <v>14</v>
      </c>
      <c r="I316">
        <v>121</v>
      </c>
    </row>
    <row r="317" spans="1:9" x14ac:dyDescent="0.3">
      <c r="A317" t="s">
        <v>20</v>
      </c>
      <c r="B317">
        <v>85</v>
      </c>
      <c r="C317" s="12">
        <f t="shared" si="4"/>
        <v>586981.07644764672</v>
      </c>
      <c r="H317" t="s">
        <v>14</v>
      </c>
      <c r="I317">
        <v>67</v>
      </c>
    </row>
    <row r="318" spans="1:9" x14ac:dyDescent="0.3">
      <c r="A318" t="s">
        <v>20</v>
      </c>
      <c r="B318">
        <v>3596</v>
      </c>
      <c r="C318" s="12">
        <f t="shared" si="4"/>
        <v>7534218.5260051675</v>
      </c>
      <c r="H318" t="s">
        <v>14</v>
      </c>
      <c r="I318">
        <v>57</v>
      </c>
    </row>
    <row r="319" spans="1:9" x14ac:dyDescent="0.3">
      <c r="A319" t="s">
        <v>20</v>
      </c>
      <c r="B319">
        <v>244</v>
      </c>
      <c r="C319" s="12">
        <f t="shared" si="4"/>
        <v>368627.36140339891</v>
      </c>
      <c r="H319" t="s">
        <v>14</v>
      </c>
      <c r="I319">
        <v>1229</v>
      </c>
    </row>
    <row r="320" spans="1:9" x14ac:dyDescent="0.3">
      <c r="A320" t="s">
        <v>20</v>
      </c>
      <c r="B320">
        <v>5180</v>
      </c>
      <c r="C320" s="12">
        <f t="shared" si="4"/>
        <v>18738969.138394546</v>
      </c>
      <c r="H320" t="s">
        <v>14</v>
      </c>
      <c r="I320">
        <v>12</v>
      </c>
    </row>
    <row r="321" spans="1:9" x14ac:dyDescent="0.3">
      <c r="A321" t="s">
        <v>20</v>
      </c>
      <c r="B321">
        <v>589</v>
      </c>
      <c r="C321" s="12">
        <f t="shared" si="4"/>
        <v>68720.998571540462</v>
      </c>
      <c r="H321" t="s">
        <v>14</v>
      </c>
      <c r="I321">
        <v>452</v>
      </c>
    </row>
    <row r="322" spans="1:9" x14ac:dyDescent="0.3">
      <c r="A322" t="s">
        <v>20</v>
      </c>
      <c r="B322">
        <v>2725</v>
      </c>
      <c r="C322" s="12">
        <f t="shared" si="4"/>
        <v>3511325.4304299476</v>
      </c>
      <c r="H322" t="s">
        <v>14</v>
      </c>
      <c r="I322">
        <v>1886</v>
      </c>
    </row>
    <row r="323" spans="1:9" x14ac:dyDescent="0.3">
      <c r="A323" t="s">
        <v>20</v>
      </c>
      <c r="B323">
        <v>300</v>
      </c>
      <c r="C323" s="12">
        <f t="shared" ref="C323:C386" si="5">(B323-$G$2)^2</f>
        <v>303762.90830605378</v>
      </c>
      <c r="H323" t="s">
        <v>14</v>
      </c>
      <c r="I323">
        <v>1825</v>
      </c>
    </row>
    <row r="324" spans="1:9" x14ac:dyDescent="0.3">
      <c r="A324" t="s">
        <v>20</v>
      </c>
      <c r="B324">
        <v>144</v>
      </c>
      <c r="C324" s="12">
        <f t="shared" si="5"/>
        <v>500056.74193437234</v>
      </c>
      <c r="H324" t="s">
        <v>14</v>
      </c>
      <c r="I324">
        <v>31</v>
      </c>
    </row>
    <row r="325" spans="1:9" x14ac:dyDescent="0.3">
      <c r="A325" t="s">
        <v>20</v>
      </c>
      <c r="B325">
        <v>87</v>
      </c>
      <c r="C325" s="12">
        <f t="shared" si="5"/>
        <v>583920.48883702722</v>
      </c>
      <c r="H325" t="s">
        <v>14</v>
      </c>
      <c r="I325">
        <v>107</v>
      </c>
    </row>
    <row r="326" spans="1:9" x14ac:dyDescent="0.3">
      <c r="A326" t="s">
        <v>20</v>
      </c>
      <c r="B326">
        <v>3116</v>
      </c>
      <c r="C326" s="12">
        <f t="shared" si="5"/>
        <v>5129559.55255384</v>
      </c>
      <c r="H326" t="s">
        <v>14</v>
      </c>
      <c r="I326">
        <v>27</v>
      </c>
    </row>
    <row r="327" spans="1:9" x14ac:dyDescent="0.3">
      <c r="A327" t="s">
        <v>20</v>
      </c>
      <c r="B327">
        <v>909</v>
      </c>
      <c r="C327" s="12">
        <f t="shared" si="5"/>
        <v>3346.9808724254012</v>
      </c>
      <c r="H327" t="s">
        <v>14</v>
      </c>
      <c r="I327">
        <v>1221</v>
      </c>
    </row>
    <row r="328" spans="1:9" x14ac:dyDescent="0.3">
      <c r="A328" t="s">
        <v>20</v>
      </c>
      <c r="B328">
        <v>1613</v>
      </c>
      <c r="C328" s="12">
        <f t="shared" si="5"/>
        <v>580420.14193437225</v>
      </c>
      <c r="H328" t="s">
        <v>14</v>
      </c>
      <c r="I328">
        <v>1</v>
      </c>
    </row>
    <row r="329" spans="1:9" x14ac:dyDescent="0.3">
      <c r="A329" t="s">
        <v>20</v>
      </c>
      <c r="B329">
        <v>136</v>
      </c>
      <c r="C329" s="12">
        <f t="shared" si="5"/>
        <v>511435.09237685025</v>
      </c>
      <c r="H329" t="s">
        <v>14</v>
      </c>
      <c r="I329">
        <v>16</v>
      </c>
    </row>
    <row r="330" spans="1:9" x14ac:dyDescent="0.3">
      <c r="A330" t="s">
        <v>20</v>
      </c>
      <c r="B330">
        <v>130</v>
      </c>
      <c r="C330" s="12">
        <f t="shared" si="5"/>
        <v>520052.85520870861</v>
      </c>
      <c r="H330" t="s">
        <v>14</v>
      </c>
      <c r="I330">
        <v>41</v>
      </c>
    </row>
    <row r="331" spans="1:9" x14ac:dyDescent="0.3">
      <c r="A331" t="s">
        <v>20</v>
      </c>
      <c r="B331">
        <v>102</v>
      </c>
      <c r="C331" s="12">
        <f t="shared" si="5"/>
        <v>561221.08175738121</v>
      </c>
      <c r="H331" t="s">
        <v>14</v>
      </c>
      <c r="I331">
        <v>523</v>
      </c>
    </row>
    <row r="332" spans="1:9" x14ac:dyDescent="0.3">
      <c r="A332" t="s">
        <v>20</v>
      </c>
      <c r="B332">
        <v>4006</v>
      </c>
      <c r="C332" s="12">
        <f t="shared" si="5"/>
        <v>9953098.0658281762</v>
      </c>
      <c r="H332" t="s">
        <v>14</v>
      </c>
      <c r="I332">
        <v>141</v>
      </c>
    </row>
    <row r="333" spans="1:9" x14ac:dyDescent="0.3">
      <c r="A333" t="s">
        <v>20</v>
      </c>
      <c r="B333">
        <v>1629</v>
      </c>
      <c r="C333" s="12">
        <f t="shared" si="5"/>
        <v>605055.44104941655</v>
      </c>
      <c r="H333" t="s">
        <v>14</v>
      </c>
      <c r="I333">
        <v>52</v>
      </c>
    </row>
    <row r="334" spans="1:9" x14ac:dyDescent="0.3">
      <c r="A334" t="s">
        <v>20</v>
      </c>
      <c r="B334">
        <v>2188</v>
      </c>
      <c r="C334" s="12">
        <f t="shared" si="5"/>
        <v>1787176.2038812749</v>
      </c>
      <c r="H334" t="s">
        <v>14</v>
      </c>
      <c r="I334">
        <v>225</v>
      </c>
    </row>
    <row r="335" spans="1:9" x14ac:dyDescent="0.3">
      <c r="A335" t="s">
        <v>20</v>
      </c>
      <c r="B335">
        <v>2409</v>
      </c>
      <c r="C335" s="12">
        <f t="shared" si="5"/>
        <v>2426906.2729078233</v>
      </c>
      <c r="H335" t="s">
        <v>14</v>
      </c>
      <c r="I335">
        <v>38</v>
      </c>
    </row>
    <row r="336" spans="1:9" x14ac:dyDescent="0.3">
      <c r="A336" t="s">
        <v>20</v>
      </c>
      <c r="B336">
        <v>194</v>
      </c>
      <c r="C336" s="12">
        <f t="shared" si="5"/>
        <v>431842.05166888563</v>
      </c>
      <c r="H336" t="s">
        <v>14</v>
      </c>
      <c r="I336">
        <v>15</v>
      </c>
    </row>
    <row r="337" spans="1:9" x14ac:dyDescent="0.3">
      <c r="A337" t="s">
        <v>20</v>
      </c>
      <c r="B337">
        <v>1140</v>
      </c>
      <c r="C337" s="12">
        <f t="shared" si="5"/>
        <v>83436.111845876716</v>
      </c>
      <c r="H337" t="s">
        <v>14</v>
      </c>
      <c r="I337">
        <v>37</v>
      </c>
    </row>
    <row r="338" spans="1:9" x14ac:dyDescent="0.3">
      <c r="A338" t="s">
        <v>20</v>
      </c>
      <c r="B338">
        <v>102</v>
      </c>
      <c r="C338" s="12">
        <f t="shared" si="5"/>
        <v>561221.08175738121</v>
      </c>
      <c r="H338" t="s">
        <v>14</v>
      </c>
      <c r="I338">
        <v>112</v>
      </c>
    </row>
    <row r="339" spans="1:9" x14ac:dyDescent="0.3">
      <c r="A339" t="s">
        <v>20</v>
      </c>
      <c r="B339">
        <v>2857</v>
      </c>
      <c r="C339" s="12">
        <f t="shared" si="5"/>
        <v>4023446.6481290623</v>
      </c>
      <c r="H339" t="s">
        <v>14</v>
      </c>
      <c r="I339">
        <v>21</v>
      </c>
    </row>
    <row r="340" spans="1:9" x14ac:dyDescent="0.3">
      <c r="A340" t="s">
        <v>20</v>
      </c>
      <c r="B340">
        <v>107</v>
      </c>
      <c r="C340" s="12">
        <f t="shared" si="5"/>
        <v>553754.61273083254</v>
      </c>
      <c r="H340" t="s">
        <v>14</v>
      </c>
      <c r="I340">
        <v>67</v>
      </c>
    </row>
    <row r="341" spans="1:9" x14ac:dyDescent="0.3">
      <c r="A341" t="s">
        <v>20</v>
      </c>
      <c r="B341">
        <v>160</v>
      </c>
      <c r="C341" s="12">
        <f t="shared" si="5"/>
        <v>477684.04104941658</v>
      </c>
      <c r="H341" t="s">
        <v>14</v>
      </c>
      <c r="I341">
        <v>78</v>
      </c>
    </row>
    <row r="342" spans="1:9" x14ac:dyDescent="0.3">
      <c r="A342" t="s">
        <v>20</v>
      </c>
      <c r="B342">
        <v>2230</v>
      </c>
      <c r="C342" s="12">
        <f t="shared" si="5"/>
        <v>1901235.8640582659</v>
      </c>
      <c r="H342" t="s">
        <v>14</v>
      </c>
      <c r="I342">
        <v>67</v>
      </c>
    </row>
    <row r="343" spans="1:9" x14ac:dyDescent="0.3">
      <c r="A343" t="s">
        <v>20</v>
      </c>
      <c r="B343">
        <v>316</v>
      </c>
      <c r="C343" s="12">
        <f t="shared" si="5"/>
        <v>286382.20742109802</v>
      </c>
      <c r="H343" t="s">
        <v>14</v>
      </c>
      <c r="I343">
        <v>263</v>
      </c>
    </row>
    <row r="344" spans="1:9" x14ac:dyDescent="0.3">
      <c r="A344" t="s">
        <v>20</v>
      </c>
      <c r="B344">
        <v>117</v>
      </c>
      <c r="C344" s="12">
        <f t="shared" si="5"/>
        <v>538971.67467773519</v>
      </c>
      <c r="H344" t="s">
        <v>14</v>
      </c>
      <c r="I344">
        <v>1691</v>
      </c>
    </row>
    <row r="345" spans="1:9" x14ac:dyDescent="0.3">
      <c r="A345" t="s">
        <v>20</v>
      </c>
      <c r="B345">
        <v>6406</v>
      </c>
      <c r="C345" s="12">
        <f t="shared" si="5"/>
        <v>30856392.933084812</v>
      </c>
      <c r="H345" t="s">
        <v>14</v>
      </c>
      <c r="I345">
        <v>181</v>
      </c>
    </row>
    <row r="346" spans="1:9" x14ac:dyDescent="0.3">
      <c r="A346" t="s">
        <v>20</v>
      </c>
      <c r="B346">
        <v>192</v>
      </c>
      <c r="C346" s="12">
        <f t="shared" si="5"/>
        <v>434474.63927950512</v>
      </c>
      <c r="H346" t="s">
        <v>14</v>
      </c>
      <c r="I346">
        <v>13</v>
      </c>
    </row>
    <row r="347" spans="1:9" x14ac:dyDescent="0.3">
      <c r="A347" t="s">
        <v>20</v>
      </c>
      <c r="B347">
        <v>26</v>
      </c>
      <c r="C347" s="12">
        <f t="shared" si="5"/>
        <v>680867.41096092109</v>
      </c>
      <c r="H347" t="s">
        <v>14</v>
      </c>
      <c r="I347">
        <v>1</v>
      </c>
    </row>
    <row r="348" spans="1:9" x14ac:dyDescent="0.3">
      <c r="A348" t="s">
        <v>20</v>
      </c>
      <c r="B348">
        <v>723</v>
      </c>
      <c r="C348" s="12">
        <f t="shared" si="5"/>
        <v>16421.628660036033</v>
      </c>
      <c r="H348" t="s">
        <v>14</v>
      </c>
      <c r="I348">
        <v>21</v>
      </c>
    </row>
    <row r="349" spans="1:9" x14ac:dyDescent="0.3">
      <c r="A349" t="s">
        <v>20</v>
      </c>
      <c r="B349">
        <v>170</v>
      </c>
      <c r="C349" s="12">
        <f t="shared" si="5"/>
        <v>463961.10299631924</v>
      </c>
      <c r="H349" t="s">
        <v>14</v>
      </c>
      <c r="I349">
        <v>830</v>
      </c>
    </row>
    <row r="350" spans="1:9" x14ac:dyDescent="0.3">
      <c r="A350" t="s">
        <v>20</v>
      </c>
      <c r="B350">
        <v>238</v>
      </c>
      <c r="C350" s="12">
        <f t="shared" si="5"/>
        <v>375949.12423525733</v>
      </c>
      <c r="H350" t="s">
        <v>14</v>
      </c>
      <c r="I350">
        <v>130</v>
      </c>
    </row>
    <row r="351" spans="1:9" x14ac:dyDescent="0.3">
      <c r="A351" t="s">
        <v>20</v>
      </c>
      <c r="B351">
        <v>55</v>
      </c>
      <c r="C351" s="12">
        <f t="shared" si="5"/>
        <v>633849.89060693874</v>
      </c>
      <c r="H351" t="s">
        <v>14</v>
      </c>
      <c r="I351">
        <v>55</v>
      </c>
    </row>
    <row r="352" spans="1:9" x14ac:dyDescent="0.3">
      <c r="A352" t="s">
        <v>20</v>
      </c>
      <c r="B352">
        <v>128</v>
      </c>
      <c r="C352" s="12">
        <f t="shared" si="5"/>
        <v>522941.44281932811</v>
      </c>
      <c r="H352" t="s">
        <v>14</v>
      </c>
      <c r="I352">
        <v>114</v>
      </c>
    </row>
    <row r="353" spans="1:9" x14ac:dyDescent="0.3">
      <c r="A353" t="s">
        <v>20</v>
      </c>
      <c r="B353">
        <v>2144</v>
      </c>
      <c r="C353" s="12">
        <f t="shared" si="5"/>
        <v>1671469.1313149033</v>
      </c>
      <c r="H353" t="s">
        <v>14</v>
      </c>
      <c r="I353">
        <v>594</v>
      </c>
    </row>
    <row r="354" spans="1:9" x14ac:dyDescent="0.3">
      <c r="A354" t="s">
        <v>20</v>
      </c>
      <c r="B354">
        <v>2693</v>
      </c>
      <c r="C354" s="12">
        <f t="shared" si="5"/>
        <v>3392422.832199859</v>
      </c>
      <c r="H354" t="s">
        <v>14</v>
      </c>
      <c r="I354">
        <v>24</v>
      </c>
    </row>
    <row r="355" spans="1:9" x14ac:dyDescent="0.3">
      <c r="A355" t="s">
        <v>20</v>
      </c>
      <c r="B355">
        <v>432</v>
      </c>
      <c r="C355" s="12">
        <f t="shared" si="5"/>
        <v>175684.1260051688</v>
      </c>
      <c r="H355" t="s">
        <v>14</v>
      </c>
      <c r="I355">
        <v>252</v>
      </c>
    </row>
    <row r="356" spans="1:9" x14ac:dyDescent="0.3">
      <c r="A356" t="s">
        <v>20</v>
      </c>
      <c r="B356">
        <v>189</v>
      </c>
      <c r="C356" s="12">
        <f t="shared" si="5"/>
        <v>438438.5206954343</v>
      </c>
      <c r="H356" t="s">
        <v>14</v>
      </c>
      <c r="I356">
        <v>67</v>
      </c>
    </row>
    <row r="357" spans="1:9" x14ac:dyDescent="0.3">
      <c r="A357" t="s">
        <v>20</v>
      </c>
      <c r="B357">
        <v>154</v>
      </c>
      <c r="C357" s="12">
        <f t="shared" si="5"/>
        <v>486013.803881275</v>
      </c>
      <c r="H357" t="s">
        <v>14</v>
      </c>
      <c r="I357">
        <v>742</v>
      </c>
    </row>
    <row r="358" spans="1:9" x14ac:dyDescent="0.3">
      <c r="A358" t="s">
        <v>20</v>
      </c>
      <c r="B358">
        <v>96</v>
      </c>
      <c r="C358" s="12">
        <f t="shared" si="5"/>
        <v>570246.84458923957</v>
      </c>
      <c r="H358" t="s">
        <v>14</v>
      </c>
      <c r="I358">
        <v>75</v>
      </c>
    </row>
    <row r="359" spans="1:9" x14ac:dyDescent="0.3">
      <c r="A359" t="s">
        <v>20</v>
      </c>
      <c r="B359">
        <v>3063</v>
      </c>
      <c r="C359" s="12">
        <f t="shared" si="5"/>
        <v>4892294.1242352566</v>
      </c>
      <c r="H359" t="s">
        <v>14</v>
      </c>
      <c r="I359">
        <v>4405</v>
      </c>
    </row>
    <row r="360" spans="1:9" x14ac:dyDescent="0.3">
      <c r="A360" t="s">
        <v>20</v>
      </c>
      <c r="B360">
        <v>2266</v>
      </c>
      <c r="C360" s="12">
        <f t="shared" si="5"/>
        <v>2001809.2870671155</v>
      </c>
      <c r="H360" t="s">
        <v>14</v>
      </c>
      <c r="I360">
        <v>92</v>
      </c>
    </row>
    <row r="361" spans="1:9" x14ac:dyDescent="0.3">
      <c r="A361" t="s">
        <v>20</v>
      </c>
      <c r="B361">
        <v>194</v>
      </c>
      <c r="C361" s="12">
        <f t="shared" si="5"/>
        <v>431842.05166888563</v>
      </c>
      <c r="H361" t="s">
        <v>14</v>
      </c>
      <c r="I361">
        <v>64</v>
      </c>
    </row>
    <row r="362" spans="1:9" x14ac:dyDescent="0.3">
      <c r="A362" t="s">
        <v>20</v>
      </c>
      <c r="B362">
        <v>129</v>
      </c>
      <c r="C362" s="12">
        <f t="shared" si="5"/>
        <v>521496.14901401836</v>
      </c>
      <c r="H362" t="s">
        <v>14</v>
      </c>
      <c r="I362">
        <v>64</v>
      </c>
    </row>
    <row r="363" spans="1:9" x14ac:dyDescent="0.3">
      <c r="A363" t="s">
        <v>20</v>
      </c>
      <c r="B363">
        <v>375</v>
      </c>
      <c r="C363" s="12">
        <f t="shared" si="5"/>
        <v>226715.87290782368</v>
      </c>
      <c r="H363" t="s">
        <v>14</v>
      </c>
      <c r="I363">
        <v>842</v>
      </c>
    </row>
    <row r="364" spans="1:9" x14ac:dyDescent="0.3">
      <c r="A364" t="s">
        <v>20</v>
      </c>
      <c r="B364">
        <v>409</v>
      </c>
      <c r="C364" s="12">
        <f t="shared" si="5"/>
        <v>195493.8835272927</v>
      </c>
      <c r="H364" t="s">
        <v>14</v>
      </c>
      <c r="I364">
        <v>112</v>
      </c>
    </row>
    <row r="365" spans="1:9" x14ac:dyDescent="0.3">
      <c r="A365" t="s">
        <v>20</v>
      </c>
      <c r="B365">
        <v>234</v>
      </c>
      <c r="C365" s="12">
        <f t="shared" si="5"/>
        <v>380870.29945649626</v>
      </c>
      <c r="H365" t="s">
        <v>14</v>
      </c>
      <c r="I365">
        <v>374</v>
      </c>
    </row>
    <row r="366" spans="1:9" x14ac:dyDescent="0.3">
      <c r="A366" t="s">
        <v>20</v>
      </c>
      <c r="B366">
        <v>3016</v>
      </c>
      <c r="C366" s="12">
        <f t="shared" si="5"/>
        <v>4686588.9330848139</v>
      </c>
    </row>
    <row r="367" spans="1:9" x14ac:dyDescent="0.3">
      <c r="A367" t="s">
        <v>20</v>
      </c>
      <c r="B367">
        <v>264</v>
      </c>
      <c r="C367" s="12">
        <f t="shared" si="5"/>
        <v>344741.48529720423</v>
      </c>
    </row>
    <row r="368" spans="1:9" x14ac:dyDescent="0.3">
      <c r="A368" t="s">
        <v>20</v>
      </c>
      <c r="B368">
        <v>272</v>
      </c>
      <c r="C368" s="12">
        <f t="shared" si="5"/>
        <v>335411.13485472632</v>
      </c>
    </row>
    <row r="369" spans="1:3" x14ac:dyDescent="0.3">
      <c r="A369" t="s">
        <v>20</v>
      </c>
      <c r="B369">
        <v>419</v>
      </c>
      <c r="C369" s="12">
        <f t="shared" si="5"/>
        <v>186750.94547419535</v>
      </c>
    </row>
    <row r="370" spans="1:3" x14ac:dyDescent="0.3">
      <c r="A370" t="s">
        <v>20</v>
      </c>
      <c r="B370">
        <v>1621</v>
      </c>
      <c r="C370" s="12">
        <f t="shared" si="5"/>
        <v>592673.7914918944</v>
      </c>
    </row>
    <row r="371" spans="1:3" x14ac:dyDescent="0.3">
      <c r="A371" t="s">
        <v>20</v>
      </c>
      <c r="B371">
        <v>1101</v>
      </c>
      <c r="C371" s="12">
        <f t="shared" si="5"/>
        <v>62426.570252956364</v>
      </c>
    </row>
    <row r="372" spans="1:3" x14ac:dyDescent="0.3">
      <c r="A372" t="s">
        <v>20</v>
      </c>
      <c r="B372">
        <v>1073</v>
      </c>
      <c r="C372" s="12">
        <f t="shared" si="5"/>
        <v>49218.796801628931</v>
      </c>
    </row>
    <row r="373" spans="1:3" x14ac:dyDescent="0.3">
      <c r="A373" t="s">
        <v>20</v>
      </c>
      <c r="B373">
        <v>331</v>
      </c>
      <c r="C373" s="12">
        <f t="shared" si="5"/>
        <v>270552.80034145201</v>
      </c>
    </row>
    <row r="374" spans="1:3" x14ac:dyDescent="0.3">
      <c r="A374" t="s">
        <v>20</v>
      </c>
      <c r="B374">
        <v>1170</v>
      </c>
      <c r="C374" s="12">
        <f t="shared" si="5"/>
        <v>101667.29768658467</v>
      </c>
    </row>
    <row r="375" spans="1:3" x14ac:dyDescent="0.3">
      <c r="A375" t="s">
        <v>20</v>
      </c>
      <c r="B375">
        <v>363</v>
      </c>
      <c r="C375" s="12">
        <f t="shared" si="5"/>
        <v>238287.39857154049</v>
      </c>
    </row>
    <row r="376" spans="1:3" x14ac:dyDescent="0.3">
      <c r="A376" t="s">
        <v>20</v>
      </c>
      <c r="B376">
        <v>103</v>
      </c>
      <c r="C376" s="12">
        <f t="shared" si="5"/>
        <v>559723.78795207152</v>
      </c>
    </row>
    <row r="377" spans="1:3" x14ac:dyDescent="0.3">
      <c r="A377" t="s">
        <v>20</v>
      </c>
      <c r="B377">
        <v>147</v>
      </c>
      <c r="C377" s="12">
        <f t="shared" si="5"/>
        <v>495822.86051844317</v>
      </c>
    </row>
    <row r="378" spans="1:3" x14ac:dyDescent="0.3">
      <c r="A378" t="s">
        <v>20</v>
      </c>
      <c r="B378">
        <v>110</v>
      </c>
      <c r="C378" s="12">
        <f t="shared" si="5"/>
        <v>549298.73131490336</v>
      </c>
    </row>
    <row r="379" spans="1:3" x14ac:dyDescent="0.3">
      <c r="A379" t="s">
        <v>20</v>
      </c>
      <c r="B379">
        <v>134</v>
      </c>
      <c r="C379" s="12">
        <f t="shared" si="5"/>
        <v>514299.67998746969</v>
      </c>
    </row>
    <row r="380" spans="1:3" x14ac:dyDescent="0.3">
      <c r="A380" t="s">
        <v>20</v>
      </c>
      <c r="B380">
        <v>269</v>
      </c>
      <c r="C380" s="12">
        <f t="shared" si="5"/>
        <v>338895.01627065556</v>
      </c>
    </row>
    <row r="381" spans="1:3" x14ac:dyDescent="0.3">
      <c r="A381" t="s">
        <v>20</v>
      </c>
      <c r="B381">
        <v>175</v>
      </c>
      <c r="C381" s="12">
        <f t="shared" si="5"/>
        <v>457174.63396977057</v>
      </c>
    </row>
    <row r="382" spans="1:3" x14ac:dyDescent="0.3">
      <c r="A382" t="s">
        <v>20</v>
      </c>
      <c r="B382">
        <v>69</v>
      </c>
      <c r="C382" s="12">
        <f t="shared" si="5"/>
        <v>611753.77733260242</v>
      </c>
    </row>
    <row r="383" spans="1:3" x14ac:dyDescent="0.3">
      <c r="A383" t="s">
        <v>20</v>
      </c>
      <c r="B383">
        <v>190</v>
      </c>
      <c r="C383" s="12">
        <f t="shared" si="5"/>
        <v>437115.22689012456</v>
      </c>
    </row>
    <row r="384" spans="1:3" x14ac:dyDescent="0.3">
      <c r="A384" t="s">
        <v>20</v>
      </c>
      <c r="B384">
        <v>237</v>
      </c>
      <c r="C384" s="12">
        <f t="shared" si="5"/>
        <v>377176.41804056702</v>
      </c>
    </row>
    <row r="385" spans="1:3" x14ac:dyDescent="0.3">
      <c r="A385" t="s">
        <v>20</v>
      </c>
      <c r="B385">
        <v>196</v>
      </c>
      <c r="C385" s="12">
        <f t="shared" si="5"/>
        <v>429217.46405826614</v>
      </c>
    </row>
    <row r="386" spans="1:3" x14ac:dyDescent="0.3">
      <c r="A386" t="s">
        <v>20</v>
      </c>
      <c r="B386">
        <v>7295</v>
      </c>
      <c r="C386" s="12">
        <f t="shared" si="5"/>
        <v>41523242.740164459</v>
      </c>
    </row>
    <row r="387" spans="1:3" x14ac:dyDescent="0.3">
      <c r="A387" t="s">
        <v>20</v>
      </c>
      <c r="B387">
        <v>2893</v>
      </c>
      <c r="C387" s="12">
        <f t="shared" ref="C387:C450" si="6">(B387-$G$2)^2</f>
        <v>4169164.0711379121</v>
      </c>
    </row>
    <row r="388" spans="1:3" x14ac:dyDescent="0.3">
      <c r="A388" t="s">
        <v>20</v>
      </c>
      <c r="B388">
        <v>820</v>
      </c>
      <c r="C388" s="12">
        <f t="shared" si="6"/>
        <v>970.12954499177908</v>
      </c>
    </row>
    <row r="389" spans="1:3" x14ac:dyDescent="0.3">
      <c r="A389" t="s">
        <v>20</v>
      </c>
      <c r="B389">
        <v>2038</v>
      </c>
      <c r="C389" s="12">
        <f t="shared" si="6"/>
        <v>1408620.2746777351</v>
      </c>
    </row>
    <row r="390" spans="1:3" x14ac:dyDescent="0.3">
      <c r="A390" t="s">
        <v>20</v>
      </c>
      <c r="B390">
        <v>116</v>
      </c>
      <c r="C390" s="12">
        <f t="shared" si="6"/>
        <v>540440.96848304488</v>
      </c>
    </row>
    <row r="391" spans="1:3" x14ac:dyDescent="0.3">
      <c r="A391" t="s">
        <v>20</v>
      </c>
      <c r="B391">
        <v>1345</v>
      </c>
      <c r="C391" s="12">
        <f t="shared" si="6"/>
        <v>243890.88175738111</v>
      </c>
    </row>
    <row r="392" spans="1:3" x14ac:dyDescent="0.3">
      <c r="A392" t="s">
        <v>20</v>
      </c>
      <c r="B392">
        <v>168</v>
      </c>
      <c r="C392" s="12">
        <f t="shared" si="6"/>
        <v>466689.69060693873</v>
      </c>
    </row>
    <row r="393" spans="1:3" x14ac:dyDescent="0.3">
      <c r="A393" t="s">
        <v>20</v>
      </c>
      <c r="B393">
        <v>137</v>
      </c>
      <c r="C393" s="12">
        <f t="shared" si="6"/>
        <v>510005.79857154051</v>
      </c>
    </row>
    <row r="394" spans="1:3" x14ac:dyDescent="0.3">
      <c r="A394" t="s">
        <v>20</v>
      </c>
      <c r="B394">
        <v>186</v>
      </c>
      <c r="C394" s="12">
        <f t="shared" si="6"/>
        <v>442420.40211136348</v>
      </c>
    </row>
    <row r="395" spans="1:3" x14ac:dyDescent="0.3">
      <c r="A395" t="s">
        <v>20</v>
      </c>
      <c r="B395">
        <v>125</v>
      </c>
      <c r="C395" s="12">
        <f t="shared" si="6"/>
        <v>527289.32423525734</v>
      </c>
    </row>
    <row r="396" spans="1:3" x14ac:dyDescent="0.3">
      <c r="A396" t="s">
        <v>20</v>
      </c>
      <c r="B396">
        <v>202</v>
      </c>
      <c r="C396" s="12">
        <f t="shared" si="6"/>
        <v>421391.70122640778</v>
      </c>
    </row>
    <row r="397" spans="1:3" x14ac:dyDescent="0.3">
      <c r="A397" t="s">
        <v>20</v>
      </c>
      <c r="B397">
        <v>103</v>
      </c>
      <c r="C397" s="12">
        <f t="shared" si="6"/>
        <v>559723.78795207152</v>
      </c>
    </row>
    <row r="398" spans="1:3" x14ac:dyDescent="0.3">
      <c r="A398" t="s">
        <v>20</v>
      </c>
      <c r="B398">
        <v>1785</v>
      </c>
      <c r="C398" s="12">
        <f t="shared" si="6"/>
        <v>872081.60742109793</v>
      </c>
    </row>
    <row r="399" spans="1:3" x14ac:dyDescent="0.3">
      <c r="A399" t="s">
        <v>20</v>
      </c>
      <c r="B399">
        <v>157</v>
      </c>
      <c r="C399" s="12">
        <f t="shared" si="6"/>
        <v>481839.92246534582</v>
      </c>
    </row>
    <row r="400" spans="1:3" x14ac:dyDescent="0.3">
      <c r="A400" t="s">
        <v>20</v>
      </c>
      <c r="B400">
        <v>555</v>
      </c>
      <c r="C400" s="12">
        <f t="shared" si="6"/>
        <v>87702.987952071446</v>
      </c>
    </row>
    <row r="401" spans="1:3" x14ac:dyDescent="0.3">
      <c r="A401" t="s">
        <v>20</v>
      </c>
      <c r="B401">
        <v>297</v>
      </c>
      <c r="C401" s="12">
        <f t="shared" si="6"/>
        <v>307078.78972198296</v>
      </c>
    </row>
    <row r="402" spans="1:3" x14ac:dyDescent="0.3">
      <c r="A402" t="s">
        <v>20</v>
      </c>
      <c r="B402">
        <v>123</v>
      </c>
      <c r="C402" s="12">
        <f t="shared" si="6"/>
        <v>530197.91184587684</v>
      </c>
    </row>
    <row r="403" spans="1:3" x14ac:dyDescent="0.3">
      <c r="A403" t="s">
        <v>20</v>
      </c>
      <c r="B403">
        <v>3036</v>
      </c>
      <c r="C403" s="12">
        <f t="shared" si="6"/>
        <v>4773583.0569786187</v>
      </c>
    </row>
    <row r="404" spans="1:3" x14ac:dyDescent="0.3">
      <c r="A404" t="s">
        <v>20</v>
      </c>
      <c r="B404">
        <v>144</v>
      </c>
      <c r="C404" s="12">
        <f t="shared" si="6"/>
        <v>500056.74193437234</v>
      </c>
    </row>
    <row r="405" spans="1:3" x14ac:dyDescent="0.3">
      <c r="A405" t="s">
        <v>20</v>
      </c>
      <c r="B405">
        <v>121</v>
      </c>
      <c r="C405" s="12">
        <f t="shared" si="6"/>
        <v>533114.49945649621</v>
      </c>
    </row>
    <row r="406" spans="1:3" x14ac:dyDescent="0.3">
      <c r="A406" t="s">
        <v>20</v>
      </c>
      <c r="B406">
        <v>181</v>
      </c>
      <c r="C406" s="12">
        <f t="shared" si="6"/>
        <v>449096.87113791215</v>
      </c>
    </row>
    <row r="407" spans="1:3" x14ac:dyDescent="0.3">
      <c r="A407" t="s">
        <v>20</v>
      </c>
      <c r="B407">
        <v>122</v>
      </c>
      <c r="C407" s="12">
        <f t="shared" si="6"/>
        <v>531655.20565118652</v>
      </c>
    </row>
    <row r="408" spans="1:3" x14ac:dyDescent="0.3">
      <c r="A408" t="s">
        <v>20</v>
      </c>
      <c r="B408">
        <v>1071</v>
      </c>
      <c r="C408" s="12">
        <f t="shared" si="6"/>
        <v>48335.384412248401</v>
      </c>
    </row>
    <row r="409" spans="1:3" x14ac:dyDescent="0.3">
      <c r="A409" t="s">
        <v>20</v>
      </c>
      <c r="B409">
        <v>980</v>
      </c>
      <c r="C409" s="12">
        <f t="shared" si="6"/>
        <v>16603.120695434245</v>
      </c>
    </row>
    <row r="410" spans="1:3" x14ac:dyDescent="0.3">
      <c r="A410" t="s">
        <v>20</v>
      </c>
      <c r="B410">
        <v>536</v>
      </c>
      <c r="C410" s="12">
        <f t="shared" si="6"/>
        <v>99317.570252956401</v>
      </c>
    </row>
    <row r="411" spans="1:3" x14ac:dyDescent="0.3">
      <c r="A411" t="s">
        <v>20</v>
      </c>
      <c r="B411">
        <v>1991</v>
      </c>
      <c r="C411" s="12">
        <f t="shared" si="6"/>
        <v>1299265.0835272926</v>
      </c>
    </row>
    <row r="412" spans="1:3" x14ac:dyDescent="0.3">
      <c r="A412" t="s">
        <v>20</v>
      </c>
      <c r="B412">
        <v>180</v>
      </c>
      <c r="C412" s="12">
        <f t="shared" si="6"/>
        <v>450438.1649432219</v>
      </c>
    </row>
    <row r="413" spans="1:3" x14ac:dyDescent="0.3">
      <c r="A413" t="s">
        <v>20</v>
      </c>
      <c r="B413">
        <v>130</v>
      </c>
      <c r="C413" s="12">
        <f t="shared" si="6"/>
        <v>520052.85520870861</v>
      </c>
    </row>
    <row r="414" spans="1:3" x14ac:dyDescent="0.3">
      <c r="A414" t="s">
        <v>20</v>
      </c>
      <c r="B414">
        <v>122</v>
      </c>
      <c r="C414" s="12">
        <f t="shared" si="6"/>
        <v>531655.20565118652</v>
      </c>
    </row>
    <row r="415" spans="1:3" x14ac:dyDescent="0.3">
      <c r="A415" t="s">
        <v>20</v>
      </c>
      <c r="B415">
        <v>140</v>
      </c>
      <c r="C415" s="12">
        <f t="shared" si="6"/>
        <v>505729.91715561127</v>
      </c>
    </row>
    <row r="416" spans="1:3" x14ac:dyDescent="0.3">
      <c r="A416" t="s">
        <v>20</v>
      </c>
      <c r="B416">
        <v>3388</v>
      </c>
      <c r="C416" s="12">
        <f t="shared" si="6"/>
        <v>6435623.6375095919</v>
      </c>
    </row>
    <row r="417" spans="1:3" x14ac:dyDescent="0.3">
      <c r="A417" t="s">
        <v>20</v>
      </c>
      <c r="B417">
        <v>280</v>
      </c>
      <c r="C417" s="12">
        <f t="shared" si="6"/>
        <v>326208.78441224847</v>
      </c>
    </row>
    <row r="418" spans="1:3" x14ac:dyDescent="0.3">
      <c r="A418" t="s">
        <v>20</v>
      </c>
      <c r="B418">
        <v>366</v>
      </c>
      <c r="C418" s="12">
        <f t="shared" si="6"/>
        <v>235367.51715561128</v>
      </c>
    </row>
    <row r="419" spans="1:3" x14ac:dyDescent="0.3">
      <c r="A419" t="s">
        <v>20</v>
      </c>
      <c r="B419">
        <v>270</v>
      </c>
      <c r="C419" s="12">
        <f t="shared" si="6"/>
        <v>337731.72246534581</v>
      </c>
    </row>
    <row r="420" spans="1:3" x14ac:dyDescent="0.3">
      <c r="A420" t="s">
        <v>20</v>
      </c>
      <c r="B420">
        <v>137</v>
      </c>
      <c r="C420" s="12">
        <f t="shared" si="6"/>
        <v>510005.79857154051</v>
      </c>
    </row>
    <row r="421" spans="1:3" x14ac:dyDescent="0.3">
      <c r="A421" t="s">
        <v>20</v>
      </c>
      <c r="B421">
        <v>3205</v>
      </c>
      <c r="C421" s="12">
        <f t="shared" si="6"/>
        <v>5540624.4038812742</v>
      </c>
    </row>
    <row r="422" spans="1:3" x14ac:dyDescent="0.3">
      <c r="A422" t="s">
        <v>20</v>
      </c>
      <c r="B422">
        <v>288</v>
      </c>
      <c r="C422" s="12">
        <f t="shared" si="6"/>
        <v>317134.43396977056</v>
      </c>
    </row>
    <row r="423" spans="1:3" x14ac:dyDescent="0.3">
      <c r="A423" t="s">
        <v>20</v>
      </c>
      <c r="B423">
        <v>148</v>
      </c>
      <c r="C423" s="12">
        <f t="shared" si="6"/>
        <v>494415.56671313342</v>
      </c>
    </row>
    <row r="424" spans="1:3" x14ac:dyDescent="0.3">
      <c r="A424" t="s">
        <v>20</v>
      </c>
      <c r="B424">
        <v>114</v>
      </c>
      <c r="C424" s="12">
        <f t="shared" si="6"/>
        <v>543385.55609366437</v>
      </c>
    </row>
    <row r="425" spans="1:3" x14ac:dyDescent="0.3">
      <c r="A425" t="s">
        <v>20</v>
      </c>
      <c r="B425">
        <v>1518</v>
      </c>
      <c r="C425" s="12">
        <f t="shared" si="6"/>
        <v>444693.05343879707</v>
      </c>
    </row>
    <row r="426" spans="1:3" x14ac:dyDescent="0.3">
      <c r="A426" t="s">
        <v>20</v>
      </c>
      <c r="B426">
        <v>166</v>
      </c>
      <c r="C426" s="12">
        <f t="shared" si="6"/>
        <v>469426.27821755817</v>
      </c>
    </row>
    <row r="427" spans="1:3" x14ac:dyDescent="0.3">
      <c r="A427" t="s">
        <v>20</v>
      </c>
      <c r="B427">
        <v>100</v>
      </c>
      <c r="C427" s="12">
        <f t="shared" si="6"/>
        <v>564221.6693680007</v>
      </c>
    </row>
    <row r="428" spans="1:3" x14ac:dyDescent="0.3">
      <c r="A428" t="s">
        <v>20</v>
      </c>
      <c r="B428">
        <v>235</v>
      </c>
      <c r="C428" s="12">
        <f t="shared" si="6"/>
        <v>379637.00565118651</v>
      </c>
    </row>
    <row r="429" spans="1:3" x14ac:dyDescent="0.3">
      <c r="A429" t="s">
        <v>20</v>
      </c>
      <c r="B429">
        <v>148</v>
      </c>
      <c r="C429" s="12">
        <f t="shared" si="6"/>
        <v>494415.56671313342</v>
      </c>
    </row>
    <row r="430" spans="1:3" x14ac:dyDescent="0.3">
      <c r="A430" t="s">
        <v>20</v>
      </c>
      <c r="B430">
        <v>198</v>
      </c>
      <c r="C430" s="12">
        <f t="shared" si="6"/>
        <v>426600.8764476467</v>
      </c>
    </row>
    <row r="431" spans="1:3" x14ac:dyDescent="0.3">
      <c r="A431" t="s">
        <v>20</v>
      </c>
      <c r="B431">
        <v>150</v>
      </c>
      <c r="C431" s="12">
        <f t="shared" si="6"/>
        <v>491606.97910251393</v>
      </c>
    </row>
    <row r="432" spans="1:3" x14ac:dyDescent="0.3">
      <c r="A432" t="s">
        <v>20</v>
      </c>
      <c r="B432">
        <v>216</v>
      </c>
      <c r="C432" s="12">
        <f t="shared" si="6"/>
        <v>403411.58795207145</v>
      </c>
    </row>
    <row r="433" spans="1:3" x14ac:dyDescent="0.3">
      <c r="A433" t="s">
        <v>20</v>
      </c>
      <c r="B433">
        <v>5139</v>
      </c>
      <c r="C433" s="12">
        <f t="shared" si="6"/>
        <v>18385684.184412245</v>
      </c>
    </row>
    <row r="434" spans="1:3" x14ac:dyDescent="0.3">
      <c r="A434" t="s">
        <v>20</v>
      </c>
      <c r="B434">
        <v>2353</v>
      </c>
      <c r="C434" s="12">
        <f t="shared" si="6"/>
        <v>2255562.7260051686</v>
      </c>
    </row>
    <row r="435" spans="1:3" x14ac:dyDescent="0.3">
      <c r="A435" t="s">
        <v>20</v>
      </c>
      <c r="B435">
        <v>78</v>
      </c>
      <c r="C435" s="12">
        <f t="shared" si="6"/>
        <v>597756.13308481488</v>
      </c>
    </row>
    <row r="436" spans="1:3" x14ac:dyDescent="0.3">
      <c r="A436" t="s">
        <v>20</v>
      </c>
      <c r="B436">
        <v>174</v>
      </c>
      <c r="C436" s="12">
        <f t="shared" si="6"/>
        <v>458527.92777508032</v>
      </c>
    </row>
    <row r="437" spans="1:3" x14ac:dyDescent="0.3">
      <c r="A437" t="s">
        <v>20</v>
      </c>
      <c r="B437">
        <v>164</v>
      </c>
      <c r="C437" s="12">
        <f t="shared" si="6"/>
        <v>472170.86582817766</v>
      </c>
    </row>
    <row r="438" spans="1:3" x14ac:dyDescent="0.3">
      <c r="A438" t="s">
        <v>20</v>
      </c>
      <c r="B438">
        <v>161</v>
      </c>
      <c r="C438" s="12">
        <f t="shared" si="6"/>
        <v>476302.74724410684</v>
      </c>
    </row>
    <row r="439" spans="1:3" x14ac:dyDescent="0.3">
      <c r="A439" t="s">
        <v>20</v>
      </c>
      <c r="B439">
        <v>138</v>
      </c>
      <c r="C439" s="12">
        <f t="shared" si="6"/>
        <v>508578.50476623076</v>
      </c>
    </row>
    <row r="440" spans="1:3" x14ac:dyDescent="0.3">
      <c r="A440" t="s">
        <v>20</v>
      </c>
      <c r="B440">
        <v>3308</v>
      </c>
      <c r="C440" s="12">
        <f t="shared" si="6"/>
        <v>6036127.1419343706</v>
      </c>
    </row>
    <row r="441" spans="1:3" x14ac:dyDescent="0.3">
      <c r="A441" t="s">
        <v>20</v>
      </c>
      <c r="B441">
        <v>127</v>
      </c>
      <c r="C441" s="12">
        <f t="shared" si="6"/>
        <v>524388.73662463785</v>
      </c>
    </row>
    <row r="442" spans="1:3" x14ac:dyDescent="0.3">
      <c r="A442" t="s">
        <v>20</v>
      </c>
      <c r="B442">
        <v>207</v>
      </c>
      <c r="C442" s="12">
        <f t="shared" si="6"/>
        <v>414925.23219985905</v>
      </c>
    </row>
    <row r="443" spans="1:3" x14ac:dyDescent="0.3">
      <c r="A443" t="s">
        <v>20</v>
      </c>
      <c r="B443">
        <v>181</v>
      </c>
      <c r="C443" s="12">
        <f t="shared" si="6"/>
        <v>449096.87113791215</v>
      </c>
    </row>
    <row r="444" spans="1:3" x14ac:dyDescent="0.3">
      <c r="A444" t="s">
        <v>20</v>
      </c>
      <c r="B444">
        <v>110</v>
      </c>
      <c r="C444" s="12">
        <f t="shared" si="6"/>
        <v>549298.73131490336</v>
      </c>
    </row>
    <row r="445" spans="1:3" x14ac:dyDescent="0.3">
      <c r="A445" t="s">
        <v>20</v>
      </c>
      <c r="B445">
        <v>185</v>
      </c>
      <c r="C445" s="12">
        <f t="shared" si="6"/>
        <v>443751.69591667323</v>
      </c>
    </row>
    <row r="446" spans="1:3" x14ac:dyDescent="0.3">
      <c r="A446" t="s">
        <v>20</v>
      </c>
      <c r="B446">
        <v>121</v>
      </c>
      <c r="C446" s="12">
        <f t="shared" si="6"/>
        <v>533114.49945649621</v>
      </c>
    </row>
    <row r="447" spans="1:3" x14ac:dyDescent="0.3">
      <c r="A447" t="s">
        <v>20</v>
      </c>
      <c r="B447">
        <v>106</v>
      </c>
      <c r="C447" s="12">
        <f t="shared" si="6"/>
        <v>555243.90653614223</v>
      </c>
    </row>
    <row r="448" spans="1:3" x14ac:dyDescent="0.3">
      <c r="A448" t="s">
        <v>20</v>
      </c>
      <c r="B448">
        <v>142</v>
      </c>
      <c r="C448" s="12">
        <f t="shared" si="6"/>
        <v>502889.32954499184</v>
      </c>
    </row>
    <row r="449" spans="1:3" x14ac:dyDescent="0.3">
      <c r="A449" t="s">
        <v>20</v>
      </c>
      <c r="B449">
        <v>233</v>
      </c>
      <c r="C449" s="12">
        <f t="shared" si="6"/>
        <v>382105.593261806</v>
      </c>
    </row>
    <row r="450" spans="1:3" x14ac:dyDescent="0.3">
      <c r="A450" t="s">
        <v>20</v>
      </c>
      <c r="B450">
        <v>218</v>
      </c>
      <c r="C450" s="12">
        <f t="shared" si="6"/>
        <v>400875.00034145202</v>
      </c>
    </row>
    <row r="451" spans="1:3" x14ac:dyDescent="0.3">
      <c r="A451" t="s">
        <v>20</v>
      </c>
      <c r="B451">
        <v>76</v>
      </c>
      <c r="C451" s="12">
        <f t="shared" ref="C451:C514" si="7">(B451-$G$2)^2</f>
        <v>600852.72069543425</v>
      </c>
    </row>
    <row r="452" spans="1:3" x14ac:dyDescent="0.3">
      <c r="A452" t="s">
        <v>20</v>
      </c>
      <c r="B452">
        <v>43</v>
      </c>
      <c r="C452" s="12">
        <f t="shared" si="7"/>
        <v>653101.41627065558</v>
      </c>
    </row>
    <row r="453" spans="1:3" x14ac:dyDescent="0.3">
      <c r="A453" t="s">
        <v>20</v>
      </c>
      <c r="B453">
        <v>221</v>
      </c>
      <c r="C453" s="12">
        <f t="shared" si="7"/>
        <v>397085.11892552278</v>
      </c>
    </row>
    <row r="454" spans="1:3" x14ac:dyDescent="0.3">
      <c r="A454" t="s">
        <v>20</v>
      </c>
      <c r="B454">
        <v>2805</v>
      </c>
      <c r="C454" s="12">
        <f t="shared" si="7"/>
        <v>3817541.9260051688</v>
      </c>
    </row>
    <row r="455" spans="1:3" x14ac:dyDescent="0.3">
      <c r="A455" t="s">
        <v>20</v>
      </c>
      <c r="B455">
        <v>68</v>
      </c>
      <c r="C455" s="12">
        <f t="shared" si="7"/>
        <v>613319.07113791222</v>
      </c>
    </row>
    <row r="456" spans="1:3" x14ac:dyDescent="0.3">
      <c r="A456" t="s">
        <v>20</v>
      </c>
      <c r="B456">
        <v>183</v>
      </c>
      <c r="C456" s="12">
        <f t="shared" si="7"/>
        <v>446420.28352729272</v>
      </c>
    </row>
    <row r="457" spans="1:3" x14ac:dyDescent="0.3">
      <c r="A457" t="s">
        <v>20</v>
      </c>
      <c r="B457">
        <v>133</v>
      </c>
      <c r="C457" s="12">
        <f t="shared" si="7"/>
        <v>515734.97379277943</v>
      </c>
    </row>
    <row r="458" spans="1:3" x14ac:dyDescent="0.3">
      <c r="A458" t="s">
        <v>20</v>
      </c>
      <c r="B458">
        <v>2489</v>
      </c>
      <c r="C458" s="12">
        <f t="shared" si="7"/>
        <v>2682562.7684830446</v>
      </c>
    </row>
    <row r="459" spans="1:3" x14ac:dyDescent="0.3">
      <c r="A459" t="s">
        <v>20</v>
      </c>
      <c r="B459">
        <v>69</v>
      </c>
      <c r="C459" s="12">
        <f t="shared" si="7"/>
        <v>611753.77733260242</v>
      </c>
    </row>
    <row r="460" spans="1:3" x14ac:dyDescent="0.3">
      <c r="A460" t="s">
        <v>20</v>
      </c>
      <c r="B460">
        <v>279</v>
      </c>
      <c r="C460" s="12">
        <f t="shared" si="7"/>
        <v>327352.07821755821</v>
      </c>
    </row>
    <row r="461" spans="1:3" x14ac:dyDescent="0.3">
      <c r="A461" t="s">
        <v>20</v>
      </c>
      <c r="B461">
        <v>210</v>
      </c>
      <c r="C461" s="12">
        <f t="shared" si="7"/>
        <v>411069.35078392987</v>
      </c>
    </row>
    <row r="462" spans="1:3" x14ac:dyDescent="0.3">
      <c r="A462" t="s">
        <v>20</v>
      </c>
      <c r="B462">
        <v>2100</v>
      </c>
      <c r="C462" s="12">
        <f t="shared" si="7"/>
        <v>1559634.0587485316</v>
      </c>
    </row>
    <row r="463" spans="1:3" x14ac:dyDescent="0.3">
      <c r="A463" t="s">
        <v>20</v>
      </c>
      <c r="B463">
        <v>252</v>
      </c>
      <c r="C463" s="12">
        <f t="shared" si="7"/>
        <v>358977.010960921</v>
      </c>
    </row>
    <row r="464" spans="1:3" x14ac:dyDescent="0.3">
      <c r="A464" t="s">
        <v>20</v>
      </c>
      <c r="B464">
        <v>1280</v>
      </c>
      <c r="C464" s="12">
        <f t="shared" si="7"/>
        <v>183914.97910251387</v>
      </c>
    </row>
    <row r="465" spans="1:3" x14ac:dyDescent="0.3">
      <c r="A465" t="s">
        <v>20</v>
      </c>
      <c r="B465">
        <v>157</v>
      </c>
      <c r="C465" s="12">
        <f t="shared" si="7"/>
        <v>481839.92246534582</v>
      </c>
    </row>
    <row r="466" spans="1:3" x14ac:dyDescent="0.3">
      <c r="A466" t="s">
        <v>20</v>
      </c>
      <c r="B466">
        <v>194</v>
      </c>
      <c r="C466" s="12">
        <f t="shared" si="7"/>
        <v>431842.05166888563</v>
      </c>
    </row>
    <row r="467" spans="1:3" x14ac:dyDescent="0.3">
      <c r="A467" t="s">
        <v>20</v>
      </c>
      <c r="B467">
        <v>82</v>
      </c>
      <c r="C467" s="12">
        <f t="shared" si="7"/>
        <v>591586.9578635759</v>
      </c>
    </row>
    <row r="468" spans="1:3" x14ac:dyDescent="0.3">
      <c r="A468" t="s">
        <v>20</v>
      </c>
      <c r="B468">
        <v>4233</v>
      </c>
      <c r="C468" s="12">
        <f t="shared" si="7"/>
        <v>11436930.372022865</v>
      </c>
    </row>
    <row r="469" spans="1:3" x14ac:dyDescent="0.3">
      <c r="A469" t="s">
        <v>20</v>
      </c>
      <c r="B469">
        <v>1297</v>
      </c>
      <c r="C469" s="12">
        <f t="shared" si="7"/>
        <v>198784.98441224839</v>
      </c>
    </row>
    <row r="470" spans="1:3" x14ac:dyDescent="0.3">
      <c r="A470" t="s">
        <v>20</v>
      </c>
      <c r="B470">
        <v>165</v>
      </c>
      <c r="C470" s="12">
        <f t="shared" si="7"/>
        <v>470797.57202286791</v>
      </c>
    </row>
    <row r="471" spans="1:3" x14ac:dyDescent="0.3">
      <c r="A471" t="s">
        <v>20</v>
      </c>
      <c r="B471">
        <v>119</v>
      </c>
      <c r="C471" s="12">
        <f t="shared" si="7"/>
        <v>536039.0870671157</v>
      </c>
    </row>
    <row r="472" spans="1:3" x14ac:dyDescent="0.3">
      <c r="A472" t="s">
        <v>20</v>
      </c>
      <c r="B472">
        <v>1797</v>
      </c>
      <c r="C472" s="12">
        <f t="shared" si="7"/>
        <v>894638.08175738109</v>
      </c>
    </row>
    <row r="473" spans="1:3" x14ac:dyDescent="0.3">
      <c r="A473" t="s">
        <v>20</v>
      </c>
      <c r="B473">
        <v>261</v>
      </c>
      <c r="C473" s="12">
        <f t="shared" si="7"/>
        <v>348273.36671313341</v>
      </c>
    </row>
    <row r="474" spans="1:3" x14ac:dyDescent="0.3">
      <c r="A474" t="s">
        <v>20</v>
      </c>
      <c r="B474">
        <v>157</v>
      </c>
      <c r="C474" s="12">
        <f t="shared" si="7"/>
        <v>481839.92246534582</v>
      </c>
    </row>
    <row r="475" spans="1:3" x14ac:dyDescent="0.3">
      <c r="A475" t="s">
        <v>20</v>
      </c>
      <c r="B475">
        <v>3533</v>
      </c>
      <c r="C475" s="12">
        <f t="shared" si="7"/>
        <v>7192336.0357396808</v>
      </c>
    </row>
    <row r="476" spans="1:3" x14ac:dyDescent="0.3">
      <c r="A476" t="s">
        <v>20</v>
      </c>
      <c r="B476">
        <v>155</v>
      </c>
      <c r="C476" s="12">
        <f t="shared" si="7"/>
        <v>484620.51007596526</v>
      </c>
    </row>
    <row r="477" spans="1:3" x14ac:dyDescent="0.3">
      <c r="A477" t="s">
        <v>20</v>
      </c>
      <c r="B477">
        <v>132</v>
      </c>
      <c r="C477" s="12">
        <f t="shared" si="7"/>
        <v>517172.26759808918</v>
      </c>
    </row>
    <row r="478" spans="1:3" x14ac:dyDescent="0.3">
      <c r="A478" t="s">
        <v>20</v>
      </c>
      <c r="B478">
        <v>1354</v>
      </c>
      <c r="C478" s="12">
        <f t="shared" si="7"/>
        <v>252861.23750959351</v>
      </c>
    </row>
    <row r="479" spans="1:3" x14ac:dyDescent="0.3">
      <c r="A479" t="s">
        <v>20</v>
      </c>
      <c r="B479">
        <v>48</v>
      </c>
      <c r="C479" s="12">
        <f t="shared" si="7"/>
        <v>645044.94724410691</v>
      </c>
    </row>
    <row r="480" spans="1:3" x14ac:dyDescent="0.3">
      <c r="A480" t="s">
        <v>20</v>
      </c>
      <c r="B480">
        <v>110</v>
      </c>
      <c r="C480" s="12">
        <f t="shared" si="7"/>
        <v>549298.73131490336</v>
      </c>
    </row>
    <row r="481" spans="1:3" x14ac:dyDescent="0.3">
      <c r="A481" t="s">
        <v>20</v>
      </c>
      <c r="B481">
        <v>172</v>
      </c>
      <c r="C481" s="12">
        <f t="shared" si="7"/>
        <v>461240.51538569981</v>
      </c>
    </row>
    <row r="482" spans="1:3" x14ac:dyDescent="0.3">
      <c r="A482" t="s">
        <v>20</v>
      </c>
      <c r="B482">
        <v>307</v>
      </c>
      <c r="C482" s="12">
        <f t="shared" si="7"/>
        <v>296095.85166888562</v>
      </c>
    </row>
    <row r="483" spans="1:3" x14ac:dyDescent="0.3">
      <c r="A483" t="s">
        <v>20</v>
      </c>
      <c r="B483">
        <v>160</v>
      </c>
      <c r="C483" s="12">
        <f t="shared" si="7"/>
        <v>477684.04104941658</v>
      </c>
    </row>
    <row r="484" spans="1:3" x14ac:dyDescent="0.3">
      <c r="A484" t="s">
        <v>20</v>
      </c>
      <c r="B484">
        <v>1467</v>
      </c>
      <c r="C484" s="12">
        <f t="shared" si="7"/>
        <v>379275.03750959353</v>
      </c>
    </row>
    <row r="485" spans="1:3" x14ac:dyDescent="0.3">
      <c r="A485" t="s">
        <v>20</v>
      </c>
      <c r="B485">
        <v>2662</v>
      </c>
      <c r="C485" s="12">
        <f t="shared" si="7"/>
        <v>3279188.9401644608</v>
      </c>
    </row>
    <row r="486" spans="1:3" x14ac:dyDescent="0.3">
      <c r="A486" t="s">
        <v>20</v>
      </c>
      <c r="B486">
        <v>452</v>
      </c>
      <c r="C486" s="12">
        <f t="shared" si="7"/>
        <v>159318.24989897411</v>
      </c>
    </row>
    <row r="487" spans="1:3" x14ac:dyDescent="0.3">
      <c r="A487" t="s">
        <v>20</v>
      </c>
      <c r="B487">
        <v>158</v>
      </c>
      <c r="C487" s="12">
        <f t="shared" si="7"/>
        <v>480452.62866003608</v>
      </c>
    </row>
    <row r="488" spans="1:3" x14ac:dyDescent="0.3">
      <c r="A488" t="s">
        <v>20</v>
      </c>
      <c r="B488">
        <v>225</v>
      </c>
      <c r="C488" s="12">
        <f t="shared" si="7"/>
        <v>392059.94370428385</v>
      </c>
    </row>
    <row r="489" spans="1:3" x14ac:dyDescent="0.3">
      <c r="A489" t="s">
        <v>20</v>
      </c>
      <c r="B489">
        <v>65</v>
      </c>
      <c r="C489" s="12">
        <f t="shared" si="7"/>
        <v>618026.9525538414</v>
      </c>
    </row>
    <row r="490" spans="1:3" x14ac:dyDescent="0.3">
      <c r="A490" t="s">
        <v>20</v>
      </c>
      <c r="B490">
        <v>163</v>
      </c>
      <c r="C490" s="12">
        <f t="shared" si="7"/>
        <v>473546.1596334874</v>
      </c>
    </row>
    <row r="491" spans="1:3" x14ac:dyDescent="0.3">
      <c r="A491" t="s">
        <v>20</v>
      </c>
      <c r="B491">
        <v>85</v>
      </c>
      <c r="C491" s="12">
        <f t="shared" si="7"/>
        <v>586981.07644764672</v>
      </c>
    </row>
    <row r="492" spans="1:3" x14ac:dyDescent="0.3">
      <c r="A492" t="s">
        <v>20</v>
      </c>
      <c r="B492">
        <v>217</v>
      </c>
      <c r="C492" s="12">
        <f t="shared" si="7"/>
        <v>402142.29414676171</v>
      </c>
    </row>
    <row r="493" spans="1:3" x14ac:dyDescent="0.3">
      <c r="A493" t="s">
        <v>20</v>
      </c>
      <c r="B493">
        <v>150</v>
      </c>
      <c r="C493" s="12">
        <f t="shared" si="7"/>
        <v>491606.97910251393</v>
      </c>
    </row>
    <row r="494" spans="1:3" x14ac:dyDescent="0.3">
      <c r="A494" t="s">
        <v>20</v>
      </c>
      <c r="B494">
        <v>3272</v>
      </c>
      <c r="C494" s="12">
        <f t="shared" si="7"/>
        <v>5860529.7189255217</v>
      </c>
    </row>
    <row r="495" spans="1:3" x14ac:dyDescent="0.3">
      <c r="A495" t="s">
        <v>20</v>
      </c>
      <c r="B495">
        <v>300</v>
      </c>
      <c r="C495" s="12">
        <f t="shared" si="7"/>
        <v>303762.90830605378</v>
      </c>
    </row>
    <row r="496" spans="1:3" x14ac:dyDescent="0.3">
      <c r="A496" t="s">
        <v>20</v>
      </c>
      <c r="B496">
        <v>126</v>
      </c>
      <c r="C496" s="12">
        <f t="shared" si="7"/>
        <v>525838.03042994754</v>
      </c>
    </row>
    <row r="497" spans="1:3" x14ac:dyDescent="0.3">
      <c r="A497" t="s">
        <v>20</v>
      </c>
      <c r="B497">
        <v>2320</v>
      </c>
      <c r="C497" s="12">
        <f t="shared" si="7"/>
        <v>2157529.4215803901</v>
      </c>
    </row>
    <row r="498" spans="1:3" x14ac:dyDescent="0.3">
      <c r="A498" t="s">
        <v>20</v>
      </c>
      <c r="B498">
        <v>81</v>
      </c>
      <c r="C498" s="12">
        <f t="shared" si="7"/>
        <v>593126.25166888558</v>
      </c>
    </row>
    <row r="499" spans="1:3" x14ac:dyDescent="0.3">
      <c r="A499" t="s">
        <v>20</v>
      </c>
      <c r="B499">
        <v>1887</v>
      </c>
      <c r="C499" s="12">
        <f t="shared" si="7"/>
        <v>1072991.639279505</v>
      </c>
    </row>
    <row r="500" spans="1:3" x14ac:dyDescent="0.3">
      <c r="A500" t="s">
        <v>20</v>
      </c>
      <c r="B500">
        <v>4358</v>
      </c>
      <c r="C500" s="12">
        <f t="shared" si="7"/>
        <v>12298018.646359149</v>
      </c>
    </row>
    <row r="501" spans="1:3" x14ac:dyDescent="0.3">
      <c r="A501" t="s">
        <v>20</v>
      </c>
      <c r="B501">
        <v>53</v>
      </c>
      <c r="C501" s="12">
        <f t="shared" si="7"/>
        <v>637038.47821755824</v>
      </c>
    </row>
    <row r="502" spans="1:3" x14ac:dyDescent="0.3">
      <c r="A502" t="s">
        <v>20</v>
      </c>
      <c r="B502">
        <v>2414</v>
      </c>
      <c r="C502" s="12">
        <f t="shared" si="7"/>
        <v>2442509.803881275</v>
      </c>
    </row>
    <row r="503" spans="1:3" x14ac:dyDescent="0.3">
      <c r="A503" t="s">
        <v>20</v>
      </c>
      <c r="B503">
        <v>80</v>
      </c>
      <c r="C503" s="12">
        <f t="shared" si="7"/>
        <v>594667.54547419539</v>
      </c>
    </row>
    <row r="504" spans="1:3" x14ac:dyDescent="0.3">
      <c r="A504" t="s">
        <v>20</v>
      </c>
      <c r="B504">
        <v>193</v>
      </c>
      <c r="C504" s="12">
        <f t="shared" si="7"/>
        <v>433157.34547419538</v>
      </c>
    </row>
    <row r="505" spans="1:3" x14ac:dyDescent="0.3">
      <c r="A505" t="s">
        <v>20</v>
      </c>
      <c r="B505">
        <v>52</v>
      </c>
      <c r="C505" s="12">
        <f t="shared" si="7"/>
        <v>638635.77202286792</v>
      </c>
    </row>
    <row r="506" spans="1:3" x14ac:dyDescent="0.3">
      <c r="A506" t="s">
        <v>20</v>
      </c>
      <c r="B506">
        <v>290</v>
      </c>
      <c r="C506" s="12">
        <f t="shared" si="7"/>
        <v>314885.84635915112</v>
      </c>
    </row>
    <row r="507" spans="1:3" x14ac:dyDescent="0.3">
      <c r="A507" t="s">
        <v>20</v>
      </c>
      <c r="B507">
        <v>122</v>
      </c>
      <c r="C507" s="12">
        <f t="shared" si="7"/>
        <v>531655.20565118652</v>
      </c>
    </row>
    <row r="508" spans="1:3" x14ac:dyDescent="0.3">
      <c r="A508" t="s">
        <v>20</v>
      </c>
      <c r="B508">
        <v>1470</v>
      </c>
      <c r="C508" s="12">
        <f t="shared" si="7"/>
        <v>382979.15609366429</v>
      </c>
    </row>
    <row r="509" spans="1:3" x14ac:dyDescent="0.3">
      <c r="A509" t="s">
        <v>20</v>
      </c>
      <c r="B509">
        <v>165</v>
      </c>
      <c r="C509" s="12">
        <f t="shared" si="7"/>
        <v>470797.57202286791</v>
      </c>
    </row>
    <row r="510" spans="1:3" x14ac:dyDescent="0.3">
      <c r="A510" t="s">
        <v>20</v>
      </c>
      <c r="B510">
        <v>182</v>
      </c>
      <c r="C510" s="12">
        <f t="shared" si="7"/>
        <v>447757.57733260246</v>
      </c>
    </row>
    <row r="511" spans="1:3" x14ac:dyDescent="0.3">
      <c r="A511" t="s">
        <v>20</v>
      </c>
      <c r="B511">
        <v>199</v>
      </c>
      <c r="C511" s="12">
        <f t="shared" si="7"/>
        <v>425295.58264233696</v>
      </c>
    </row>
    <row r="512" spans="1:3" x14ac:dyDescent="0.3">
      <c r="A512" t="s">
        <v>20</v>
      </c>
      <c r="B512">
        <v>56</v>
      </c>
      <c r="C512" s="12">
        <f t="shared" si="7"/>
        <v>632258.59680162894</v>
      </c>
    </row>
    <row r="513" spans="1:3" x14ac:dyDescent="0.3">
      <c r="A513" t="s">
        <v>20</v>
      </c>
      <c r="B513">
        <v>1460</v>
      </c>
      <c r="C513" s="12">
        <f t="shared" si="7"/>
        <v>370702.09414676164</v>
      </c>
    </row>
    <row r="514" spans="1:3" x14ac:dyDescent="0.3">
      <c r="A514" t="s">
        <v>20</v>
      </c>
      <c r="B514">
        <v>123</v>
      </c>
      <c r="C514" s="12">
        <f t="shared" si="7"/>
        <v>530197.91184587684</v>
      </c>
    </row>
    <row r="515" spans="1:3" x14ac:dyDescent="0.3">
      <c r="A515" t="s">
        <v>20</v>
      </c>
      <c r="B515">
        <v>159</v>
      </c>
      <c r="C515" s="12">
        <f t="shared" ref="C515:C566" si="8">(B515-$G$2)^2</f>
        <v>479067.33485472633</v>
      </c>
    </row>
    <row r="516" spans="1:3" x14ac:dyDescent="0.3">
      <c r="A516" t="s">
        <v>20</v>
      </c>
      <c r="B516">
        <v>110</v>
      </c>
      <c r="C516" s="12">
        <f t="shared" si="8"/>
        <v>549298.73131490336</v>
      </c>
    </row>
    <row r="517" spans="1:3" x14ac:dyDescent="0.3">
      <c r="A517" t="s">
        <v>20</v>
      </c>
      <c r="B517">
        <v>236</v>
      </c>
      <c r="C517" s="12">
        <f t="shared" si="8"/>
        <v>378405.71184587677</v>
      </c>
    </row>
    <row r="518" spans="1:3" x14ac:dyDescent="0.3">
      <c r="A518" t="s">
        <v>20</v>
      </c>
      <c r="B518">
        <v>191</v>
      </c>
      <c r="C518" s="12">
        <f t="shared" si="8"/>
        <v>435793.93308481481</v>
      </c>
    </row>
    <row r="519" spans="1:3" x14ac:dyDescent="0.3">
      <c r="A519" t="s">
        <v>20</v>
      </c>
      <c r="B519">
        <v>3934</v>
      </c>
      <c r="C519" s="12">
        <f t="shared" si="8"/>
        <v>9503983.2198104765</v>
      </c>
    </row>
    <row r="520" spans="1:3" x14ac:dyDescent="0.3">
      <c r="A520" t="s">
        <v>20</v>
      </c>
      <c r="B520">
        <v>80</v>
      </c>
      <c r="C520" s="12">
        <f t="shared" si="8"/>
        <v>594667.54547419539</v>
      </c>
    </row>
    <row r="521" spans="1:3" x14ac:dyDescent="0.3">
      <c r="A521" t="s">
        <v>20</v>
      </c>
      <c r="B521">
        <v>462</v>
      </c>
      <c r="C521" s="12">
        <f t="shared" si="8"/>
        <v>151435.31184587677</v>
      </c>
    </row>
    <row r="522" spans="1:3" x14ac:dyDescent="0.3">
      <c r="A522" t="s">
        <v>20</v>
      </c>
      <c r="B522">
        <v>179</v>
      </c>
      <c r="C522" s="12">
        <f t="shared" si="8"/>
        <v>451781.45874853164</v>
      </c>
    </row>
    <row r="523" spans="1:3" x14ac:dyDescent="0.3">
      <c r="A523" t="s">
        <v>20</v>
      </c>
      <c r="B523">
        <v>1866</v>
      </c>
      <c r="C523" s="12">
        <f t="shared" si="8"/>
        <v>1029926.8091910094</v>
      </c>
    </row>
    <row r="524" spans="1:3" x14ac:dyDescent="0.3">
      <c r="A524" t="s">
        <v>20</v>
      </c>
      <c r="B524">
        <v>156</v>
      </c>
      <c r="C524" s="12">
        <f t="shared" si="8"/>
        <v>483229.21627065557</v>
      </c>
    </row>
    <row r="525" spans="1:3" x14ac:dyDescent="0.3">
      <c r="A525" t="s">
        <v>20</v>
      </c>
      <c r="B525">
        <v>255</v>
      </c>
      <c r="C525" s="12">
        <f t="shared" si="8"/>
        <v>355391.12954499183</v>
      </c>
    </row>
    <row r="526" spans="1:3" x14ac:dyDescent="0.3">
      <c r="A526" t="s">
        <v>20</v>
      </c>
      <c r="B526">
        <v>2261</v>
      </c>
      <c r="C526" s="12">
        <f t="shared" si="8"/>
        <v>1987685.7560936643</v>
      </c>
    </row>
    <row r="527" spans="1:3" x14ac:dyDescent="0.3">
      <c r="A527" t="s">
        <v>20</v>
      </c>
      <c r="B527">
        <v>40</v>
      </c>
      <c r="C527" s="12">
        <f t="shared" si="8"/>
        <v>657959.29768658476</v>
      </c>
    </row>
    <row r="528" spans="1:3" x14ac:dyDescent="0.3">
      <c r="A528" t="s">
        <v>20</v>
      </c>
      <c r="B528">
        <v>2289</v>
      </c>
      <c r="C528" s="12">
        <f t="shared" si="8"/>
        <v>2067421.5295449917</v>
      </c>
    </row>
    <row r="529" spans="1:3" x14ac:dyDescent="0.3">
      <c r="A529" t="s">
        <v>20</v>
      </c>
      <c r="B529">
        <v>65</v>
      </c>
      <c r="C529" s="12">
        <f t="shared" si="8"/>
        <v>618026.9525538414</v>
      </c>
    </row>
    <row r="530" spans="1:3" x14ac:dyDescent="0.3">
      <c r="A530" t="s">
        <v>20</v>
      </c>
      <c r="B530">
        <v>3777</v>
      </c>
      <c r="C530" s="12">
        <f t="shared" si="8"/>
        <v>8560616.3472441044</v>
      </c>
    </row>
    <row r="531" spans="1:3" x14ac:dyDescent="0.3">
      <c r="A531" t="s">
        <v>20</v>
      </c>
      <c r="B531">
        <v>184</v>
      </c>
      <c r="C531" s="12">
        <f t="shared" si="8"/>
        <v>445084.98972198297</v>
      </c>
    </row>
    <row r="532" spans="1:3" x14ac:dyDescent="0.3">
      <c r="A532" t="s">
        <v>20</v>
      </c>
      <c r="B532">
        <v>85</v>
      </c>
      <c r="C532" s="12">
        <f t="shared" si="8"/>
        <v>586981.07644764672</v>
      </c>
    </row>
    <row r="533" spans="1:3" x14ac:dyDescent="0.3">
      <c r="A533" t="s">
        <v>20</v>
      </c>
      <c r="B533">
        <v>144</v>
      </c>
      <c r="C533" s="12">
        <f t="shared" si="8"/>
        <v>500056.74193437234</v>
      </c>
    </row>
    <row r="534" spans="1:3" x14ac:dyDescent="0.3">
      <c r="A534" t="s">
        <v>20</v>
      </c>
      <c r="B534">
        <v>1902</v>
      </c>
      <c r="C534" s="12">
        <f t="shared" si="8"/>
        <v>1104292.2321998589</v>
      </c>
    </row>
    <row r="535" spans="1:3" x14ac:dyDescent="0.3">
      <c r="A535" t="s">
        <v>20</v>
      </c>
      <c r="B535">
        <v>105</v>
      </c>
      <c r="C535" s="12">
        <f t="shared" si="8"/>
        <v>556735.20034145203</v>
      </c>
    </row>
    <row r="536" spans="1:3" x14ac:dyDescent="0.3">
      <c r="A536" t="s">
        <v>20</v>
      </c>
      <c r="B536">
        <v>132</v>
      </c>
      <c r="C536" s="12">
        <f t="shared" si="8"/>
        <v>517172.26759808918</v>
      </c>
    </row>
    <row r="537" spans="1:3" x14ac:dyDescent="0.3">
      <c r="A537" t="s">
        <v>20</v>
      </c>
      <c r="B537">
        <v>96</v>
      </c>
      <c r="C537" s="12">
        <f t="shared" si="8"/>
        <v>570246.84458923957</v>
      </c>
    </row>
    <row r="538" spans="1:3" x14ac:dyDescent="0.3">
      <c r="A538" t="s">
        <v>20</v>
      </c>
      <c r="B538">
        <v>114</v>
      </c>
      <c r="C538" s="12">
        <f t="shared" si="8"/>
        <v>543385.55609366437</v>
      </c>
    </row>
    <row r="539" spans="1:3" x14ac:dyDescent="0.3">
      <c r="A539" t="s">
        <v>20</v>
      </c>
      <c r="B539">
        <v>203</v>
      </c>
      <c r="C539" s="12">
        <f t="shared" si="8"/>
        <v>420094.40742109803</v>
      </c>
    </row>
    <row r="540" spans="1:3" x14ac:dyDescent="0.3">
      <c r="A540" t="s">
        <v>20</v>
      </c>
      <c r="B540">
        <v>1559</v>
      </c>
      <c r="C540" s="12">
        <f t="shared" si="8"/>
        <v>501056.00742109795</v>
      </c>
    </row>
    <row r="541" spans="1:3" x14ac:dyDescent="0.3">
      <c r="A541" t="s">
        <v>20</v>
      </c>
      <c r="B541">
        <v>1548</v>
      </c>
      <c r="C541" s="12">
        <f t="shared" si="8"/>
        <v>485604.23927950498</v>
      </c>
    </row>
    <row r="542" spans="1:3" x14ac:dyDescent="0.3">
      <c r="A542" t="s">
        <v>20</v>
      </c>
      <c r="B542">
        <v>80</v>
      </c>
      <c r="C542" s="12">
        <f t="shared" si="8"/>
        <v>594667.54547419539</v>
      </c>
    </row>
    <row r="543" spans="1:3" x14ac:dyDescent="0.3">
      <c r="A543" t="s">
        <v>20</v>
      </c>
      <c r="B543">
        <v>131</v>
      </c>
      <c r="C543" s="12">
        <f t="shared" si="8"/>
        <v>518611.56140339893</v>
      </c>
    </row>
    <row r="544" spans="1:3" x14ac:dyDescent="0.3">
      <c r="A544" t="s">
        <v>20</v>
      </c>
      <c r="B544">
        <v>112</v>
      </c>
      <c r="C544" s="12">
        <f t="shared" si="8"/>
        <v>546338.14370428387</v>
      </c>
    </row>
    <row r="545" spans="1:3" x14ac:dyDescent="0.3">
      <c r="A545" t="s">
        <v>20</v>
      </c>
      <c r="B545">
        <v>155</v>
      </c>
      <c r="C545" s="12">
        <f t="shared" si="8"/>
        <v>484620.51007596526</v>
      </c>
    </row>
    <row r="546" spans="1:3" x14ac:dyDescent="0.3">
      <c r="A546" t="s">
        <v>20</v>
      </c>
      <c r="B546">
        <v>266</v>
      </c>
      <c r="C546" s="12">
        <f t="shared" si="8"/>
        <v>342396.89768658474</v>
      </c>
    </row>
    <row r="547" spans="1:3" x14ac:dyDescent="0.3">
      <c r="A547" t="s">
        <v>20</v>
      </c>
      <c r="B547">
        <v>155</v>
      </c>
      <c r="C547" s="12">
        <f t="shared" si="8"/>
        <v>484620.51007596526</v>
      </c>
    </row>
    <row r="548" spans="1:3" x14ac:dyDescent="0.3">
      <c r="A548" t="s">
        <v>20</v>
      </c>
      <c r="B548">
        <v>207</v>
      </c>
      <c r="C548" s="12">
        <f t="shared" si="8"/>
        <v>414925.23219985905</v>
      </c>
    </row>
    <row r="549" spans="1:3" x14ac:dyDescent="0.3">
      <c r="A549" t="s">
        <v>20</v>
      </c>
      <c r="B549">
        <v>245</v>
      </c>
      <c r="C549" s="12">
        <f t="shared" si="8"/>
        <v>367414.06759808917</v>
      </c>
    </row>
    <row r="550" spans="1:3" x14ac:dyDescent="0.3">
      <c r="A550" t="s">
        <v>20</v>
      </c>
      <c r="B550">
        <v>1573</v>
      </c>
      <c r="C550" s="12">
        <f t="shared" si="8"/>
        <v>521071.89414676162</v>
      </c>
    </row>
    <row r="551" spans="1:3" x14ac:dyDescent="0.3">
      <c r="A551" t="s">
        <v>20</v>
      </c>
      <c r="B551">
        <v>114</v>
      </c>
      <c r="C551" s="12">
        <f t="shared" si="8"/>
        <v>543385.55609366437</v>
      </c>
    </row>
    <row r="552" spans="1:3" x14ac:dyDescent="0.3">
      <c r="A552" t="s">
        <v>20</v>
      </c>
      <c r="B552">
        <v>93</v>
      </c>
      <c r="C552" s="12">
        <f t="shared" si="8"/>
        <v>574786.72600516886</v>
      </c>
    </row>
    <row r="553" spans="1:3" x14ac:dyDescent="0.3">
      <c r="A553" t="s">
        <v>20</v>
      </c>
      <c r="B553">
        <v>1681</v>
      </c>
      <c r="C553" s="12">
        <f t="shared" si="8"/>
        <v>688656.16317331034</v>
      </c>
    </row>
    <row r="554" spans="1:3" x14ac:dyDescent="0.3">
      <c r="A554" t="s">
        <v>20</v>
      </c>
      <c r="B554">
        <v>32</v>
      </c>
      <c r="C554" s="12">
        <f t="shared" si="8"/>
        <v>671001.64812906261</v>
      </c>
    </row>
    <row r="555" spans="1:3" x14ac:dyDescent="0.3">
      <c r="A555" t="s">
        <v>20</v>
      </c>
      <c r="B555">
        <v>135</v>
      </c>
      <c r="C555" s="12">
        <f t="shared" si="8"/>
        <v>512866.38618215994</v>
      </c>
    </row>
    <row r="556" spans="1:3" x14ac:dyDescent="0.3">
      <c r="A556" t="s">
        <v>20</v>
      </c>
      <c r="B556">
        <v>140</v>
      </c>
      <c r="C556" s="12">
        <f t="shared" si="8"/>
        <v>505729.91715561127</v>
      </c>
    </row>
    <row r="557" spans="1:3" x14ac:dyDescent="0.3">
      <c r="A557" t="s">
        <v>20</v>
      </c>
      <c r="B557">
        <v>92</v>
      </c>
      <c r="C557" s="12">
        <f t="shared" si="8"/>
        <v>576304.01981047855</v>
      </c>
    </row>
    <row r="558" spans="1:3" x14ac:dyDescent="0.3">
      <c r="A558" t="s">
        <v>20</v>
      </c>
      <c r="B558">
        <v>1015</v>
      </c>
      <c r="C558" s="12">
        <f t="shared" si="8"/>
        <v>26847.837509593537</v>
      </c>
    </row>
    <row r="559" spans="1:3" x14ac:dyDescent="0.3">
      <c r="A559" t="s">
        <v>20</v>
      </c>
      <c r="B559">
        <v>323</v>
      </c>
      <c r="C559" s="12">
        <f t="shared" si="8"/>
        <v>278939.15078392986</v>
      </c>
    </row>
    <row r="560" spans="1:3" x14ac:dyDescent="0.3">
      <c r="A560" t="s">
        <v>20</v>
      </c>
      <c r="B560">
        <v>2326</v>
      </c>
      <c r="C560" s="12">
        <f t="shared" si="8"/>
        <v>2175191.6587485317</v>
      </c>
    </row>
    <row r="561" spans="1:3" x14ac:dyDescent="0.3">
      <c r="A561" t="s">
        <v>20</v>
      </c>
      <c r="B561">
        <v>381</v>
      </c>
      <c r="C561" s="12">
        <f t="shared" si="8"/>
        <v>221038.11007596526</v>
      </c>
    </row>
    <row r="562" spans="1:3" x14ac:dyDescent="0.3">
      <c r="A562" t="s">
        <v>20</v>
      </c>
      <c r="B562">
        <v>480</v>
      </c>
      <c r="C562" s="12">
        <f t="shared" si="8"/>
        <v>137750.02335030155</v>
      </c>
    </row>
    <row r="563" spans="1:3" x14ac:dyDescent="0.3">
      <c r="A563" t="s">
        <v>20</v>
      </c>
      <c r="B563">
        <v>226</v>
      </c>
      <c r="C563" s="12">
        <f t="shared" si="8"/>
        <v>390808.64989897411</v>
      </c>
    </row>
    <row r="564" spans="1:3" x14ac:dyDescent="0.3">
      <c r="A564" t="s">
        <v>20</v>
      </c>
      <c r="B564">
        <v>241</v>
      </c>
      <c r="C564" s="12">
        <f t="shared" si="8"/>
        <v>372279.24281932809</v>
      </c>
    </row>
    <row r="565" spans="1:3" x14ac:dyDescent="0.3">
      <c r="A565" t="s">
        <v>20</v>
      </c>
      <c r="B565">
        <v>132</v>
      </c>
      <c r="C565" s="12">
        <f t="shared" si="8"/>
        <v>517172.26759808918</v>
      </c>
    </row>
    <row r="566" spans="1:3" x14ac:dyDescent="0.3">
      <c r="A566" t="s">
        <v>20</v>
      </c>
      <c r="B566">
        <v>2043</v>
      </c>
      <c r="C566" s="12">
        <f t="shared" si="8"/>
        <v>1420513.8056511865</v>
      </c>
    </row>
  </sheetData>
  <mergeCells count="2">
    <mergeCell ref="F1:G1"/>
    <mergeCell ref="J1:K1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H1:H1047940">
    <cfRule type="containsText" dxfId="3" priority="1" operator="containsText" text="canceled">
      <formula>NOT(ISERROR(SEARCH("canceled",H1)))</formula>
    </cfRule>
    <cfRule type="containsText" dxfId="2" priority="2" operator="containsText" text="live">
      <formula>NOT(ISERROR(SEARCH("live",H1)))</formula>
    </cfRule>
    <cfRule type="containsText" dxfId="1" priority="3" operator="containsText" text="successful">
      <formula>NOT(ISERROR(SEARCH("successful",H1)))</formula>
    </cfRule>
    <cfRule type="containsText" dxfId="0" priority="4" operator="containsText" text="failed">
      <formula>NOT(ISERROR(SEARCH("failed",H1)))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Outcome_by_Category</vt:lpstr>
      <vt:lpstr>Outcome_by_Sub-Category</vt:lpstr>
      <vt:lpstr>Launch_Date_Outcome</vt:lpstr>
      <vt:lpstr>Crowdfunding_Goal_Analysis</vt:lpstr>
      <vt:lpstr>Statistical_Analysis</vt:lpstr>
      <vt:lpstr>backers_count_failed</vt:lpstr>
      <vt:lpstr>backers_count_successful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Britton</cp:lastModifiedBy>
  <dcterms:created xsi:type="dcterms:W3CDTF">2021-09-29T18:52:28Z</dcterms:created>
  <dcterms:modified xsi:type="dcterms:W3CDTF">2024-06-21T17:40:20Z</dcterms:modified>
</cp:coreProperties>
</file>