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date1904="1" showInkAnnotation="0" codeName="ThisWorkbook" autoCompressPictures="0"/>
  <bookViews>
    <workbookView xWindow="60" yWindow="0" windowWidth="17660" windowHeight="21400" tabRatio="667"/>
  </bookViews>
  <sheets>
    <sheet name="Copyright" sheetId="32" r:id="rId1"/>
    <sheet name="State" sheetId="2" r:id="rId2"/>
    <sheet name="County" sheetId="1" r:id="rId3"/>
    <sheet name="Graphs" sheetId="4" r:id="rId4"/>
    <sheet name="Party" sheetId="25" r:id="rId5"/>
    <sheet name="Statistics" sheetId="3" r:id="rId6"/>
    <sheet name="Candidates" sheetId="27" r:id="rId7"/>
    <sheet name="Notes" sheetId="28" r:id="rId8"/>
    <sheet name="Sources" sheetId="31" r:id="rId9"/>
  </sheets>
  <definedNames>
    <definedName name="_xlnm._FilterDatabase" localSheetId="6" hidden="1">Candidates!#REF!</definedName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30" i="1" l="1"/>
  <c r="L6" i="2"/>
  <c r="N330" i="1"/>
  <c r="H6" i="2"/>
  <c r="O330" i="1"/>
  <c r="J6" i="2"/>
  <c r="R330" i="1"/>
  <c r="P6" i="2"/>
  <c r="Y330" i="1"/>
  <c r="AD6" i="2"/>
  <c r="T6" i="2"/>
  <c r="X330" i="1"/>
  <c r="AB6" i="2"/>
  <c r="Z330" i="1"/>
  <c r="AF6" i="2"/>
  <c r="AA330" i="1"/>
  <c r="AH6" i="2"/>
  <c r="B6" i="2"/>
  <c r="M6" i="2"/>
  <c r="T5" i="25"/>
  <c r="K6" i="2"/>
  <c r="M5" i="25"/>
  <c r="I6" i="2"/>
  <c r="F5" i="25"/>
  <c r="T4" i="25"/>
  <c r="P4" i="25"/>
  <c r="S4" i="25"/>
  <c r="O6" i="2"/>
  <c r="Q6" i="2"/>
  <c r="S6" i="2"/>
  <c r="U6" i="2"/>
  <c r="W6" i="2"/>
  <c r="Y6" i="2"/>
  <c r="AA6" i="2"/>
  <c r="AC6" i="2"/>
  <c r="AE6" i="2"/>
  <c r="AG6" i="2"/>
  <c r="AI6" i="2"/>
  <c r="AK6" i="2"/>
  <c r="AM6" i="2"/>
  <c r="AO6" i="2"/>
  <c r="AQ6" i="2"/>
  <c r="E6" i="2"/>
  <c r="R4" i="25"/>
  <c r="Q4" i="25"/>
  <c r="M4" i="25"/>
  <c r="I4" i="25"/>
  <c r="L4" i="25"/>
  <c r="D6" i="2"/>
  <c r="K4" i="25"/>
  <c r="J4" i="25"/>
  <c r="F4" i="25"/>
  <c r="B4" i="25"/>
  <c r="E4" i="25"/>
  <c r="D4" i="25"/>
  <c r="C4" i="25"/>
  <c r="H7" i="2"/>
  <c r="J7" i="2"/>
  <c r="L7" i="2"/>
  <c r="P7" i="2"/>
  <c r="AD7" i="2"/>
  <c r="T7" i="2"/>
  <c r="AB7" i="2"/>
  <c r="AF7" i="2"/>
  <c r="AH7" i="2"/>
  <c r="B7" i="2"/>
  <c r="Q6" i="25"/>
  <c r="P5" i="25"/>
  <c r="Q5" i="25"/>
  <c r="T3" i="25"/>
  <c r="P3" i="25"/>
  <c r="Q3" i="25"/>
  <c r="T2" i="25"/>
  <c r="P2" i="25"/>
  <c r="Q2" i="25"/>
  <c r="I7" i="2"/>
  <c r="K7" i="2"/>
  <c r="M7" i="2"/>
  <c r="O7" i="2"/>
  <c r="Q7" i="2"/>
  <c r="S7" i="2"/>
  <c r="U7" i="2"/>
  <c r="W7" i="2"/>
  <c r="Y7" i="2"/>
  <c r="AA7" i="2"/>
  <c r="AC7" i="2"/>
  <c r="AE7" i="2"/>
  <c r="AG7" i="2"/>
  <c r="AI7" i="2"/>
  <c r="AK7" i="2"/>
  <c r="AM7" i="2"/>
  <c r="AO7" i="2"/>
  <c r="AQ7" i="2"/>
  <c r="E7" i="2"/>
  <c r="R6" i="25"/>
  <c r="R5" i="25"/>
  <c r="R3" i="25"/>
  <c r="R2" i="25"/>
  <c r="S6" i="25"/>
  <c r="S5" i="25"/>
  <c r="S3" i="25"/>
  <c r="S2" i="25"/>
  <c r="L6" i="25"/>
  <c r="I5" i="25"/>
  <c r="L5" i="25"/>
  <c r="M3" i="25"/>
  <c r="I3" i="25"/>
  <c r="L3" i="25"/>
  <c r="M2" i="25"/>
  <c r="I2" i="25"/>
  <c r="L2" i="25"/>
  <c r="D7" i="2"/>
  <c r="K6" i="25"/>
  <c r="K5" i="25"/>
  <c r="K3" i="25"/>
  <c r="K2" i="25"/>
  <c r="J6" i="25"/>
  <c r="J5" i="25"/>
  <c r="J3" i="25"/>
  <c r="J2" i="25"/>
  <c r="C6" i="25"/>
  <c r="B5" i="25"/>
  <c r="C5" i="25"/>
  <c r="F3" i="25"/>
  <c r="B3" i="25"/>
  <c r="C3" i="25"/>
  <c r="F2" i="25"/>
  <c r="B2" i="25"/>
  <c r="C2" i="25"/>
  <c r="C7" i="2"/>
  <c r="D6" i="25"/>
  <c r="D5" i="25"/>
  <c r="C6" i="2"/>
  <c r="D3" i="25"/>
  <c r="D2" i="25"/>
  <c r="E6" i="25"/>
  <c r="E5" i="25"/>
  <c r="E3" i="25"/>
  <c r="E2" i="25"/>
  <c r="P123" i="1"/>
  <c r="O123" i="1"/>
  <c r="N123" i="1"/>
  <c r="O273" i="1"/>
  <c r="N273" i="1"/>
  <c r="H5" i="2"/>
  <c r="J5" i="2"/>
  <c r="B5" i="2"/>
  <c r="F5" i="2"/>
  <c r="G5" i="2"/>
  <c r="H3" i="2"/>
  <c r="J3" i="2"/>
  <c r="L3" i="2"/>
  <c r="B3" i="2"/>
  <c r="F3" i="2"/>
  <c r="G3" i="2"/>
  <c r="F6" i="2"/>
  <c r="G6" i="2"/>
  <c r="C3" i="3"/>
  <c r="A3" i="3"/>
  <c r="F3" i="3"/>
  <c r="G3" i="3"/>
  <c r="H3" i="3"/>
  <c r="I3" i="3"/>
  <c r="B3" i="3"/>
  <c r="C5" i="3"/>
  <c r="A5" i="3"/>
  <c r="I5" i="2"/>
  <c r="F5" i="3"/>
  <c r="K5" i="2"/>
  <c r="G5" i="3"/>
  <c r="M5" i="2"/>
  <c r="H5" i="3"/>
  <c r="I5" i="3"/>
  <c r="B5" i="3"/>
  <c r="C4" i="3"/>
  <c r="A4" i="3"/>
  <c r="I3" i="2"/>
  <c r="F4" i="3"/>
  <c r="K3" i="2"/>
  <c r="G4" i="3"/>
  <c r="M3" i="2"/>
  <c r="H4" i="3"/>
  <c r="I4" i="3"/>
  <c r="B4" i="3"/>
  <c r="N189" i="1"/>
  <c r="H4" i="2"/>
  <c r="O189" i="1"/>
  <c r="J4" i="2"/>
  <c r="P189" i="1"/>
  <c r="L4" i="2"/>
  <c r="X189" i="1"/>
  <c r="AB4" i="2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Z189" i="1"/>
  <c r="Y189" i="1"/>
  <c r="W189" i="1"/>
  <c r="V189" i="1"/>
  <c r="U189" i="1"/>
  <c r="Q189" i="1"/>
  <c r="H44" i="27"/>
  <c r="H37" i="27"/>
  <c r="H36" i="27"/>
  <c r="H35" i="27"/>
  <c r="H31" i="27"/>
  <c r="H34" i="27"/>
  <c r="H33" i="27"/>
  <c r="H32" i="27"/>
  <c r="H43" i="27"/>
  <c r="H45" i="27"/>
  <c r="H42" i="27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N6" i="2"/>
  <c r="R6" i="2"/>
  <c r="X6" i="2"/>
  <c r="V6" i="2"/>
  <c r="Z6" i="2"/>
  <c r="AL6" i="2"/>
  <c r="AN6" i="2"/>
  <c r="AJ6" i="2"/>
  <c r="AP6" i="2"/>
  <c r="AY6" i="2"/>
  <c r="AX6" i="2"/>
  <c r="AW6" i="2"/>
  <c r="AV6" i="2"/>
  <c r="AS6" i="2"/>
  <c r="AM330" i="1"/>
  <c r="AL330" i="1"/>
  <c r="AK330" i="1"/>
  <c r="AJ330" i="1"/>
  <c r="AI330" i="1"/>
  <c r="AH330" i="1"/>
  <c r="AG330" i="1"/>
  <c r="AF330" i="1"/>
  <c r="J330" i="1"/>
  <c r="K330" i="1"/>
  <c r="L330" i="1"/>
  <c r="M330" i="1"/>
  <c r="G330" i="1"/>
  <c r="H330" i="1"/>
  <c r="F330" i="1"/>
  <c r="E330" i="1"/>
  <c r="D330" i="1"/>
  <c r="AM329" i="1"/>
  <c r="AL329" i="1"/>
  <c r="AK329" i="1"/>
  <c r="AJ329" i="1"/>
  <c r="AI329" i="1"/>
  <c r="AH329" i="1"/>
  <c r="AG329" i="1"/>
  <c r="AF329" i="1"/>
  <c r="J329" i="1"/>
  <c r="K329" i="1"/>
  <c r="L329" i="1"/>
  <c r="M329" i="1"/>
  <c r="G329" i="1"/>
  <c r="H329" i="1"/>
  <c r="F329" i="1"/>
  <c r="E329" i="1"/>
  <c r="D329" i="1"/>
  <c r="AM328" i="1"/>
  <c r="AL328" i="1"/>
  <c r="AK328" i="1"/>
  <c r="AJ328" i="1"/>
  <c r="AI328" i="1"/>
  <c r="AH328" i="1"/>
  <c r="AG328" i="1"/>
  <c r="AF328" i="1"/>
  <c r="J328" i="1"/>
  <c r="K328" i="1"/>
  <c r="L328" i="1"/>
  <c r="M328" i="1"/>
  <c r="G328" i="1"/>
  <c r="H328" i="1"/>
  <c r="F328" i="1"/>
  <c r="E328" i="1"/>
  <c r="D328" i="1"/>
  <c r="AM327" i="1"/>
  <c r="AL327" i="1"/>
  <c r="AK327" i="1"/>
  <c r="AJ327" i="1"/>
  <c r="AI327" i="1"/>
  <c r="AH327" i="1"/>
  <c r="AG327" i="1"/>
  <c r="AF327" i="1"/>
  <c r="J327" i="1"/>
  <c r="K327" i="1"/>
  <c r="L327" i="1"/>
  <c r="M327" i="1"/>
  <c r="G327" i="1"/>
  <c r="H327" i="1"/>
  <c r="F327" i="1"/>
  <c r="E327" i="1"/>
  <c r="D327" i="1"/>
  <c r="AM326" i="1"/>
  <c r="AL326" i="1"/>
  <c r="AK326" i="1"/>
  <c r="AJ326" i="1"/>
  <c r="AI326" i="1"/>
  <c r="AH326" i="1"/>
  <c r="AG326" i="1"/>
  <c r="AF326" i="1"/>
  <c r="J326" i="1"/>
  <c r="K326" i="1"/>
  <c r="L326" i="1"/>
  <c r="M326" i="1"/>
  <c r="G326" i="1"/>
  <c r="H326" i="1"/>
  <c r="F326" i="1"/>
  <c r="E326" i="1"/>
  <c r="D326" i="1"/>
  <c r="AM325" i="1"/>
  <c r="AL325" i="1"/>
  <c r="AK325" i="1"/>
  <c r="AJ325" i="1"/>
  <c r="AI325" i="1"/>
  <c r="AH325" i="1"/>
  <c r="AG325" i="1"/>
  <c r="AF325" i="1"/>
  <c r="J325" i="1"/>
  <c r="K325" i="1"/>
  <c r="L325" i="1"/>
  <c r="M325" i="1"/>
  <c r="G325" i="1"/>
  <c r="H325" i="1"/>
  <c r="F325" i="1"/>
  <c r="E325" i="1"/>
  <c r="D325" i="1"/>
  <c r="AM324" i="1"/>
  <c r="AL324" i="1"/>
  <c r="AK324" i="1"/>
  <c r="AJ324" i="1"/>
  <c r="AI324" i="1"/>
  <c r="AH324" i="1"/>
  <c r="AG324" i="1"/>
  <c r="AF324" i="1"/>
  <c r="J324" i="1"/>
  <c r="K324" i="1"/>
  <c r="L324" i="1"/>
  <c r="M324" i="1"/>
  <c r="G324" i="1"/>
  <c r="H324" i="1"/>
  <c r="F324" i="1"/>
  <c r="E324" i="1"/>
  <c r="D324" i="1"/>
  <c r="AM323" i="1"/>
  <c r="AL323" i="1"/>
  <c r="AK323" i="1"/>
  <c r="AJ323" i="1"/>
  <c r="AI323" i="1"/>
  <c r="AH323" i="1"/>
  <c r="AG323" i="1"/>
  <c r="AF323" i="1"/>
  <c r="J323" i="1"/>
  <c r="K323" i="1"/>
  <c r="L323" i="1"/>
  <c r="M323" i="1"/>
  <c r="G323" i="1"/>
  <c r="H323" i="1"/>
  <c r="F323" i="1"/>
  <c r="E323" i="1"/>
  <c r="D323" i="1"/>
  <c r="AM322" i="1"/>
  <c r="AL322" i="1"/>
  <c r="AK322" i="1"/>
  <c r="AJ322" i="1"/>
  <c r="AI322" i="1"/>
  <c r="AH322" i="1"/>
  <c r="AG322" i="1"/>
  <c r="AF322" i="1"/>
  <c r="J322" i="1"/>
  <c r="K322" i="1"/>
  <c r="L322" i="1"/>
  <c r="M322" i="1"/>
  <c r="G322" i="1"/>
  <c r="H322" i="1"/>
  <c r="F322" i="1"/>
  <c r="E322" i="1"/>
  <c r="D322" i="1"/>
  <c r="AM321" i="1"/>
  <c r="AL321" i="1"/>
  <c r="AK321" i="1"/>
  <c r="AJ321" i="1"/>
  <c r="AI321" i="1"/>
  <c r="AH321" i="1"/>
  <c r="AG321" i="1"/>
  <c r="AF321" i="1"/>
  <c r="J321" i="1"/>
  <c r="K321" i="1"/>
  <c r="L321" i="1"/>
  <c r="M321" i="1"/>
  <c r="G321" i="1"/>
  <c r="H321" i="1"/>
  <c r="F321" i="1"/>
  <c r="E321" i="1"/>
  <c r="D321" i="1"/>
  <c r="AM320" i="1"/>
  <c r="AL320" i="1"/>
  <c r="AK320" i="1"/>
  <c r="AJ320" i="1"/>
  <c r="AI320" i="1"/>
  <c r="AH320" i="1"/>
  <c r="AG320" i="1"/>
  <c r="AF320" i="1"/>
  <c r="J320" i="1"/>
  <c r="K320" i="1"/>
  <c r="L320" i="1"/>
  <c r="M320" i="1"/>
  <c r="G320" i="1"/>
  <c r="H320" i="1"/>
  <c r="F320" i="1"/>
  <c r="E320" i="1"/>
  <c r="D320" i="1"/>
  <c r="AM319" i="1"/>
  <c r="AL319" i="1"/>
  <c r="AK319" i="1"/>
  <c r="AJ319" i="1"/>
  <c r="AI319" i="1"/>
  <c r="AH319" i="1"/>
  <c r="AG319" i="1"/>
  <c r="AF319" i="1"/>
  <c r="J319" i="1"/>
  <c r="K319" i="1"/>
  <c r="L319" i="1"/>
  <c r="M319" i="1"/>
  <c r="G319" i="1"/>
  <c r="H319" i="1"/>
  <c r="F319" i="1"/>
  <c r="E319" i="1"/>
  <c r="D319" i="1"/>
  <c r="AM318" i="1"/>
  <c r="AL318" i="1"/>
  <c r="AK318" i="1"/>
  <c r="AJ318" i="1"/>
  <c r="AI318" i="1"/>
  <c r="AH318" i="1"/>
  <c r="AG318" i="1"/>
  <c r="AF318" i="1"/>
  <c r="J318" i="1"/>
  <c r="K318" i="1"/>
  <c r="L318" i="1"/>
  <c r="M318" i="1"/>
  <c r="G318" i="1"/>
  <c r="H318" i="1"/>
  <c r="F318" i="1"/>
  <c r="E318" i="1"/>
  <c r="D318" i="1"/>
  <c r="AM317" i="1"/>
  <c r="AL317" i="1"/>
  <c r="AK317" i="1"/>
  <c r="AJ317" i="1"/>
  <c r="AI317" i="1"/>
  <c r="AH317" i="1"/>
  <c r="AG317" i="1"/>
  <c r="AF317" i="1"/>
  <c r="J317" i="1"/>
  <c r="K317" i="1"/>
  <c r="L317" i="1"/>
  <c r="M317" i="1"/>
  <c r="G317" i="1"/>
  <c r="H317" i="1"/>
  <c r="F317" i="1"/>
  <c r="E317" i="1"/>
  <c r="D317" i="1"/>
  <c r="AM316" i="1"/>
  <c r="AL316" i="1"/>
  <c r="AK316" i="1"/>
  <c r="AJ316" i="1"/>
  <c r="AI316" i="1"/>
  <c r="AH316" i="1"/>
  <c r="AG316" i="1"/>
  <c r="AF316" i="1"/>
  <c r="J316" i="1"/>
  <c r="K316" i="1"/>
  <c r="L316" i="1"/>
  <c r="M316" i="1"/>
  <c r="G316" i="1"/>
  <c r="H316" i="1"/>
  <c r="F316" i="1"/>
  <c r="E316" i="1"/>
  <c r="D316" i="1"/>
  <c r="AM315" i="1"/>
  <c r="AL315" i="1"/>
  <c r="AK315" i="1"/>
  <c r="AJ315" i="1"/>
  <c r="AI315" i="1"/>
  <c r="AH315" i="1"/>
  <c r="AG315" i="1"/>
  <c r="AF315" i="1"/>
  <c r="J315" i="1"/>
  <c r="K315" i="1"/>
  <c r="L315" i="1"/>
  <c r="M315" i="1"/>
  <c r="G315" i="1"/>
  <c r="H315" i="1"/>
  <c r="F315" i="1"/>
  <c r="E315" i="1"/>
  <c r="D315" i="1"/>
  <c r="AM314" i="1"/>
  <c r="AL314" i="1"/>
  <c r="AK314" i="1"/>
  <c r="AJ314" i="1"/>
  <c r="AI314" i="1"/>
  <c r="AH314" i="1"/>
  <c r="AG314" i="1"/>
  <c r="AF314" i="1"/>
  <c r="J314" i="1"/>
  <c r="K314" i="1"/>
  <c r="L314" i="1"/>
  <c r="M314" i="1"/>
  <c r="G314" i="1"/>
  <c r="H314" i="1"/>
  <c r="F314" i="1"/>
  <c r="E314" i="1"/>
  <c r="D314" i="1"/>
  <c r="AM313" i="1"/>
  <c r="AL313" i="1"/>
  <c r="AK313" i="1"/>
  <c r="AJ313" i="1"/>
  <c r="AI313" i="1"/>
  <c r="AH313" i="1"/>
  <c r="AG313" i="1"/>
  <c r="AF313" i="1"/>
  <c r="J313" i="1"/>
  <c r="K313" i="1"/>
  <c r="L313" i="1"/>
  <c r="M313" i="1"/>
  <c r="G313" i="1"/>
  <c r="H313" i="1"/>
  <c r="F313" i="1"/>
  <c r="E313" i="1"/>
  <c r="D313" i="1"/>
  <c r="AM312" i="1"/>
  <c r="AL312" i="1"/>
  <c r="AK312" i="1"/>
  <c r="AJ312" i="1"/>
  <c r="AI312" i="1"/>
  <c r="AH312" i="1"/>
  <c r="AG312" i="1"/>
  <c r="AF312" i="1"/>
  <c r="J312" i="1"/>
  <c r="K312" i="1"/>
  <c r="L312" i="1"/>
  <c r="M312" i="1"/>
  <c r="G312" i="1"/>
  <c r="H312" i="1"/>
  <c r="F312" i="1"/>
  <c r="E312" i="1"/>
  <c r="D312" i="1"/>
  <c r="AM311" i="1"/>
  <c r="AL311" i="1"/>
  <c r="AK311" i="1"/>
  <c r="AJ311" i="1"/>
  <c r="AI311" i="1"/>
  <c r="AH311" i="1"/>
  <c r="AG311" i="1"/>
  <c r="AF311" i="1"/>
  <c r="J311" i="1"/>
  <c r="K311" i="1"/>
  <c r="L311" i="1"/>
  <c r="M311" i="1"/>
  <c r="G311" i="1"/>
  <c r="H311" i="1"/>
  <c r="F311" i="1"/>
  <c r="E311" i="1"/>
  <c r="D311" i="1"/>
  <c r="AM310" i="1"/>
  <c r="AL310" i="1"/>
  <c r="AK310" i="1"/>
  <c r="AJ310" i="1"/>
  <c r="AI310" i="1"/>
  <c r="AH310" i="1"/>
  <c r="AG310" i="1"/>
  <c r="AF310" i="1"/>
  <c r="J310" i="1"/>
  <c r="K310" i="1"/>
  <c r="L310" i="1"/>
  <c r="M310" i="1"/>
  <c r="G310" i="1"/>
  <c r="H310" i="1"/>
  <c r="F310" i="1"/>
  <c r="E310" i="1"/>
  <c r="D310" i="1"/>
  <c r="AM309" i="1"/>
  <c r="AL309" i="1"/>
  <c r="AK309" i="1"/>
  <c r="AJ309" i="1"/>
  <c r="AI309" i="1"/>
  <c r="AH309" i="1"/>
  <c r="AG309" i="1"/>
  <c r="AF309" i="1"/>
  <c r="J309" i="1"/>
  <c r="K309" i="1"/>
  <c r="L309" i="1"/>
  <c r="M309" i="1"/>
  <c r="G309" i="1"/>
  <c r="H309" i="1"/>
  <c r="F309" i="1"/>
  <c r="E309" i="1"/>
  <c r="D309" i="1"/>
  <c r="AM308" i="1"/>
  <c r="AL308" i="1"/>
  <c r="AK308" i="1"/>
  <c r="AJ308" i="1"/>
  <c r="AI308" i="1"/>
  <c r="AH308" i="1"/>
  <c r="AG308" i="1"/>
  <c r="AF308" i="1"/>
  <c r="J308" i="1"/>
  <c r="K308" i="1"/>
  <c r="L308" i="1"/>
  <c r="M308" i="1"/>
  <c r="G308" i="1"/>
  <c r="H308" i="1"/>
  <c r="F308" i="1"/>
  <c r="E308" i="1"/>
  <c r="D308" i="1"/>
  <c r="AM307" i="1"/>
  <c r="AL307" i="1"/>
  <c r="AK307" i="1"/>
  <c r="AJ307" i="1"/>
  <c r="AI307" i="1"/>
  <c r="AH307" i="1"/>
  <c r="AG307" i="1"/>
  <c r="AF307" i="1"/>
  <c r="J307" i="1"/>
  <c r="K307" i="1"/>
  <c r="L307" i="1"/>
  <c r="M307" i="1"/>
  <c r="G307" i="1"/>
  <c r="H307" i="1"/>
  <c r="F307" i="1"/>
  <c r="E307" i="1"/>
  <c r="D307" i="1"/>
  <c r="AM306" i="1"/>
  <c r="AL306" i="1"/>
  <c r="AK306" i="1"/>
  <c r="AJ306" i="1"/>
  <c r="AI306" i="1"/>
  <c r="AH306" i="1"/>
  <c r="AG306" i="1"/>
  <c r="AF306" i="1"/>
  <c r="J306" i="1"/>
  <c r="K306" i="1"/>
  <c r="L306" i="1"/>
  <c r="M306" i="1"/>
  <c r="G306" i="1"/>
  <c r="H306" i="1"/>
  <c r="F306" i="1"/>
  <c r="E306" i="1"/>
  <c r="D306" i="1"/>
  <c r="AM305" i="1"/>
  <c r="AL305" i="1"/>
  <c r="AK305" i="1"/>
  <c r="AJ305" i="1"/>
  <c r="AI305" i="1"/>
  <c r="AH305" i="1"/>
  <c r="AG305" i="1"/>
  <c r="AF305" i="1"/>
  <c r="J305" i="1"/>
  <c r="K305" i="1"/>
  <c r="L305" i="1"/>
  <c r="M305" i="1"/>
  <c r="G305" i="1"/>
  <c r="H305" i="1"/>
  <c r="F305" i="1"/>
  <c r="E305" i="1"/>
  <c r="D305" i="1"/>
  <c r="AM304" i="1"/>
  <c r="AL304" i="1"/>
  <c r="AK304" i="1"/>
  <c r="AJ304" i="1"/>
  <c r="AI304" i="1"/>
  <c r="AH304" i="1"/>
  <c r="AG304" i="1"/>
  <c r="AF304" i="1"/>
  <c r="J304" i="1"/>
  <c r="K304" i="1"/>
  <c r="L304" i="1"/>
  <c r="M304" i="1"/>
  <c r="G304" i="1"/>
  <c r="H304" i="1"/>
  <c r="F304" i="1"/>
  <c r="E304" i="1"/>
  <c r="D304" i="1"/>
  <c r="AM303" i="1"/>
  <c r="AL303" i="1"/>
  <c r="AK303" i="1"/>
  <c r="AJ303" i="1"/>
  <c r="AI303" i="1"/>
  <c r="AH303" i="1"/>
  <c r="AG303" i="1"/>
  <c r="AF303" i="1"/>
  <c r="J303" i="1"/>
  <c r="K303" i="1"/>
  <c r="L303" i="1"/>
  <c r="M303" i="1"/>
  <c r="G303" i="1"/>
  <c r="H303" i="1"/>
  <c r="F303" i="1"/>
  <c r="E303" i="1"/>
  <c r="D303" i="1"/>
  <c r="AM302" i="1"/>
  <c r="AL302" i="1"/>
  <c r="AK302" i="1"/>
  <c r="AJ302" i="1"/>
  <c r="AI302" i="1"/>
  <c r="AH302" i="1"/>
  <c r="AG302" i="1"/>
  <c r="AF302" i="1"/>
  <c r="J302" i="1"/>
  <c r="K302" i="1"/>
  <c r="L302" i="1"/>
  <c r="M302" i="1"/>
  <c r="G302" i="1"/>
  <c r="H302" i="1"/>
  <c r="F302" i="1"/>
  <c r="E302" i="1"/>
  <c r="D302" i="1"/>
  <c r="AM301" i="1"/>
  <c r="AL301" i="1"/>
  <c r="AK301" i="1"/>
  <c r="AJ301" i="1"/>
  <c r="AI301" i="1"/>
  <c r="AH301" i="1"/>
  <c r="AG301" i="1"/>
  <c r="AF301" i="1"/>
  <c r="J301" i="1"/>
  <c r="K301" i="1"/>
  <c r="L301" i="1"/>
  <c r="M301" i="1"/>
  <c r="G301" i="1"/>
  <c r="H301" i="1"/>
  <c r="F301" i="1"/>
  <c r="E301" i="1"/>
  <c r="D301" i="1"/>
  <c r="AM300" i="1"/>
  <c r="AL300" i="1"/>
  <c r="AK300" i="1"/>
  <c r="AJ300" i="1"/>
  <c r="AI300" i="1"/>
  <c r="AH300" i="1"/>
  <c r="AG300" i="1"/>
  <c r="AF300" i="1"/>
  <c r="J300" i="1"/>
  <c r="K300" i="1"/>
  <c r="L300" i="1"/>
  <c r="M300" i="1"/>
  <c r="G300" i="1"/>
  <c r="H300" i="1"/>
  <c r="F300" i="1"/>
  <c r="E300" i="1"/>
  <c r="D300" i="1"/>
  <c r="AM299" i="1"/>
  <c r="AL299" i="1"/>
  <c r="AK299" i="1"/>
  <c r="AJ299" i="1"/>
  <c r="AI299" i="1"/>
  <c r="AH299" i="1"/>
  <c r="AG299" i="1"/>
  <c r="AF299" i="1"/>
  <c r="J299" i="1"/>
  <c r="K299" i="1"/>
  <c r="L299" i="1"/>
  <c r="M299" i="1"/>
  <c r="G299" i="1"/>
  <c r="H299" i="1"/>
  <c r="F299" i="1"/>
  <c r="E299" i="1"/>
  <c r="D299" i="1"/>
  <c r="AM298" i="1"/>
  <c r="AL298" i="1"/>
  <c r="AK298" i="1"/>
  <c r="AJ298" i="1"/>
  <c r="AI298" i="1"/>
  <c r="AH298" i="1"/>
  <c r="AG298" i="1"/>
  <c r="AF298" i="1"/>
  <c r="J298" i="1"/>
  <c r="K298" i="1"/>
  <c r="L298" i="1"/>
  <c r="M298" i="1"/>
  <c r="G298" i="1"/>
  <c r="H298" i="1"/>
  <c r="F298" i="1"/>
  <c r="E298" i="1"/>
  <c r="D298" i="1"/>
  <c r="AM297" i="1"/>
  <c r="AL297" i="1"/>
  <c r="AK297" i="1"/>
  <c r="AJ297" i="1"/>
  <c r="AI297" i="1"/>
  <c r="AH297" i="1"/>
  <c r="AG297" i="1"/>
  <c r="AF297" i="1"/>
  <c r="J297" i="1"/>
  <c r="K297" i="1"/>
  <c r="L297" i="1"/>
  <c r="M297" i="1"/>
  <c r="G297" i="1"/>
  <c r="H297" i="1"/>
  <c r="F297" i="1"/>
  <c r="E297" i="1"/>
  <c r="D297" i="1"/>
  <c r="AM296" i="1"/>
  <c r="AL296" i="1"/>
  <c r="AK296" i="1"/>
  <c r="AJ296" i="1"/>
  <c r="AI296" i="1"/>
  <c r="AH296" i="1"/>
  <c r="AG296" i="1"/>
  <c r="AF296" i="1"/>
  <c r="J296" i="1"/>
  <c r="K296" i="1"/>
  <c r="L296" i="1"/>
  <c r="M296" i="1"/>
  <c r="G296" i="1"/>
  <c r="H296" i="1"/>
  <c r="F296" i="1"/>
  <c r="E296" i="1"/>
  <c r="D296" i="1"/>
  <c r="AM295" i="1"/>
  <c r="AL295" i="1"/>
  <c r="AK295" i="1"/>
  <c r="AJ295" i="1"/>
  <c r="AI295" i="1"/>
  <c r="AH295" i="1"/>
  <c r="AG295" i="1"/>
  <c r="AF295" i="1"/>
  <c r="J295" i="1"/>
  <c r="K295" i="1"/>
  <c r="L295" i="1"/>
  <c r="M295" i="1"/>
  <c r="G295" i="1"/>
  <c r="H295" i="1"/>
  <c r="F295" i="1"/>
  <c r="E295" i="1"/>
  <c r="D295" i="1"/>
  <c r="AM294" i="1"/>
  <c r="AL294" i="1"/>
  <c r="AK294" i="1"/>
  <c r="AJ294" i="1"/>
  <c r="AI294" i="1"/>
  <c r="AH294" i="1"/>
  <c r="AG294" i="1"/>
  <c r="AF294" i="1"/>
  <c r="J294" i="1"/>
  <c r="K294" i="1"/>
  <c r="L294" i="1"/>
  <c r="M294" i="1"/>
  <c r="G294" i="1"/>
  <c r="H294" i="1"/>
  <c r="F294" i="1"/>
  <c r="E294" i="1"/>
  <c r="D294" i="1"/>
  <c r="AM293" i="1"/>
  <c r="AL293" i="1"/>
  <c r="AK293" i="1"/>
  <c r="AJ293" i="1"/>
  <c r="AI293" i="1"/>
  <c r="AH293" i="1"/>
  <c r="AG293" i="1"/>
  <c r="AF293" i="1"/>
  <c r="J293" i="1"/>
  <c r="K293" i="1"/>
  <c r="L293" i="1"/>
  <c r="M293" i="1"/>
  <c r="G293" i="1"/>
  <c r="H293" i="1"/>
  <c r="F293" i="1"/>
  <c r="E293" i="1"/>
  <c r="D293" i="1"/>
  <c r="AM292" i="1"/>
  <c r="AL292" i="1"/>
  <c r="AK292" i="1"/>
  <c r="AJ292" i="1"/>
  <c r="AI292" i="1"/>
  <c r="AH292" i="1"/>
  <c r="AG292" i="1"/>
  <c r="AF292" i="1"/>
  <c r="J292" i="1"/>
  <c r="K292" i="1"/>
  <c r="L292" i="1"/>
  <c r="M292" i="1"/>
  <c r="G292" i="1"/>
  <c r="H292" i="1"/>
  <c r="F292" i="1"/>
  <c r="E292" i="1"/>
  <c r="D292" i="1"/>
  <c r="AM291" i="1"/>
  <c r="AL291" i="1"/>
  <c r="AK291" i="1"/>
  <c r="AJ291" i="1"/>
  <c r="AI291" i="1"/>
  <c r="AH291" i="1"/>
  <c r="AG291" i="1"/>
  <c r="AF291" i="1"/>
  <c r="J291" i="1"/>
  <c r="K291" i="1"/>
  <c r="L291" i="1"/>
  <c r="M291" i="1"/>
  <c r="G291" i="1"/>
  <c r="H291" i="1"/>
  <c r="F291" i="1"/>
  <c r="E291" i="1"/>
  <c r="D291" i="1"/>
  <c r="AM290" i="1"/>
  <c r="AL290" i="1"/>
  <c r="AK290" i="1"/>
  <c r="AJ290" i="1"/>
  <c r="AI290" i="1"/>
  <c r="AH290" i="1"/>
  <c r="AG290" i="1"/>
  <c r="AF290" i="1"/>
  <c r="J290" i="1"/>
  <c r="K290" i="1"/>
  <c r="L290" i="1"/>
  <c r="M290" i="1"/>
  <c r="G290" i="1"/>
  <c r="H290" i="1"/>
  <c r="F290" i="1"/>
  <c r="E290" i="1"/>
  <c r="D290" i="1"/>
  <c r="AM289" i="1"/>
  <c r="AL289" i="1"/>
  <c r="AK289" i="1"/>
  <c r="AJ289" i="1"/>
  <c r="AI289" i="1"/>
  <c r="AH289" i="1"/>
  <c r="AG289" i="1"/>
  <c r="AF289" i="1"/>
  <c r="J289" i="1"/>
  <c r="K289" i="1"/>
  <c r="L289" i="1"/>
  <c r="M289" i="1"/>
  <c r="G289" i="1"/>
  <c r="H289" i="1"/>
  <c r="F289" i="1"/>
  <c r="E289" i="1"/>
  <c r="D289" i="1"/>
  <c r="AM288" i="1"/>
  <c r="AL288" i="1"/>
  <c r="AK288" i="1"/>
  <c r="AJ288" i="1"/>
  <c r="AI288" i="1"/>
  <c r="AH288" i="1"/>
  <c r="AG288" i="1"/>
  <c r="AF288" i="1"/>
  <c r="J288" i="1"/>
  <c r="K288" i="1"/>
  <c r="L288" i="1"/>
  <c r="M288" i="1"/>
  <c r="G288" i="1"/>
  <c r="H288" i="1"/>
  <c r="F288" i="1"/>
  <c r="E288" i="1"/>
  <c r="D288" i="1"/>
  <c r="AM287" i="1"/>
  <c r="AL287" i="1"/>
  <c r="AK287" i="1"/>
  <c r="AJ287" i="1"/>
  <c r="AI287" i="1"/>
  <c r="AH287" i="1"/>
  <c r="AG287" i="1"/>
  <c r="AF287" i="1"/>
  <c r="J287" i="1"/>
  <c r="K287" i="1"/>
  <c r="L287" i="1"/>
  <c r="M287" i="1"/>
  <c r="G287" i="1"/>
  <c r="H287" i="1"/>
  <c r="F287" i="1"/>
  <c r="E287" i="1"/>
  <c r="D287" i="1"/>
  <c r="AM286" i="1"/>
  <c r="AL286" i="1"/>
  <c r="AK286" i="1"/>
  <c r="AJ286" i="1"/>
  <c r="AI286" i="1"/>
  <c r="AH286" i="1"/>
  <c r="AG286" i="1"/>
  <c r="AF286" i="1"/>
  <c r="J286" i="1"/>
  <c r="K286" i="1"/>
  <c r="L286" i="1"/>
  <c r="M286" i="1"/>
  <c r="G286" i="1"/>
  <c r="H286" i="1"/>
  <c r="F286" i="1"/>
  <c r="E286" i="1"/>
  <c r="D286" i="1"/>
  <c r="AM285" i="1"/>
  <c r="AL285" i="1"/>
  <c r="AK285" i="1"/>
  <c r="AJ285" i="1"/>
  <c r="AI285" i="1"/>
  <c r="AH285" i="1"/>
  <c r="AG285" i="1"/>
  <c r="AF285" i="1"/>
  <c r="J285" i="1"/>
  <c r="K285" i="1"/>
  <c r="L285" i="1"/>
  <c r="M285" i="1"/>
  <c r="G285" i="1"/>
  <c r="H285" i="1"/>
  <c r="F285" i="1"/>
  <c r="E285" i="1"/>
  <c r="D285" i="1"/>
  <c r="AM284" i="1"/>
  <c r="AL284" i="1"/>
  <c r="AK284" i="1"/>
  <c r="AJ284" i="1"/>
  <c r="AI284" i="1"/>
  <c r="AH284" i="1"/>
  <c r="AG284" i="1"/>
  <c r="AF284" i="1"/>
  <c r="J284" i="1"/>
  <c r="K284" i="1"/>
  <c r="L284" i="1"/>
  <c r="M284" i="1"/>
  <c r="G284" i="1"/>
  <c r="H284" i="1"/>
  <c r="F284" i="1"/>
  <c r="E284" i="1"/>
  <c r="D284" i="1"/>
  <c r="AM283" i="1"/>
  <c r="AL283" i="1"/>
  <c r="AK283" i="1"/>
  <c r="AJ283" i="1"/>
  <c r="AI283" i="1"/>
  <c r="AH283" i="1"/>
  <c r="AG283" i="1"/>
  <c r="AF283" i="1"/>
  <c r="J283" i="1"/>
  <c r="K283" i="1"/>
  <c r="L283" i="1"/>
  <c r="M283" i="1"/>
  <c r="G283" i="1"/>
  <c r="H283" i="1"/>
  <c r="F283" i="1"/>
  <c r="E283" i="1"/>
  <c r="D283" i="1"/>
  <c r="AM282" i="1"/>
  <c r="AL282" i="1"/>
  <c r="AK282" i="1"/>
  <c r="AJ282" i="1"/>
  <c r="AI282" i="1"/>
  <c r="AH282" i="1"/>
  <c r="AG282" i="1"/>
  <c r="AF282" i="1"/>
  <c r="J282" i="1"/>
  <c r="K282" i="1"/>
  <c r="L282" i="1"/>
  <c r="M282" i="1"/>
  <c r="G282" i="1"/>
  <c r="H282" i="1"/>
  <c r="F282" i="1"/>
  <c r="E282" i="1"/>
  <c r="D282" i="1"/>
  <c r="AM281" i="1"/>
  <c r="AL281" i="1"/>
  <c r="AK281" i="1"/>
  <c r="AJ281" i="1"/>
  <c r="AI281" i="1"/>
  <c r="AH281" i="1"/>
  <c r="AG281" i="1"/>
  <c r="AF281" i="1"/>
  <c r="J281" i="1"/>
  <c r="K281" i="1"/>
  <c r="L281" i="1"/>
  <c r="M281" i="1"/>
  <c r="G281" i="1"/>
  <c r="H281" i="1"/>
  <c r="F281" i="1"/>
  <c r="E281" i="1"/>
  <c r="D281" i="1"/>
  <c r="AM280" i="1"/>
  <c r="AL280" i="1"/>
  <c r="AK280" i="1"/>
  <c r="AJ280" i="1"/>
  <c r="AI280" i="1"/>
  <c r="AH280" i="1"/>
  <c r="AG280" i="1"/>
  <c r="AF280" i="1"/>
  <c r="J280" i="1"/>
  <c r="K280" i="1"/>
  <c r="L280" i="1"/>
  <c r="M280" i="1"/>
  <c r="G280" i="1"/>
  <c r="H280" i="1"/>
  <c r="F280" i="1"/>
  <c r="E280" i="1"/>
  <c r="D280" i="1"/>
  <c r="AM279" i="1"/>
  <c r="AL279" i="1"/>
  <c r="AK279" i="1"/>
  <c r="AJ279" i="1"/>
  <c r="AI279" i="1"/>
  <c r="AH279" i="1"/>
  <c r="AG279" i="1"/>
  <c r="AF279" i="1"/>
  <c r="J279" i="1"/>
  <c r="K279" i="1"/>
  <c r="L279" i="1"/>
  <c r="M279" i="1"/>
  <c r="G279" i="1"/>
  <c r="H279" i="1"/>
  <c r="F279" i="1"/>
  <c r="E279" i="1"/>
  <c r="D279" i="1"/>
  <c r="AM278" i="1"/>
  <c r="AL278" i="1"/>
  <c r="AK278" i="1"/>
  <c r="AJ278" i="1"/>
  <c r="AI278" i="1"/>
  <c r="AH278" i="1"/>
  <c r="AG278" i="1"/>
  <c r="AF278" i="1"/>
  <c r="J278" i="1"/>
  <c r="K278" i="1"/>
  <c r="L278" i="1"/>
  <c r="M278" i="1"/>
  <c r="G278" i="1"/>
  <c r="H278" i="1"/>
  <c r="F278" i="1"/>
  <c r="E278" i="1"/>
  <c r="D278" i="1"/>
  <c r="AM277" i="1"/>
  <c r="AL277" i="1"/>
  <c r="AK277" i="1"/>
  <c r="AJ277" i="1"/>
  <c r="AI277" i="1"/>
  <c r="AH277" i="1"/>
  <c r="AG277" i="1"/>
  <c r="AF277" i="1"/>
  <c r="J277" i="1"/>
  <c r="K277" i="1"/>
  <c r="L277" i="1"/>
  <c r="M277" i="1"/>
  <c r="G277" i="1"/>
  <c r="H277" i="1"/>
  <c r="F277" i="1"/>
  <c r="E277" i="1"/>
  <c r="D277" i="1"/>
  <c r="AM276" i="1"/>
  <c r="AL276" i="1"/>
  <c r="AK276" i="1"/>
  <c r="AJ276" i="1"/>
  <c r="AI276" i="1"/>
  <c r="AH276" i="1"/>
  <c r="AG276" i="1"/>
  <c r="AF276" i="1"/>
  <c r="J276" i="1"/>
  <c r="K276" i="1"/>
  <c r="L276" i="1"/>
  <c r="M276" i="1"/>
  <c r="G276" i="1"/>
  <c r="H276" i="1"/>
  <c r="F276" i="1"/>
  <c r="E276" i="1"/>
  <c r="D276" i="1"/>
  <c r="AM275" i="1"/>
  <c r="AL275" i="1"/>
  <c r="AK275" i="1"/>
  <c r="AJ275" i="1"/>
  <c r="AI275" i="1"/>
  <c r="AH275" i="1"/>
  <c r="AG275" i="1"/>
  <c r="AF275" i="1"/>
  <c r="J275" i="1"/>
  <c r="K275" i="1"/>
  <c r="L275" i="1"/>
  <c r="M275" i="1"/>
  <c r="G275" i="1"/>
  <c r="H275" i="1"/>
  <c r="F275" i="1"/>
  <c r="E275" i="1"/>
  <c r="D275" i="1"/>
  <c r="H41" i="27"/>
  <c r="H40" i="27"/>
  <c r="G2" i="27"/>
  <c r="H1" i="2"/>
  <c r="G3" i="27"/>
  <c r="J1" i="2"/>
  <c r="L1" i="2"/>
  <c r="G5" i="27"/>
  <c r="N1" i="2"/>
  <c r="G6" i="27"/>
  <c r="P1" i="2"/>
  <c r="G7" i="27"/>
  <c r="R1" i="2"/>
  <c r="T1" i="2"/>
  <c r="V1" i="2"/>
  <c r="X1" i="2"/>
  <c r="Z1" i="2"/>
  <c r="AB1" i="2"/>
  <c r="G13" i="27"/>
  <c r="AD1" i="2"/>
  <c r="G14" i="27"/>
  <c r="AF1" i="2"/>
  <c r="AH1" i="2"/>
  <c r="AJ1" i="2"/>
  <c r="AL1" i="2"/>
  <c r="AN1" i="2"/>
  <c r="AP1" i="2"/>
  <c r="AV1" i="2"/>
  <c r="AW1" i="2"/>
  <c r="AX1" i="2"/>
  <c r="AY1" i="2"/>
  <c r="H2" i="2"/>
  <c r="C2" i="2"/>
  <c r="J2" i="2"/>
  <c r="D2" i="2"/>
  <c r="L2" i="2"/>
  <c r="E2" i="2"/>
  <c r="N2" i="2"/>
  <c r="P2" i="2"/>
  <c r="R2" i="2"/>
  <c r="T2" i="2"/>
  <c r="V2" i="2"/>
  <c r="X2" i="2"/>
  <c r="Z2" i="2"/>
  <c r="AB2" i="2"/>
  <c r="AD2" i="2"/>
  <c r="AF2" i="2"/>
  <c r="AH2" i="2"/>
  <c r="AJ2" i="2"/>
  <c r="AL2" i="2"/>
  <c r="AN2" i="2"/>
  <c r="AP2" i="2"/>
  <c r="N3" i="2"/>
  <c r="P3" i="2"/>
  <c r="R3" i="2"/>
  <c r="X3" i="2"/>
  <c r="AD3" i="2"/>
  <c r="V3" i="2"/>
  <c r="Z3" i="2"/>
  <c r="T3" i="2"/>
  <c r="AB3" i="2"/>
  <c r="AL3" i="2"/>
  <c r="AN3" i="2"/>
  <c r="AF3" i="2"/>
  <c r="AJ3" i="2"/>
  <c r="AH3" i="2"/>
  <c r="AP3" i="2"/>
  <c r="O3" i="2"/>
  <c r="Q3" i="2"/>
  <c r="S3" i="2"/>
  <c r="U3" i="2"/>
  <c r="W3" i="2"/>
  <c r="Y3" i="2"/>
  <c r="AA3" i="2"/>
  <c r="AC3" i="2"/>
  <c r="AE3" i="2"/>
  <c r="AG3" i="2"/>
  <c r="AI3" i="2"/>
  <c r="AK3" i="2"/>
  <c r="AM3" i="2"/>
  <c r="AO3" i="2"/>
  <c r="AQ3" i="2"/>
  <c r="C3" i="2"/>
  <c r="D3" i="2"/>
  <c r="E3" i="2"/>
  <c r="AS3" i="2"/>
  <c r="AV3" i="2"/>
  <c r="AW3" i="2"/>
  <c r="AX3" i="2"/>
  <c r="AY3" i="2"/>
  <c r="N4" i="2"/>
  <c r="P4" i="2"/>
  <c r="R4" i="2"/>
  <c r="X4" i="2"/>
  <c r="AD4" i="2"/>
  <c r="V4" i="2"/>
  <c r="Z4" i="2"/>
  <c r="T4" i="2"/>
  <c r="AL4" i="2"/>
  <c r="AN4" i="2"/>
  <c r="AF4" i="2"/>
  <c r="AJ4" i="2"/>
  <c r="AH4" i="2"/>
  <c r="AP4" i="2"/>
  <c r="B4" i="2"/>
  <c r="I4" i="2"/>
  <c r="K4" i="2"/>
  <c r="M4" i="2"/>
  <c r="O4" i="2"/>
  <c r="Q4" i="2"/>
  <c r="S4" i="2"/>
  <c r="U4" i="2"/>
  <c r="W4" i="2"/>
  <c r="Y4" i="2"/>
  <c r="AA4" i="2"/>
  <c r="AC4" i="2"/>
  <c r="AE4" i="2"/>
  <c r="AG4" i="2"/>
  <c r="AI4" i="2"/>
  <c r="AK4" i="2"/>
  <c r="AM4" i="2"/>
  <c r="AO4" i="2"/>
  <c r="AQ4" i="2"/>
  <c r="C4" i="2"/>
  <c r="D4" i="2"/>
  <c r="E4" i="2"/>
  <c r="F4" i="2"/>
  <c r="G4" i="2"/>
  <c r="AS4" i="2"/>
  <c r="AV4" i="2"/>
  <c r="AW4" i="2"/>
  <c r="AX4" i="2"/>
  <c r="AY4" i="2"/>
  <c r="L5" i="2"/>
  <c r="N5" i="2"/>
  <c r="P5" i="2"/>
  <c r="R5" i="2"/>
  <c r="X5" i="2"/>
  <c r="AD5" i="2"/>
  <c r="V5" i="2"/>
  <c r="Z5" i="2"/>
  <c r="T5" i="2"/>
  <c r="AB5" i="2"/>
  <c r="AL5" i="2"/>
  <c r="AN5" i="2"/>
  <c r="AF5" i="2"/>
  <c r="AJ5" i="2"/>
  <c r="AH5" i="2"/>
  <c r="AP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C5" i="2"/>
  <c r="D5" i="2"/>
  <c r="E5" i="2"/>
  <c r="AS5" i="2"/>
  <c r="AV5" i="2"/>
  <c r="AW5" i="2"/>
  <c r="AX5" i="2"/>
  <c r="AY5" i="2"/>
  <c r="N7" i="2"/>
  <c r="R7" i="2"/>
  <c r="X7" i="2"/>
  <c r="V7" i="2"/>
  <c r="Z7" i="2"/>
  <c r="AL7" i="2"/>
  <c r="AN7" i="2"/>
  <c r="AJ7" i="2"/>
  <c r="AP7" i="2"/>
  <c r="F7" i="2"/>
  <c r="G7" i="2"/>
  <c r="AS7" i="2"/>
  <c r="AV7" i="2"/>
  <c r="AW7" i="2"/>
  <c r="AX7" i="2"/>
  <c r="AY7" i="2"/>
  <c r="N1" i="1"/>
  <c r="D1" i="1"/>
  <c r="O1" i="1"/>
  <c r="E1" i="1"/>
  <c r="P1" i="1"/>
  <c r="F1" i="1"/>
  <c r="J1" i="1"/>
  <c r="K1" i="1"/>
  <c r="L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F1" i="1"/>
  <c r="AG1" i="1"/>
  <c r="AH1" i="1"/>
  <c r="AI1" i="1"/>
  <c r="AJ1" i="1"/>
  <c r="AK1" i="1"/>
  <c r="AM1" i="1"/>
  <c r="C3" i="1"/>
  <c r="D3" i="1"/>
  <c r="E3" i="1"/>
  <c r="F3" i="1"/>
  <c r="G3" i="1"/>
  <c r="H3" i="1"/>
  <c r="J3" i="1"/>
  <c r="K3" i="1"/>
  <c r="L3" i="1"/>
  <c r="M3" i="1"/>
  <c r="AF3" i="1"/>
  <c r="AG3" i="1"/>
  <c r="AH3" i="1"/>
  <c r="AI3" i="1"/>
  <c r="AJ3" i="1"/>
  <c r="AK3" i="1"/>
  <c r="AM3" i="1"/>
  <c r="AU3" i="1"/>
  <c r="BC3" i="1"/>
  <c r="BD3" i="1"/>
  <c r="C4" i="1"/>
  <c r="D4" i="1"/>
  <c r="E4" i="1"/>
  <c r="F4" i="1"/>
  <c r="G4" i="1"/>
  <c r="H4" i="1"/>
  <c r="J4" i="1"/>
  <c r="K4" i="1"/>
  <c r="L4" i="1"/>
  <c r="M4" i="1"/>
  <c r="AF4" i="1"/>
  <c r="AG4" i="1"/>
  <c r="AH4" i="1"/>
  <c r="AI4" i="1"/>
  <c r="AJ4" i="1"/>
  <c r="AK4" i="1"/>
  <c r="AM4" i="1"/>
  <c r="AU4" i="1"/>
  <c r="BC4" i="1"/>
  <c r="BD4" i="1"/>
  <c r="C5" i="1"/>
  <c r="D5" i="1"/>
  <c r="E5" i="1"/>
  <c r="F5" i="1"/>
  <c r="G5" i="1"/>
  <c r="H5" i="1"/>
  <c r="J5" i="1"/>
  <c r="K5" i="1"/>
  <c r="L5" i="1"/>
  <c r="M5" i="1"/>
  <c r="AF5" i="1"/>
  <c r="AG5" i="1"/>
  <c r="AH5" i="1"/>
  <c r="AI5" i="1"/>
  <c r="AJ5" i="1"/>
  <c r="AK5" i="1"/>
  <c r="AM5" i="1"/>
  <c r="AU5" i="1"/>
  <c r="BC5" i="1"/>
  <c r="BD5" i="1"/>
  <c r="C6" i="1"/>
  <c r="D6" i="1"/>
  <c r="E6" i="1"/>
  <c r="F6" i="1"/>
  <c r="G6" i="1"/>
  <c r="H6" i="1"/>
  <c r="J6" i="1"/>
  <c r="K6" i="1"/>
  <c r="L6" i="1"/>
  <c r="M6" i="1"/>
  <c r="AF6" i="1"/>
  <c r="AG6" i="1"/>
  <c r="AH6" i="1"/>
  <c r="AI6" i="1"/>
  <c r="AJ6" i="1"/>
  <c r="AK6" i="1"/>
  <c r="AM6" i="1"/>
  <c r="AU6" i="1"/>
  <c r="BC6" i="1"/>
  <c r="BD6" i="1"/>
  <c r="C7" i="1"/>
  <c r="D7" i="1"/>
  <c r="E7" i="1"/>
  <c r="F7" i="1"/>
  <c r="G7" i="1"/>
  <c r="H7" i="1"/>
  <c r="J7" i="1"/>
  <c r="K7" i="1"/>
  <c r="L7" i="1"/>
  <c r="M7" i="1"/>
  <c r="AF7" i="1"/>
  <c r="AG7" i="1"/>
  <c r="AH7" i="1"/>
  <c r="AI7" i="1"/>
  <c r="AJ7" i="1"/>
  <c r="AK7" i="1"/>
  <c r="AM7" i="1"/>
  <c r="AU7" i="1"/>
  <c r="BC7" i="1"/>
  <c r="BD7" i="1"/>
  <c r="C8" i="1"/>
  <c r="D8" i="1"/>
  <c r="E8" i="1"/>
  <c r="F8" i="1"/>
  <c r="G8" i="1"/>
  <c r="H8" i="1"/>
  <c r="J8" i="1"/>
  <c r="K8" i="1"/>
  <c r="L8" i="1"/>
  <c r="M8" i="1"/>
  <c r="AF8" i="1"/>
  <c r="AG8" i="1"/>
  <c r="AH8" i="1"/>
  <c r="AI8" i="1"/>
  <c r="AJ8" i="1"/>
  <c r="AK8" i="1"/>
  <c r="AM8" i="1"/>
  <c r="AU8" i="1"/>
  <c r="BC8" i="1"/>
  <c r="BD8" i="1"/>
  <c r="C9" i="1"/>
  <c r="D9" i="1"/>
  <c r="E9" i="1"/>
  <c r="F9" i="1"/>
  <c r="G9" i="1"/>
  <c r="H9" i="1"/>
  <c r="J9" i="1"/>
  <c r="K9" i="1"/>
  <c r="L9" i="1"/>
  <c r="M9" i="1"/>
  <c r="AF9" i="1"/>
  <c r="AG9" i="1"/>
  <c r="AH9" i="1"/>
  <c r="AI9" i="1"/>
  <c r="AJ9" i="1"/>
  <c r="AK9" i="1"/>
  <c r="AM9" i="1"/>
  <c r="AU9" i="1"/>
  <c r="BC9" i="1"/>
  <c r="BD9" i="1"/>
  <c r="C10" i="1"/>
  <c r="D10" i="1"/>
  <c r="E10" i="1"/>
  <c r="F10" i="1"/>
  <c r="G10" i="1"/>
  <c r="H10" i="1"/>
  <c r="J10" i="1"/>
  <c r="K10" i="1"/>
  <c r="L10" i="1"/>
  <c r="M10" i="1"/>
  <c r="AF10" i="1"/>
  <c r="AG10" i="1"/>
  <c r="AH10" i="1"/>
  <c r="AI10" i="1"/>
  <c r="AJ10" i="1"/>
  <c r="AK10" i="1"/>
  <c r="AM10" i="1"/>
  <c r="AU10" i="1"/>
  <c r="BC10" i="1"/>
  <c r="BD10" i="1"/>
  <c r="C11" i="1"/>
  <c r="D11" i="1"/>
  <c r="E11" i="1"/>
  <c r="F11" i="1"/>
  <c r="G11" i="1"/>
  <c r="H11" i="1"/>
  <c r="J11" i="1"/>
  <c r="K11" i="1"/>
  <c r="L11" i="1"/>
  <c r="M11" i="1"/>
  <c r="AF11" i="1"/>
  <c r="AG11" i="1"/>
  <c r="AH11" i="1"/>
  <c r="AI11" i="1"/>
  <c r="AJ11" i="1"/>
  <c r="AK11" i="1"/>
  <c r="AM11" i="1"/>
  <c r="AU11" i="1"/>
  <c r="BC11" i="1"/>
  <c r="BD11" i="1"/>
  <c r="C12" i="1"/>
  <c r="D12" i="1"/>
  <c r="E12" i="1"/>
  <c r="F12" i="1"/>
  <c r="G12" i="1"/>
  <c r="H12" i="1"/>
  <c r="J12" i="1"/>
  <c r="K12" i="1"/>
  <c r="L12" i="1"/>
  <c r="M12" i="1"/>
  <c r="AF12" i="1"/>
  <c r="AG12" i="1"/>
  <c r="AH12" i="1"/>
  <c r="AI12" i="1"/>
  <c r="AJ12" i="1"/>
  <c r="AK12" i="1"/>
  <c r="AM12" i="1"/>
  <c r="AU12" i="1"/>
  <c r="BC12" i="1"/>
  <c r="BD12" i="1"/>
  <c r="C13" i="1"/>
  <c r="D13" i="1"/>
  <c r="E13" i="1"/>
  <c r="F13" i="1"/>
  <c r="G13" i="1"/>
  <c r="H13" i="1"/>
  <c r="J13" i="1"/>
  <c r="K13" i="1"/>
  <c r="L13" i="1"/>
  <c r="M13" i="1"/>
  <c r="AF13" i="1"/>
  <c r="AG13" i="1"/>
  <c r="AH13" i="1"/>
  <c r="AI13" i="1"/>
  <c r="AJ13" i="1"/>
  <c r="AK13" i="1"/>
  <c r="AM13" i="1"/>
  <c r="AU13" i="1"/>
  <c r="BC13" i="1"/>
  <c r="BD13" i="1"/>
  <c r="C14" i="1"/>
  <c r="D14" i="1"/>
  <c r="E14" i="1"/>
  <c r="F14" i="1"/>
  <c r="G14" i="1"/>
  <c r="H14" i="1"/>
  <c r="J14" i="1"/>
  <c r="K14" i="1"/>
  <c r="L14" i="1"/>
  <c r="M14" i="1"/>
  <c r="AF14" i="1"/>
  <c r="AG14" i="1"/>
  <c r="AH14" i="1"/>
  <c r="AI14" i="1"/>
  <c r="AJ14" i="1"/>
  <c r="AK14" i="1"/>
  <c r="AM14" i="1"/>
  <c r="AU14" i="1"/>
  <c r="BC14" i="1"/>
  <c r="BD14" i="1"/>
  <c r="C15" i="1"/>
  <c r="D15" i="1"/>
  <c r="E15" i="1"/>
  <c r="F15" i="1"/>
  <c r="G15" i="1"/>
  <c r="H15" i="1"/>
  <c r="J15" i="1"/>
  <c r="K15" i="1"/>
  <c r="L15" i="1"/>
  <c r="M15" i="1"/>
  <c r="AF15" i="1"/>
  <c r="AG15" i="1"/>
  <c r="AH15" i="1"/>
  <c r="AI15" i="1"/>
  <c r="AJ15" i="1"/>
  <c r="AK15" i="1"/>
  <c r="AM15" i="1"/>
  <c r="AU15" i="1"/>
  <c r="BC15" i="1"/>
  <c r="BD15" i="1"/>
  <c r="C16" i="1"/>
  <c r="D16" i="1"/>
  <c r="E16" i="1"/>
  <c r="F16" i="1"/>
  <c r="G16" i="1"/>
  <c r="H16" i="1"/>
  <c r="J16" i="1"/>
  <c r="K16" i="1"/>
  <c r="L16" i="1"/>
  <c r="M16" i="1"/>
  <c r="AF16" i="1"/>
  <c r="AG16" i="1"/>
  <c r="AH16" i="1"/>
  <c r="AI16" i="1"/>
  <c r="AJ16" i="1"/>
  <c r="AK16" i="1"/>
  <c r="AM16" i="1"/>
  <c r="AU16" i="1"/>
  <c r="BC16" i="1"/>
  <c r="BD16" i="1"/>
  <c r="C17" i="1"/>
  <c r="D17" i="1"/>
  <c r="E17" i="1"/>
  <c r="F17" i="1"/>
  <c r="G17" i="1"/>
  <c r="H17" i="1"/>
  <c r="J17" i="1"/>
  <c r="K17" i="1"/>
  <c r="L17" i="1"/>
  <c r="M17" i="1"/>
  <c r="AF17" i="1"/>
  <c r="AG17" i="1"/>
  <c r="AH17" i="1"/>
  <c r="AI17" i="1"/>
  <c r="AJ17" i="1"/>
  <c r="AK17" i="1"/>
  <c r="AM17" i="1"/>
  <c r="AU17" i="1"/>
  <c r="BC17" i="1"/>
  <c r="BD17" i="1"/>
  <c r="C18" i="1"/>
  <c r="D18" i="1"/>
  <c r="E18" i="1"/>
  <c r="F18" i="1"/>
  <c r="G18" i="1"/>
  <c r="H18" i="1"/>
  <c r="J18" i="1"/>
  <c r="K18" i="1"/>
  <c r="L18" i="1"/>
  <c r="M18" i="1"/>
  <c r="AF18" i="1"/>
  <c r="AG18" i="1"/>
  <c r="AH18" i="1"/>
  <c r="AI18" i="1"/>
  <c r="AJ18" i="1"/>
  <c r="AK18" i="1"/>
  <c r="AM18" i="1"/>
  <c r="AU18" i="1"/>
  <c r="BC18" i="1"/>
  <c r="BD18" i="1"/>
  <c r="C19" i="1"/>
  <c r="D19" i="1"/>
  <c r="E19" i="1"/>
  <c r="F19" i="1"/>
  <c r="G19" i="1"/>
  <c r="H19" i="1"/>
  <c r="J19" i="1"/>
  <c r="K19" i="1"/>
  <c r="L19" i="1"/>
  <c r="M19" i="1"/>
  <c r="AF19" i="1"/>
  <c r="AG19" i="1"/>
  <c r="AH19" i="1"/>
  <c r="AI19" i="1"/>
  <c r="AJ19" i="1"/>
  <c r="AK19" i="1"/>
  <c r="AM19" i="1"/>
  <c r="AU19" i="1"/>
  <c r="BC19" i="1"/>
  <c r="BD19" i="1"/>
  <c r="C20" i="1"/>
  <c r="D20" i="1"/>
  <c r="E20" i="1"/>
  <c r="F20" i="1"/>
  <c r="G20" i="1"/>
  <c r="H20" i="1"/>
  <c r="J20" i="1"/>
  <c r="K20" i="1"/>
  <c r="L20" i="1"/>
  <c r="M20" i="1"/>
  <c r="AF20" i="1"/>
  <c r="AG20" i="1"/>
  <c r="AH20" i="1"/>
  <c r="AI20" i="1"/>
  <c r="AJ20" i="1"/>
  <c r="AK20" i="1"/>
  <c r="AM20" i="1"/>
  <c r="AU20" i="1"/>
  <c r="BC20" i="1"/>
  <c r="BD20" i="1"/>
  <c r="C21" i="1"/>
  <c r="D21" i="1"/>
  <c r="E21" i="1"/>
  <c r="F21" i="1"/>
  <c r="G21" i="1"/>
  <c r="H21" i="1"/>
  <c r="J21" i="1"/>
  <c r="K21" i="1"/>
  <c r="L21" i="1"/>
  <c r="M21" i="1"/>
  <c r="AF21" i="1"/>
  <c r="AG21" i="1"/>
  <c r="AH21" i="1"/>
  <c r="AI21" i="1"/>
  <c r="AJ21" i="1"/>
  <c r="AK21" i="1"/>
  <c r="AM21" i="1"/>
  <c r="AU21" i="1"/>
  <c r="BC21" i="1"/>
  <c r="BD21" i="1"/>
  <c r="C22" i="1"/>
  <c r="D22" i="1"/>
  <c r="E22" i="1"/>
  <c r="F22" i="1"/>
  <c r="G22" i="1"/>
  <c r="H22" i="1"/>
  <c r="J22" i="1"/>
  <c r="K22" i="1"/>
  <c r="L22" i="1"/>
  <c r="M22" i="1"/>
  <c r="AF22" i="1"/>
  <c r="AG22" i="1"/>
  <c r="AH22" i="1"/>
  <c r="AI22" i="1"/>
  <c r="AJ22" i="1"/>
  <c r="AK22" i="1"/>
  <c r="AM22" i="1"/>
  <c r="AU22" i="1"/>
  <c r="BC22" i="1"/>
  <c r="BD22" i="1"/>
  <c r="C23" i="1"/>
  <c r="D23" i="1"/>
  <c r="E23" i="1"/>
  <c r="F23" i="1"/>
  <c r="G23" i="1"/>
  <c r="H23" i="1"/>
  <c r="J23" i="1"/>
  <c r="K23" i="1"/>
  <c r="L23" i="1"/>
  <c r="M23" i="1"/>
  <c r="AF23" i="1"/>
  <c r="AG23" i="1"/>
  <c r="AH23" i="1"/>
  <c r="AI23" i="1"/>
  <c r="AJ23" i="1"/>
  <c r="AK23" i="1"/>
  <c r="AM23" i="1"/>
  <c r="AU23" i="1"/>
  <c r="BC23" i="1"/>
  <c r="BD23" i="1"/>
  <c r="C24" i="1"/>
  <c r="D24" i="1"/>
  <c r="E24" i="1"/>
  <c r="F24" i="1"/>
  <c r="G24" i="1"/>
  <c r="H24" i="1"/>
  <c r="J24" i="1"/>
  <c r="K24" i="1"/>
  <c r="L24" i="1"/>
  <c r="M24" i="1"/>
  <c r="AF24" i="1"/>
  <c r="AG24" i="1"/>
  <c r="AH24" i="1"/>
  <c r="AI24" i="1"/>
  <c r="AJ24" i="1"/>
  <c r="AK24" i="1"/>
  <c r="AM24" i="1"/>
  <c r="AU24" i="1"/>
  <c r="BC24" i="1"/>
  <c r="BD24" i="1"/>
  <c r="C25" i="1"/>
  <c r="D25" i="1"/>
  <c r="E25" i="1"/>
  <c r="F25" i="1"/>
  <c r="G25" i="1"/>
  <c r="H25" i="1"/>
  <c r="J25" i="1"/>
  <c r="K25" i="1"/>
  <c r="L25" i="1"/>
  <c r="M25" i="1"/>
  <c r="AF25" i="1"/>
  <c r="AG25" i="1"/>
  <c r="AH25" i="1"/>
  <c r="AI25" i="1"/>
  <c r="AJ25" i="1"/>
  <c r="AK25" i="1"/>
  <c r="AM25" i="1"/>
  <c r="AU25" i="1"/>
  <c r="BC25" i="1"/>
  <c r="BD25" i="1"/>
  <c r="C26" i="1"/>
  <c r="D26" i="1"/>
  <c r="E26" i="1"/>
  <c r="F26" i="1"/>
  <c r="G26" i="1"/>
  <c r="H26" i="1"/>
  <c r="J26" i="1"/>
  <c r="K26" i="1"/>
  <c r="L26" i="1"/>
  <c r="M26" i="1"/>
  <c r="AF26" i="1"/>
  <c r="AG26" i="1"/>
  <c r="AH26" i="1"/>
  <c r="AI26" i="1"/>
  <c r="AJ26" i="1"/>
  <c r="AK26" i="1"/>
  <c r="AM26" i="1"/>
  <c r="AU26" i="1"/>
  <c r="BC26" i="1"/>
  <c r="BD26" i="1"/>
  <c r="C27" i="1"/>
  <c r="D27" i="1"/>
  <c r="E27" i="1"/>
  <c r="F27" i="1"/>
  <c r="G27" i="1"/>
  <c r="H27" i="1"/>
  <c r="J27" i="1"/>
  <c r="K27" i="1"/>
  <c r="L27" i="1"/>
  <c r="M27" i="1"/>
  <c r="AF27" i="1"/>
  <c r="AG27" i="1"/>
  <c r="AH27" i="1"/>
  <c r="AI27" i="1"/>
  <c r="AJ27" i="1"/>
  <c r="AK27" i="1"/>
  <c r="AM27" i="1"/>
  <c r="AU27" i="1"/>
  <c r="BC27" i="1"/>
  <c r="BD27" i="1"/>
  <c r="C28" i="1"/>
  <c r="D28" i="1"/>
  <c r="E28" i="1"/>
  <c r="F28" i="1"/>
  <c r="G28" i="1"/>
  <c r="H28" i="1"/>
  <c r="J28" i="1"/>
  <c r="K28" i="1"/>
  <c r="L28" i="1"/>
  <c r="M28" i="1"/>
  <c r="AF28" i="1"/>
  <c r="AG28" i="1"/>
  <c r="AH28" i="1"/>
  <c r="AI28" i="1"/>
  <c r="AJ28" i="1"/>
  <c r="AK28" i="1"/>
  <c r="AM28" i="1"/>
  <c r="AU28" i="1"/>
  <c r="BC28" i="1"/>
  <c r="BD28" i="1"/>
  <c r="C29" i="1"/>
  <c r="D29" i="1"/>
  <c r="E29" i="1"/>
  <c r="F29" i="1"/>
  <c r="G29" i="1"/>
  <c r="H29" i="1"/>
  <c r="J29" i="1"/>
  <c r="K29" i="1"/>
  <c r="L29" i="1"/>
  <c r="M29" i="1"/>
  <c r="AF29" i="1"/>
  <c r="AG29" i="1"/>
  <c r="AH29" i="1"/>
  <c r="AI29" i="1"/>
  <c r="AJ29" i="1"/>
  <c r="AK29" i="1"/>
  <c r="AM29" i="1"/>
  <c r="AU29" i="1"/>
  <c r="BC29" i="1"/>
  <c r="BD29" i="1"/>
  <c r="C30" i="1"/>
  <c r="D30" i="1"/>
  <c r="E30" i="1"/>
  <c r="F30" i="1"/>
  <c r="G30" i="1"/>
  <c r="H30" i="1"/>
  <c r="J30" i="1"/>
  <c r="K30" i="1"/>
  <c r="L30" i="1"/>
  <c r="M30" i="1"/>
  <c r="AF30" i="1"/>
  <c r="AG30" i="1"/>
  <c r="AH30" i="1"/>
  <c r="AI30" i="1"/>
  <c r="AJ30" i="1"/>
  <c r="AK30" i="1"/>
  <c r="AM30" i="1"/>
  <c r="AU30" i="1"/>
  <c r="BC30" i="1"/>
  <c r="BD30" i="1"/>
  <c r="C31" i="1"/>
  <c r="D31" i="1"/>
  <c r="E31" i="1"/>
  <c r="F31" i="1"/>
  <c r="G31" i="1"/>
  <c r="H31" i="1"/>
  <c r="J31" i="1"/>
  <c r="K31" i="1"/>
  <c r="L31" i="1"/>
  <c r="M31" i="1"/>
  <c r="AF31" i="1"/>
  <c r="AG31" i="1"/>
  <c r="AH31" i="1"/>
  <c r="AI31" i="1"/>
  <c r="AJ31" i="1"/>
  <c r="AK31" i="1"/>
  <c r="AM31" i="1"/>
  <c r="AU31" i="1"/>
  <c r="BC31" i="1"/>
  <c r="BD31" i="1"/>
  <c r="C32" i="1"/>
  <c r="D32" i="1"/>
  <c r="E32" i="1"/>
  <c r="F32" i="1"/>
  <c r="G32" i="1"/>
  <c r="H32" i="1"/>
  <c r="J32" i="1"/>
  <c r="K32" i="1"/>
  <c r="L32" i="1"/>
  <c r="M32" i="1"/>
  <c r="AF32" i="1"/>
  <c r="AG32" i="1"/>
  <c r="AH32" i="1"/>
  <c r="AI32" i="1"/>
  <c r="AJ32" i="1"/>
  <c r="AK32" i="1"/>
  <c r="AM32" i="1"/>
  <c r="AU32" i="1"/>
  <c r="BC32" i="1"/>
  <c r="BD32" i="1"/>
  <c r="C33" i="1"/>
  <c r="D33" i="1"/>
  <c r="E33" i="1"/>
  <c r="F33" i="1"/>
  <c r="G33" i="1"/>
  <c r="H33" i="1"/>
  <c r="J33" i="1"/>
  <c r="K33" i="1"/>
  <c r="L33" i="1"/>
  <c r="M33" i="1"/>
  <c r="AF33" i="1"/>
  <c r="AG33" i="1"/>
  <c r="AH33" i="1"/>
  <c r="AI33" i="1"/>
  <c r="AJ33" i="1"/>
  <c r="AK33" i="1"/>
  <c r="AM33" i="1"/>
  <c r="AU33" i="1"/>
  <c r="BC33" i="1"/>
  <c r="BD33" i="1"/>
  <c r="C34" i="1"/>
  <c r="D34" i="1"/>
  <c r="E34" i="1"/>
  <c r="F34" i="1"/>
  <c r="G34" i="1"/>
  <c r="H34" i="1"/>
  <c r="J34" i="1"/>
  <c r="K34" i="1"/>
  <c r="L34" i="1"/>
  <c r="M34" i="1"/>
  <c r="AF34" i="1"/>
  <c r="AG34" i="1"/>
  <c r="AH34" i="1"/>
  <c r="AI34" i="1"/>
  <c r="AJ34" i="1"/>
  <c r="AK34" i="1"/>
  <c r="AM34" i="1"/>
  <c r="AU34" i="1"/>
  <c r="BC34" i="1"/>
  <c r="BD34" i="1"/>
  <c r="C35" i="1"/>
  <c r="D35" i="1"/>
  <c r="E35" i="1"/>
  <c r="F35" i="1"/>
  <c r="G35" i="1"/>
  <c r="H35" i="1"/>
  <c r="J35" i="1"/>
  <c r="K35" i="1"/>
  <c r="L35" i="1"/>
  <c r="M35" i="1"/>
  <c r="AF35" i="1"/>
  <c r="AG35" i="1"/>
  <c r="AH35" i="1"/>
  <c r="AI35" i="1"/>
  <c r="AJ35" i="1"/>
  <c r="AK35" i="1"/>
  <c r="AM35" i="1"/>
  <c r="AU35" i="1"/>
  <c r="BC35" i="1"/>
  <c r="BD35" i="1"/>
  <c r="C36" i="1"/>
  <c r="D36" i="1"/>
  <c r="E36" i="1"/>
  <c r="F36" i="1"/>
  <c r="G36" i="1"/>
  <c r="H36" i="1"/>
  <c r="J36" i="1"/>
  <c r="K36" i="1"/>
  <c r="L36" i="1"/>
  <c r="M36" i="1"/>
  <c r="AF36" i="1"/>
  <c r="AG36" i="1"/>
  <c r="AH36" i="1"/>
  <c r="AI36" i="1"/>
  <c r="AJ36" i="1"/>
  <c r="AK36" i="1"/>
  <c r="AM36" i="1"/>
  <c r="AU36" i="1"/>
  <c r="BC36" i="1"/>
  <c r="BD36" i="1"/>
  <c r="C37" i="1"/>
  <c r="D37" i="1"/>
  <c r="E37" i="1"/>
  <c r="F37" i="1"/>
  <c r="G37" i="1"/>
  <c r="H37" i="1"/>
  <c r="J37" i="1"/>
  <c r="K37" i="1"/>
  <c r="L37" i="1"/>
  <c r="M37" i="1"/>
  <c r="AF37" i="1"/>
  <c r="AG37" i="1"/>
  <c r="AH37" i="1"/>
  <c r="AI37" i="1"/>
  <c r="AJ37" i="1"/>
  <c r="AK37" i="1"/>
  <c r="AM37" i="1"/>
  <c r="AU37" i="1"/>
  <c r="BC37" i="1"/>
  <c r="BD37" i="1"/>
  <c r="C38" i="1"/>
  <c r="D38" i="1"/>
  <c r="E38" i="1"/>
  <c r="F38" i="1"/>
  <c r="G38" i="1"/>
  <c r="H38" i="1"/>
  <c r="J38" i="1"/>
  <c r="K38" i="1"/>
  <c r="L38" i="1"/>
  <c r="M38" i="1"/>
  <c r="AF38" i="1"/>
  <c r="AG38" i="1"/>
  <c r="AH38" i="1"/>
  <c r="AI38" i="1"/>
  <c r="AJ38" i="1"/>
  <c r="AK38" i="1"/>
  <c r="AM38" i="1"/>
  <c r="AU38" i="1"/>
  <c r="BC38" i="1"/>
  <c r="BD38" i="1"/>
  <c r="C39" i="1"/>
  <c r="D39" i="1"/>
  <c r="E39" i="1"/>
  <c r="F39" i="1"/>
  <c r="G39" i="1"/>
  <c r="H39" i="1"/>
  <c r="J39" i="1"/>
  <c r="K39" i="1"/>
  <c r="L39" i="1"/>
  <c r="M39" i="1"/>
  <c r="AF39" i="1"/>
  <c r="AG39" i="1"/>
  <c r="AH39" i="1"/>
  <c r="AI39" i="1"/>
  <c r="AJ39" i="1"/>
  <c r="AK39" i="1"/>
  <c r="AM39" i="1"/>
  <c r="AU39" i="1"/>
  <c r="BC39" i="1"/>
  <c r="BD39" i="1"/>
  <c r="C40" i="1"/>
  <c r="D40" i="1"/>
  <c r="E40" i="1"/>
  <c r="F40" i="1"/>
  <c r="G40" i="1"/>
  <c r="H40" i="1"/>
  <c r="J40" i="1"/>
  <c r="K40" i="1"/>
  <c r="L40" i="1"/>
  <c r="M40" i="1"/>
  <c r="AF40" i="1"/>
  <c r="AG40" i="1"/>
  <c r="AH40" i="1"/>
  <c r="AI40" i="1"/>
  <c r="AJ40" i="1"/>
  <c r="AK40" i="1"/>
  <c r="AM40" i="1"/>
  <c r="AU40" i="1"/>
  <c r="BC40" i="1"/>
  <c r="BD40" i="1"/>
  <c r="C41" i="1"/>
  <c r="D41" i="1"/>
  <c r="E41" i="1"/>
  <c r="F41" i="1"/>
  <c r="G41" i="1"/>
  <c r="H41" i="1"/>
  <c r="J41" i="1"/>
  <c r="K41" i="1"/>
  <c r="L41" i="1"/>
  <c r="M41" i="1"/>
  <c r="AF41" i="1"/>
  <c r="AG41" i="1"/>
  <c r="AH41" i="1"/>
  <c r="AI41" i="1"/>
  <c r="AJ41" i="1"/>
  <c r="AK41" i="1"/>
  <c r="AM41" i="1"/>
  <c r="AU41" i="1"/>
  <c r="BC41" i="1"/>
  <c r="BD41" i="1"/>
  <c r="C42" i="1"/>
  <c r="D42" i="1"/>
  <c r="E42" i="1"/>
  <c r="F42" i="1"/>
  <c r="G42" i="1"/>
  <c r="H42" i="1"/>
  <c r="J42" i="1"/>
  <c r="K42" i="1"/>
  <c r="L42" i="1"/>
  <c r="M42" i="1"/>
  <c r="AF42" i="1"/>
  <c r="AG42" i="1"/>
  <c r="AH42" i="1"/>
  <c r="AI42" i="1"/>
  <c r="AJ42" i="1"/>
  <c r="AK42" i="1"/>
  <c r="AM42" i="1"/>
  <c r="AU42" i="1"/>
  <c r="BC42" i="1"/>
  <c r="BD42" i="1"/>
  <c r="C43" i="1"/>
  <c r="D43" i="1"/>
  <c r="E43" i="1"/>
  <c r="F43" i="1"/>
  <c r="G43" i="1"/>
  <c r="H43" i="1"/>
  <c r="J43" i="1"/>
  <c r="K43" i="1"/>
  <c r="L43" i="1"/>
  <c r="M43" i="1"/>
  <c r="AF43" i="1"/>
  <c r="AG43" i="1"/>
  <c r="AH43" i="1"/>
  <c r="AI43" i="1"/>
  <c r="AJ43" i="1"/>
  <c r="AK43" i="1"/>
  <c r="AM43" i="1"/>
  <c r="AU43" i="1"/>
  <c r="BC43" i="1"/>
  <c r="BD43" i="1"/>
  <c r="C44" i="1"/>
  <c r="D44" i="1"/>
  <c r="E44" i="1"/>
  <c r="F44" i="1"/>
  <c r="G44" i="1"/>
  <c r="H44" i="1"/>
  <c r="J44" i="1"/>
  <c r="K44" i="1"/>
  <c r="L44" i="1"/>
  <c r="M44" i="1"/>
  <c r="AF44" i="1"/>
  <c r="AG44" i="1"/>
  <c r="AH44" i="1"/>
  <c r="AI44" i="1"/>
  <c r="AJ44" i="1"/>
  <c r="AK44" i="1"/>
  <c r="AM44" i="1"/>
  <c r="AU44" i="1"/>
  <c r="BC44" i="1"/>
  <c r="BD44" i="1"/>
  <c r="C45" i="1"/>
  <c r="D45" i="1"/>
  <c r="E45" i="1"/>
  <c r="F45" i="1"/>
  <c r="G45" i="1"/>
  <c r="H45" i="1"/>
  <c r="J45" i="1"/>
  <c r="K45" i="1"/>
  <c r="L45" i="1"/>
  <c r="M45" i="1"/>
  <c r="AF45" i="1"/>
  <c r="AG45" i="1"/>
  <c r="AH45" i="1"/>
  <c r="AI45" i="1"/>
  <c r="AJ45" i="1"/>
  <c r="AK45" i="1"/>
  <c r="AM45" i="1"/>
  <c r="AU45" i="1"/>
  <c r="BC45" i="1"/>
  <c r="BD45" i="1"/>
  <c r="C46" i="1"/>
  <c r="D46" i="1"/>
  <c r="E46" i="1"/>
  <c r="F46" i="1"/>
  <c r="G46" i="1"/>
  <c r="H46" i="1"/>
  <c r="J46" i="1"/>
  <c r="K46" i="1"/>
  <c r="L46" i="1"/>
  <c r="M46" i="1"/>
  <c r="AF46" i="1"/>
  <c r="AG46" i="1"/>
  <c r="AH46" i="1"/>
  <c r="AI46" i="1"/>
  <c r="AJ46" i="1"/>
  <c r="AK46" i="1"/>
  <c r="AM46" i="1"/>
  <c r="AU46" i="1"/>
  <c r="BC46" i="1"/>
  <c r="BD46" i="1"/>
  <c r="C47" i="1"/>
  <c r="D47" i="1"/>
  <c r="E47" i="1"/>
  <c r="F47" i="1"/>
  <c r="G47" i="1"/>
  <c r="H47" i="1"/>
  <c r="J47" i="1"/>
  <c r="K47" i="1"/>
  <c r="L47" i="1"/>
  <c r="M47" i="1"/>
  <c r="AF47" i="1"/>
  <c r="AG47" i="1"/>
  <c r="AH47" i="1"/>
  <c r="AI47" i="1"/>
  <c r="AJ47" i="1"/>
  <c r="AK47" i="1"/>
  <c r="AM47" i="1"/>
  <c r="AU47" i="1"/>
  <c r="BC47" i="1"/>
  <c r="BD47" i="1"/>
  <c r="C48" i="1"/>
  <c r="D48" i="1"/>
  <c r="E48" i="1"/>
  <c r="F48" i="1"/>
  <c r="G48" i="1"/>
  <c r="H48" i="1"/>
  <c r="J48" i="1"/>
  <c r="K48" i="1"/>
  <c r="L48" i="1"/>
  <c r="M48" i="1"/>
  <c r="AF48" i="1"/>
  <c r="AG48" i="1"/>
  <c r="AH48" i="1"/>
  <c r="AI48" i="1"/>
  <c r="AJ48" i="1"/>
  <c r="AK48" i="1"/>
  <c r="AM48" i="1"/>
  <c r="AU48" i="1"/>
  <c r="BC48" i="1"/>
  <c r="BD48" i="1"/>
  <c r="C49" i="1"/>
  <c r="D49" i="1"/>
  <c r="E49" i="1"/>
  <c r="F49" i="1"/>
  <c r="G49" i="1"/>
  <c r="H49" i="1"/>
  <c r="J49" i="1"/>
  <c r="K49" i="1"/>
  <c r="L49" i="1"/>
  <c r="M49" i="1"/>
  <c r="AF49" i="1"/>
  <c r="AG49" i="1"/>
  <c r="AH49" i="1"/>
  <c r="AI49" i="1"/>
  <c r="AJ49" i="1"/>
  <c r="AK49" i="1"/>
  <c r="AM49" i="1"/>
  <c r="AU49" i="1"/>
  <c r="BC49" i="1"/>
  <c r="BD49" i="1"/>
  <c r="C50" i="1"/>
  <c r="D50" i="1"/>
  <c r="E50" i="1"/>
  <c r="F50" i="1"/>
  <c r="G50" i="1"/>
  <c r="H50" i="1"/>
  <c r="J50" i="1"/>
  <c r="K50" i="1"/>
  <c r="L50" i="1"/>
  <c r="M50" i="1"/>
  <c r="AF50" i="1"/>
  <c r="AG50" i="1"/>
  <c r="AH50" i="1"/>
  <c r="AI50" i="1"/>
  <c r="AJ50" i="1"/>
  <c r="AK50" i="1"/>
  <c r="AM50" i="1"/>
  <c r="AU50" i="1"/>
  <c r="BC50" i="1"/>
  <c r="BD50" i="1"/>
  <c r="C51" i="1"/>
  <c r="D51" i="1"/>
  <c r="E51" i="1"/>
  <c r="F51" i="1"/>
  <c r="G51" i="1"/>
  <c r="H51" i="1"/>
  <c r="J51" i="1"/>
  <c r="K51" i="1"/>
  <c r="L51" i="1"/>
  <c r="M51" i="1"/>
  <c r="AF51" i="1"/>
  <c r="AG51" i="1"/>
  <c r="AH51" i="1"/>
  <c r="AI51" i="1"/>
  <c r="AJ51" i="1"/>
  <c r="AK51" i="1"/>
  <c r="AM51" i="1"/>
  <c r="AU51" i="1"/>
  <c r="BC51" i="1"/>
  <c r="BD51" i="1"/>
  <c r="C52" i="1"/>
  <c r="D52" i="1"/>
  <c r="E52" i="1"/>
  <c r="F52" i="1"/>
  <c r="G52" i="1"/>
  <c r="H52" i="1"/>
  <c r="J52" i="1"/>
  <c r="K52" i="1"/>
  <c r="L52" i="1"/>
  <c r="M52" i="1"/>
  <c r="AF52" i="1"/>
  <c r="AG52" i="1"/>
  <c r="AH52" i="1"/>
  <c r="AI52" i="1"/>
  <c r="AJ52" i="1"/>
  <c r="AK52" i="1"/>
  <c r="AM52" i="1"/>
  <c r="AU52" i="1"/>
  <c r="BC52" i="1"/>
  <c r="BD52" i="1"/>
  <c r="C53" i="1"/>
  <c r="D53" i="1"/>
  <c r="E53" i="1"/>
  <c r="F53" i="1"/>
  <c r="G53" i="1"/>
  <c r="H53" i="1"/>
  <c r="J53" i="1"/>
  <c r="K53" i="1"/>
  <c r="L53" i="1"/>
  <c r="M53" i="1"/>
  <c r="AF53" i="1"/>
  <c r="AG53" i="1"/>
  <c r="AH53" i="1"/>
  <c r="AI53" i="1"/>
  <c r="AJ53" i="1"/>
  <c r="AK53" i="1"/>
  <c r="AM53" i="1"/>
  <c r="AU53" i="1"/>
  <c r="BC53" i="1"/>
  <c r="BD53" i="1"/>
  <c r="C54" i="1"/>
  <c r="D54" i="1"/>
  <c r="E54" i="1"/>
  <c r="F54" i="1"/>
  <c r="G54" i="1"/>
  <c r="H54" i="1"/>
  <c r="J54" i="1"/>
  <c r="K54" i="1"/>
  <c r="L54" i="1"/>
  <c r="M54" i="1"/>
  <c r="AF54" i="1"/>
  <c r="AG54" i="1"/>
  <c r="AH54" i="1"/>
  <c r="AI54" i="1"/>
  <c r="AJ54" i="1"/>
  <c r="AK54" i="1"/>
  <c r="AM54" i="1"/>
  <c r="AU54" i="1"/>
  <c r="BC54" i="1"/>
  <c r="BD54" i="1"/>
  <c r="C55" i="1"/>
  <c r="D55" i="1"/>
  <c r="E55" i="1"/>
  <c r="F55" i="1"/>
  <c r="G55" i="1"/>
  <c r="H55" i="1"/>
  <c r="J55" i="1"/>
  <c r="K55" i="1"/>
  <c r="L55" i="1"/>
  <c r="M55" i="1"/>
  <c r="AF55" i="1"/>
  <c r="AG55" i="1"/>
  <c r="AH55" i="1"/>
  <c r="AI55" i="1"/>
  <c r="AJ55" i="1"/>
  <c r="AK55" i="1"/>
  <c r="AM55" i="1"/>
  <c r="AU55" i="1"/>
  <c r="BC55" i="1"/>
  <c r="BD55" i="1"/>
  <c r="C56" i="1"/>
  <c r="D56" i="1"/>
  <c r="E56" i="1"/>
  <c r="F56" i="1"/>
  <c r="G56" i="1"/>
  <c r="H56" i="1"/>
  <c r="J56" i="1"/>
  <c r="K56" i="1"/>
  <c r="L56" i="1"/>
  <c r="M56" i="1"/>
  <c r="AF56" i="1"/>
  <c r="AG56" i="1"/>
  <c r="AH56" i="1"/>
  <c r="AI56" i="1"/>
  <c r="AJ56" i="1"/>
  <c r="AK56" i="1"/>
  <c r="AM56" i="1"/>
  <c r="AU56" i="1"/>
  <c r="BC56" i="1"/>
  <c r="BD56" i="1"/>
  <c r="C57" i="1"/>
  <c r="D57" i="1"/>
  <c r="E57" i="1"/>
  <c r="F57" i="1"/>
  <c r="G57" i="1"/>
  <c r="H57" i="1"/>
  <c r="J57" i="1"/>
  <c r="K57" i="1"/>
  <c r="L57" i="1"/>
  <c r="M57" i="1"/>
  <c r="AF57" i="1"/>
  <c r="AG57" i="1"/>
  <c r="AH57" i="1"/>
  <c r="AI57" i="1"/>
  <c r="AJ57" i="1"/>
  <c r="AK57" i="1"/>
  <c r="AM57" i="1"/>
  <c r="AU57" i="1"/>
  <c r="BC57" i="1"/>
  <c r="BD57" i="1"/>
  <c r="C58" i="1"/>
  <c r="D58" i="1"/>
  <c r="E58" i="1"/>
  <c r="F58" i="1"/>
  <c r="G58" i="1"/>
  <c r="H58" i="1"/>
  <c r="J58" i="1"/>
  <c r="K58" i="1"/>
  <c r="L58" i="1"/>
  <c r="M58" i="1"/>
  <c r="AF58" i="1"/>
  <c r="AG58" i="1"/>
  <c r="AH58" i="1"/>
  <c r="AI58" i="1"/>
  <c r="AJ58" i="1"/>
  <c r="AK58" i="1"/>
  <c r="AM58" i="1"/>
  <c r="AU58" i="1"/>
  <c r="BC58" i="1"/>
  <c r="BD58" i="1"/>
  <c r="C59" i="1"/>
  <c r="D59" i="1"/>
  <c r="E59" i="1"/>
  <c r="F59" i="1"/>
  <c r="G59" i="1"/>
  <c r="H59" i="1"/>
  <c r="J59" i="1"/>
  <c r="K59" i="1"/>
  <c r="L59" i="1"/>
  <c r="M59" i="1"/>
  <c r="AF59" i="1"/>
  <c r="AG59" i="1"/>
  <c r="AH59" i="1"/>
  <c r="AI59" i="1"/>
  <c r="AJ59" i="1"/>
  <c r="AK59" i="1"/>
  <c r="AM59" i="1"/>
  <c r="AU59" i="1"/>
  <c r="BC59" i="1"/>
  <c r="BD59" i="1"/>
  <c r="C60" i="1"/>
  <c r="D60" i="1"/>
  <c r="E60" i="1"/>
  <c r="F60" i="1"/>
  <c r="G60" i="1"/>
  <c r="H60" i="1"/>
  <c r="J60" i="1"/>
  <c r="K60" i="1"/>
  <c r="L60" i="1"/>
  <c r="M60" i="1"/>
  <c r="AF60" i="1"/>
  <c r="AG60" i="1"/>
  <c r="AH60" i="1"/>
  <c r="AI60" i="1"/>
  <c r="AJ60" i="1"/>
  <c r="AK60" i="1"/>
  <c r="AM60" i="1"/>
  <c r="AU60" i="1"/>
  <c r="BC60" i="1"/>
  <c r="BD60" i="1"/>
  <c r="C61" i="1"/>
  <c r="D61" i="1"/>
  <c r="E61" i="1"/>
  <c r="F61" i="1"/>
  <c r="G61" i="1"/>
  <c r="H61" i="1"/>
  <c r="J61" i="1"/>
  <c r="K61" i="1"/>
  <c r="L61" i="1"/>
  <c r="M61" i="1"/>
  <c r="AF61" i="1"/>
  <c r="AG61" i="1"/>
  <c r="AH61" i="1"/>
  <c r="AI61" i="1"/>
  <c r="AJ61" i="1"/>
  <c r="AK61" i="1"/>
  <c r="AM61" i="1"/>
  <c r="AU61" i="1"/>
  <c r="BC61" i="1"/>
  <c r="BD61" i="1"/>
  <c r="C62" i="1"/>
  <c r="D62" i="1"/>
  <c r="E62" i="1"/>
  <c r="F62" i="1"/>
  <c r="G62" i="1"/>
  <c r="H62" i="1"/>
  <c r="J62" i="1"/>
  <c r="K62" i="1"/>
  <c r="L62" i="1"/>
  <c r="M62" i="1"/>
  <c r="AF62" i="1"/>
  <c r="AG62" i="1"/>
  <c r="AH62" i="1"/>
  <c r="AI62" i="1"/>
  <c r="AJ62" i="1"/>
  <c r="AK62" i="1"/>
  <c r="AM62" i="1"/>
  <c r="AU62" i="1"/>
  <c r="BC62" i="1"/>
  <c r="BD62" i="1"/>
  <c r="C63" i="1"/>
  <c r="D63" i="1"/>
  <c r="E63" i="1"/>
  <c r="F63" i="1"/>
  <c r="G63" i="1"/>
  <c r="H63" i="1"/>
  <c r="J63" i="1"/>
  <c r="K63" i="1"/>
  <c r="L63" i="1"/>
  <c r="M63" i="1"/>
  <c r="AF63" i="1"/>
  <c r="AG63" i="1"/>
  <c r="AH63" i="1"/>
  <c r="AI63" i="1"/>
  <c r="AJ63" i="1"/>
  <c r="AK63" i="1"/>
  <c r="AM63" i="1"/>
  <c r="AU63" i="1"/>
  <c r="BC63" i="1"/>
  <c r="BD63" i="1"/>
  <c r="C64" i="1"/>
  <c r="D64" i="1"/>
  <c r="E64" i="1"/>
  <c r="F64" i="1"/>
  <c r="G64" i="1"/>
  <c r="H64" i="1"/>
  <c r="J64" i="1"/>
  <c r="K64" i="1"/>
  <c r="L64" i="1"/>
  <c r="M64" i="1"/>
  <c r="AF64" i="1"/>
  <c r="AG64" i="1"/>
  <c r="AH64" i="1"/>
  <c r="AI64" i="1"/>
  <c r="AJ64" i="1"/>
  <c r="AK64" i="1"/>
  <c r="AM64" i="1"/>
  <c r="AU64" i="1"/>
  <c r="BC64" i="1"/>
  <c r="BD64" i="1"/>
  <c r="C65" i="1"/>
  <c r="D65" i="1"/>
  <c r="E65" i="1"/>
  <c r="F65" i="1"/>
  <c r="G65" i="1"/>
  <c r="H65" i="1"/>
  <c r="J65" i="1"/>
  <c r="K65" i="1"/>
  <c r="L65" i="1"/>
  <c r="M65" i="1"/>
  <c r="AF65" i="1"/>
  <c r="AG65" i="1"/>
  <c r="AH65" i="1"/>
  <c r="AI65" i="1"/>
  <c r="AJ65" i="1"/>
  <c r="AK65" i="1"/>
  <c r="AM65" i="1"/>
  <c r="AU65" i="1"/>
  <c r="BC65" i="1"/>
  <c r="BD65" i="1"/>
  <c r="C66" i="1"/>
  <c r="D66" i="1"/>
  <c r="E66" i="1"/>
  <c r="F66" i="1"/>
  <c r="G66" i="1"/>
  <c r="H66" i="1"/>
  <c r="J66" i="1"/>
  <c r="K66" i="1"/>
  <c r="L66" i="1"/>
  <c r="M66" i="1"/>
  <c r="AF66" i="1"/>
  <c r="AG66" i="1"/>
  <c r="AH66" i="1"/>
  <c r="AI66" i="1"/>
  <c r="AJ66" i="1"/>
  <c r="AK66" i="1"/>
  <c r="AM66" i="1"/>
  <c r="AU66" i="1"/>
  <c r="BC66" i="1"/>
  <c r="BD66" i="1"/>
  <c r="C67" i="1"/>
  <c r="D67" i="1"/>
  <c r="E67" i="1"/>
  <c r="F67" i="1"/>
  <c r="G67" i="1"/>
  <c r="H67" i="1"/>
  <c r="J67" i="1"/>
  <c r="K67" i="1"/>
  <c r="L67" i="1"/>
  <c r="M67" i="1"/>
  <c r="AF67" i="1"/>
  <c r="AG67" i="1"/>
  <c r="AH67" i="1"/>
  <c r="AI67" i="1"/>
  <c r="AJ67" i="1"/>
  <c r="AK67" i="1"/>
  <c r="AM67" i="1"/>
  <c r="AU67" i="1"/>
  <c r="BC67" i="1"/>
  <c r="BD67" i="1"/>
  <c r="C68" i="1"/>
  <c r="D68" i="1"/>
  <c r="E68" i="1"/>
  <c r="F68" i="1"/>
  <c r="G68" i="1"/>
  <c r="H68" i="1"/>
  <c r="J68" i="1"/>
  <c r="K68" i="1"/>
  <c r="L68" i="1"/>
  <c r="M68" i="1"/>
  <c r="AF68" i="1"/>
  <c r="AG68" i="1"/>
  <c r="AH68" i="1"/>
  <c r="AI68" i="1"/>
  <c r="AJ68" i="1"/>
  <c r="AK68" i="1"/>
  <c r="AM68" i="1"/>
  <c r="AU68" i="1"/>
  <c r="BC68" i="1"/>
  <c r="BD68" i="1"/>
  <c r="C69" i="1"/>
  <c r="D69" i="1"/>
  <c r="E69" i="1"/>
  <c r="F69" i="1"/>
  <c r="G69" i="1"/>
  <c r="H69" i="1"/>
  <c r="J69" i="1"/>
  <c r="K69" i="1"/>
  <c r="L69" i="1"/>
  <c r="M69" i="1"/>
  <c r="AF69" i="1"/>
  <c r="AG69" i="1"/>
  <c r="AH69" i="1"/>
  <c r="AI69" i="1"/>
  <c r="AJ69" i="1"/>
  <c r="AK69" i="1"/>
  <c r="AM69" i="1"/>
  <c r="AU69" i="1"/>
  <c r="BC69" i="1"/>
  <c r="BD69" i="1"/>
  <c r="C70" i="1"/>
  <c r="D70" i="1"/>
  <c r="E70" i="1"/>
  <c r="F70" i="1"/>
  <c r="G70" i="1"/>
  <c r="H70" i="1"/>
  <c r="J70" i="1"/>
  <c r="K70" i="1"/>
  <c r="L70" i="1"/>
  <c r="M70" i="1"/>
  <c r="AF70" i="1"/>
  <c r="AG70" i="1"/>
  <c r="AH70" i="1"/>
  <c r="AI70" i="1"/>
  <c r="AJ70" i="1"/>
  <c r="AK70" i="1"/>
  <c r="AM70" i="1"/>
  <c r="AU70" i="1"/>
  <c r="BC70" i="1"/>
  <c r="BD70" i="1"/>
  <c r="C71" i="1"/>
  <c r="D71" i="1"/>
  <c r="E71" i="1"/>
  <c r="F71" i="1"/>
  <c r="G71" i="1"/>
  <c r="H71" i="1"/>
  <c r="J71" i="1"/>
  <c r="K71" i="1"/>
  <c r="L71" i="1"/>
  <c r="M71" i="1"/>
  <c r="AF71" i="1"/>
  <c r="AG71" i="1"/>
  <c r="AH71" i="1"/>
  <c r="AI71" i="1"/>
  <c r="AJ71" i="1"/>
  <c r="AK71" i="1"/>
  <c r="AM71" i="1"/>
  <c r="AU71" i="1"/>
  <c r="BC71" i="1"/>
  <c r="BD71" i="1"/>
  <c r="C72" i="1"/>
  <c r="D72" i="1"/>
  <c r="E72" i="1"/>
  <c r="F72" i="1"/>
  <c r="G72" i="1"/>
  <c r="H72" i="1"/>
  <c r="J72" i="1"/>
  <c r="K72" i="1"/>
  <c r="L72" i="1"/>
  <c r="M72" i="1"/>
  <c r="AF72" i="1"/>
  <c r="AG72" i="1"/>
  <c r="AH72" i="1"/>
  <c r="AI72" i="1"/>
  <c r="AJ72" i="1"/>
  <c r="AK72" i="1"/>
  <c r="AM72" i="1"/>
  <c r="AU72" i="1"/>
  <c r="BC72" i="1"/>
  <c r="BD72" i="1"/>
  <c r="C73" i="1"/>
  <c r="D73" i="1"/>
  <c r="E73" i="1"/>
  <c r="F73" i="1"/>
  <c r="G73" i="1"/>
  <c r="H73" i="1"/>
  <c r="J73" i="1"/>
  <c r="K73" i="1"/>
  <c r="L73" i="1"/>
  <c r="M73" i="1"/>
  <c r="AF73" i="1"/>
  <c r="AG73" i="1"/>
  <c r="AH73" i="1"/>
  <c r="AI73" i="1"/>
  <c r="AJ73" i="1"/>
  <c r="AK73" i="1"/>
  <c r="AM73" i="1"/>
  <c r="AU73" i="1"/>
  <c r="BC73" i="1"/>
  <c r="BD73" i="1"/>
  <c r="C74" i="1"/>
  <c r="D74" i="1"/>
  <c r="E74" i="1"/>
  <c r="F74" i="1"/>
  <c r="G74" i="1"/>
  <c r="H74" i="1"/>
  <c r="J74" i="1"/>
  <c r="K74" i="1"/>
  <c r="L74" i="1"/>
  <c r="M74" i="1"/>
  <c r="AF74" i="1"/>
  <c r="AG74" i="1"/>
  <c r="AH74" i="1"/>
  <c r="AI74" i="1"/>
  <c r="AJ74" i="1"/>
  <c r="AK74" i="1"/>
  <c r="AM74" i="1"/>
  <c r="AU74" i="1"/>
  <c r="BC74" i="1"/>
  <c r="BD74" i="1"/>
  <c r="C75" i="1"/>
  <c r="D75" i="1"/>
  <c r="E75" i="1"/>
  <c r="F75" i="1"/>
  <c r="G75" i="1"/>
  <c r="H75" i="1"/>
  <c r="J75" i="1"/>
  <c r="K75" i="1"/>
  <c r="L75" i="1"/>
  <c r="M75" i="1"/>
  <c r="AF75" i="1"/>
  <c r="AG75" i="1"/>
  <c r="AH75" i="1"/>
  <c r="AI75" i="1"/>
  <c r="AJ75" i="1"/>
  <c r="AK75" i="1"/>
  <c r="AM75" i="1"/>
  <c r="AU75" i="1"/>
  <c r="BC75" i="1"/>
  <c r="BD75" i="1"/>
  <c r="C76" i="1"/>
  <c r="D76" i="1"/>
  <c r="E76" i="1"/>
  <c r="F76" i="1"/>
  <c r="G76" i="1"/>
  <c r="H76" i="1"/>
  <c r="J76" i="1"/>
  <c r="K76" i="1"/>
  <c r="L76" i="1"/>
  <c r="M76" i="1"/>
  <c r="AF76" i="1"/>
  <c r="AG76" i="1"/>
  <c r="AH76" i="1"/>
  <c r="AI76" i="1"/>
  <c r="AJ76" i="1"/>
  <c r="AK76" i="1"/>
  <c r="AM76" i="1"/>
  <c r="AU76" i="1"/>
  <c r="BC76" i="1"/>
  <c r="BD76" i="1"/>
  <c r="C77" i="1"/>
  <c r="D77" i="1"/>
  <c r="E77" i="1"/>
  <c r="F77" i="1"/>
  <c r="G77" i="1"/>
  <c r="H77" i="1"/>
  <c r="J77" i="1"/>
  <c r="K77" i="1"/>
  <c r="L77" i="1"/>
  <c r="M77" i="1"/>
  <c r="AF77" i="1"/>
  <c r="AG77" i="1"/>
  <c r="AH77" i="1"/>
  <c r="AI77" i="1"/>
  <c r="AJ77" i="1"/>
  <c r="AK77" i="1"/>
  <c r="AM77" i="1"/>
  <c r="AU77" i="1"/>
  <c r="BC77" i="1"/>
  <c r="BD77" i="1"/>
  <c r="C78" i="1"/>
  <c r="D78" i="1"/>
  <c r="E78" i="1"/>
  <c r="F78" i="1"/>
  <c r="G78" i="1"/>
  <c r="H78" i="1"/>
  <c r="J78" i="1"/>
  <c r="K78" i="1"/>
  <c r="L78" i="1"/>
  <c r="M78" i="1"/>
  <c r="AF78" i="1"/>
  <c r="AG78" i="1"/>
  <c r="AH78" i="1"/>
  <c r="AI78" i="1"/>
  <c r="AJ78" i="1"/>
  <c r="AK78" i="1"/>
  <c r="AM78" i="1"/>
  <c r="AU78" i="1"/>
  <c r="BC78" i="1"/>
  <c r="BD78" i="1"/>
  <c r="C79" i="1"/>
  <c r="D79" i="1"/>
  <c r="E79" i="1"/>
  <c r="F79" i="1"/>
  <c r="G79" i="1"/>
  <c r="H79" i="1"/>
  <c r="J79" i="1"/>
  <c r="K79" i="1"/>
  <c r="L79" i="1"/>
  <c r="M79" i="1"/>
  <c r="AF79" i="1"/>
  <c r="AG79" i="1"/>
  <c r="AH79" i="1"/>
  <c r="AI79" i="1"/>
  <c r="AJ79" i="1"/>
  <c r="AK79" i="1"/>
  <c r="AM79" i="1"/>
  <c r="AU79" i="1"/>
  <c r="BC79" i="1"/>
  <c r="BD79" i="1"/>
  <c r="C80" i="1"/>
  <c r="D80" i="1"/>
  <c r="E80" i="1"/>
  <c r="F80" i="1"/>
  <c r="G80" i="1"/>
  <c r="H80" i="1"/>
  <c r="J80" i="1"/>
  <c r="K80" i="1"/>
  <c r="L80" i="1"/>
  <c r="M80" i="1"/>
  <c r="AF80" i="1"/>
  <c r="AG80" i="1"/>
  <c r="AH80" i="1"/>
  <c r="AI80" i="1"/>
  <c r="AJ80" i="1"/>
  <c r="AK80" i="1"/>
  <c r="AM80" i="1"/>
  <c r="AU80" i="1"/>
  <c r="BC80" i="1"/>
  <c r="BD80" i="1"/>
  <c r="C81" i="1"/>
  <c r="D81" i="1"/>
  <c r="E81" i="1"/>
  <c r="F81" i="1"/>
  <c r="G81" i="1"/>
  <c r="H81" i="1"/>
  <c r="J81" i="1"/>
  <c r="K81" i="1"/>
  <c r="L81" i="1"/>
  <c r="M81" i="1"/>
  <c r="AF81" i="1"/>
  <c r="AG81" i="1"/>
  <c r="AH81" i="1"/>
  <c r="AI81" i="1"/>
  <c r="AJ81" i="1"/>
  <c r="AK81" i="1"/>
  <c r="AM81" i="1"/>
  <c r="AU81" i="1"/>
  <c r="BC81" i="1"/>
  <c r="BD81" i="1"/>
  <c r="C82" i="1"/>
  <c r="D82" i="1"/>
  <c r="E82" i="1"/>
  <c r="F82" i="1"/>
  <c r="G82" i="1"/>
  <c r="H82" i="1"/>
  <c r="J82" i="1"/>
  <c r="K82" i="1"/>
  <c r="L82" i="1"/>
  <c r="M82" i="1"/>
  <c r="AF82" i="1"/>
  <c r="AG82" i="1"/>
  <c r="AH82" i="1"/>
  <c r="AI82" i="1"/>
  <c r="AJ82" i="1"/>
  <c r="AK82" i="1"/>
  <c r="AM82" i="1"/>
  <c r="AU82" i="1"/>
  <c r="BC82" i="1"/>
  <c r="BD82" i="1"/>
  <c r="C83" i="1"/>
  <c r="D83" i="1"/>
  <c r="E83" i="1"/>
  <c r="F83" i="1"/>
  <c r="G83" i="1"/>
  <c r="H83" i="1"/>
  <c r="J83" i="1"/>
  <c r="K83" i="1"/>
  <c r="L83" i="1"/>
  <c r="M83" i="1"/>
  <c r="AF83" i="1"/>
  <c r="AG83" i="1"/>
  <c r="AH83" i="1"/>
  <c r="AI83" i="1"/>
  <c r="AJ83" i="1"/>
  <c r="AK83" i="1"/>
  <c r="AM83" i="1"/>
  <c r="AU83" i="1"/>
  <c r="BC83" i="1"/>
  <c r="BD83" i="1"/>
  <c r="C84" i="1"/>
  <c r="D84" i="1"/>
  <c r="E84" i="1"/>
  <c r="F84" i="1"/>
  <c r="G84" i="1"/>
  <c r="H84" i="1"/>
  <c r="J84" i="1"/>
  <c r="K84" i="1"/>
  <c r="L84" i="1"/>
  <c r="M84" i="1"/>
  <c r="AF84" i="1"/>
  <c r="AG84" i="1"/>
  <c r="AH84" i="1"/>
  <c r="AI84" i="1"/>
  <c r="AJ84" i="1"/>
  <c r="AK84" i="1"/>
  <c r="AM84" i="1"/>
  <c r="AU84" i="1"/>
  <c r="BC84" i="1"/>
  <c r="BD84" i="1"/>
  <c r="C85" i="1"/>
  <c r="D85" i="1"/>
  <c r="E85" i="1"/>
  <c r="F85" i="1"/>
  <c r="G85" i="1"/>
  <c r="H85" i="1"/>
  <c r="J85" i="1"/>
  <c r="K85" i="1"/>
  <c r="L85" i="1"/>
  <c r="M85" i="1"/>
  <c r="AF85" i="1"/>
  <c r="AG85" i="1"/>
  <c r="AH85" i="1"/>
  <c r="AI85" i="1"/>
  <c r="AJ85" i="1"/>
  <c r="AK85" i="1"/>
  <c r="AM85" i="1"/>
  <c r="AU85" i="1"/>
  <c r="BC85" i="1"/>
  <c r="BD85" i="1"/>
  <c r="C86" i="1"/>
  <c r="D86" i="1"/>
  <c r="E86" i="1"/>
  <c r="F86" i="1"/>
  <c r="G86" i="1"/>
  <c r="H86" i="1"/>
  <c r="J86" i="1"/>
  <c r="K86" i="1"/>
  <c r="L86" i="1"/>
  <c r="M86" i="1"/>
  <c r="AF86" i="1"/>
  <c r="AG86" i="1"/>
  <c r="AH86" i="1"/>
  <c r="AI86" i="1"/>
  <c r="AJ86" i="1"/>
  <c r="AK86" i="1"/>
  <c r="AM86" i="1"/>
  <c r="AU86" i="1"/>
  <c r="BC86" i="1"/>
  <c r="BD86" i="1"/>
  <c r="C87" i="1"/>
  <c r="D87" i="1"/>
  <c r="E87" i="1"/>
  <c r="F87" i="1"/>
  <c r="G87" i="1"/>
  <c r="H87" i="1"/>
  <c r="J87" i="1"/>
  <c r="K87" i="1"/>
  <c r="L87" i="1"/>
  <c r="M87" i="1"/>
  <c r="AF87" i="1"/>
  <c r="AG87" i="1"/>
  <c r="AH87" i="1"/>
  <c r="AI87" i="1"/>
  <c r="AJ87" i="1"/>
  <c r="AK87" i="1"/>
  <c r="AM87" i="1"/>
  <c r="AU87" i="1"/>
  <c r="BC87" i="1"/>
  <c r="BD87" i="1"/>
  <c r="C88" i="1"/>
  <c r="D88" i="1"/>
  <c r="E88" i="1"/>
  <c r="F88" i="1"/>
  <c r="G88" i="1"/>
  <c r="H88" i="1"/>
  <c r="J88" i="1"/>
  <c r="K88" i="1"/>
  <c r="L88" i="1"/>
  <c r="M88" i="1"/>
  <c r="AF88" i="1"/>
  <c r="AG88" i="1"/>
  <c r="AH88" i="1"/>
  <c r="AI88" i="1"/>
  <c r="AJ88" i="1"/>
  <c r="AK88" i="1"/>
  <c r="AM88" i="1"/>
  <c r="AU88" i="1"/>
  <c r="BC88" i="1"/>
  <c r="BD88" i="1"/>
  <c r="C89" i="1"/>
  <c r="D89" i="1"/>
  <c r="E89" i="1"/>
  <c r="F89" i="1"/>
  <c r="G89" i="1"/>
  <c r="H89" i="1"/>
  <c r="J89" i="1"/>
  <c r="K89" i="1"/>
  <c r="L89" i="1"/>
  <c r="M89" i="1"/>
  <c r="AF89" i="1"/>
  <c r="AG89" i="1"/>
  <c r="AH89" i="1"/>
  <c r="AI89" i="1"/>
  <c r="AJ89" i="1"/>
  <c r="AK89" i="1"/>
  <c r="AM89" i="1"/>
  <c r="AU89" i="1"/>
  <c r="BC89" i="1"/>
  <c r="BD89" i="1"/>
  <c r="C90" i="1"/>
  <c r="D90" i="1"/>
  <c r="E90" i="1"/>
  <c r="F90" i="1"/>
  <c r="G90" i="1"/>
  <c r="H90" i="1"/>
  <c r="J90" i="1"/>
  <c r="K90" i="1"/>
  <c r="L90" i="1"/>
  <c r="M90" i="1"/>
  <c r="AF90" i="1"/>
  <c r="AG90" i="1"/>
  <c r="AH90" i="1"/>
  <c r="AI90" i="1"/>
  <c r="AJ90" i="1"/>
  <c r="AK90" i="1"/>
  <c r="AM90" i="1"/>
  <c r="AU90" i="1"/>
  <c r="BC90" i="1"/>
  <c r="BD90" i="1"/>
  <c r="C91" i="1"/>
  <c r="D91" i="1"/>
  <c r="E91" i="1"/>
  <c r="F91" i="1"/>
  <c r="G91" i="1"/>
  <c r="H91" i="1"/>
  <c r="J91" i="1"/>
  <c r="K91" i="1"/>
  <c r="L91" i="1"/>
  <c r="M91" i="1"/>
  <c r="AF91" i="1"/>
  <c r="AG91" i="1"/>
  <c r="AH91" i="1"/>
  <c r="AI91" i="1"/>
  <c r="AJ91" i="1"/>
  <c r="AK91" i="1"/>
  <c r="AM91" i="1"/>
  <c r="AU91" i="1"/>
  <c r="BC91" i="1"/>
  <c r="BD91" i="1"/>
  <c r="C92" i="1"/>
  <c r="D92" i="1"/>
  <c r="E92" i="1"/>
  <c r="F92" i="1"/>
  <c r="G92" i="1"/>
  <c r="H92" i="1"/>
  <c r="J92" i="1"/>
  <c r="K92" i="1"/>
  <c r="L92" i="1"/>
  <c r="M92" i="1"/>
  <c r="AF92" i="1"/>
  <c r="AG92" i="1"/>
  <c r="AH92" i="1"/>
  <c r="AI92" i="1"/>
  <c r="AJ92" i="1"/>
  <c r="AK92" i="1"/>
  <c r="AM92" i="1"/>
  <c r="AU92" i="1"/>
  <c r="BC92" i="1"/>
  <c r="BD92" i="1"/>
  <c r="C93" i="1"/>
  <c r="D93" i="1"/>
  <c r="E93" i="1"/>
  <c r="F93" i="1"/>
  <c r="G93" i="1"/>
  <c r="H93" i="1"/>
  <c r="J93" i="1"/>
  <c r="K93" i="1"/>
  <c r="L93" i="1"/>
  <c r="M93" i="1"/>
  <c r="AF93" i="1"/>
  <c r="AG93" i="1"/>
  <c r="AH93" i="1"/>
  <c r="AI93" i="1"/>
  <c r="AJ93" i="1"/>
  <c r="AK93" i="1"/>
  <c r="AM93" i="1"/>
  <c r="AU93" i="1"/>
  <c r="BC93" i="1"/>
  <c r="BD93" i="1"/>
  <c r="C94" i="1"/>
  <c r="D94" i="1"/>
  <c r="E94" i="1"/>
  <c r="F94" i="1"/>
  <c r="G94" i="1"/>
  <c r="H94" i="1"/>
  <c r="J94" i="1"/>
  <c r="K94" i="1"/>
  <c r="L94" i="1"/>
  <c r="M94" i="1"/>
  <c r="AF94" i="1"/>
  <c r="AG94" i="1"/>
  <c r="AH94" i="1"/>
  <c r="AI94" i="1"/>
  <c r="AJ94" i="1"/>
  <c r="AK94" i="1"/>
  <c r="AM94" i="1"/>
  <c r="AU94" i="1"/>
  <c r="BC94" i="1"/>
  <c r="BD94" i="1"/>
  <c r="C95" i="1"/>
  <c r="D95" i="1"/>
  <c r="E95" i="1"/>
  <c r="F95" i="1"/>
  <c r="G95" i="1"/>
  <c r="H95" i="1"/>
  <c r="J95" i="1"/>
  <c r="K95" i="1"/>
  <c r="L95" i="1"/>
  <c r="M95" i="1"/>
  <c r="AF95" i="1"/>
  <c r="AG95" i="1"/>
  <c r="AH95" i="1"/>
  <c r="AI95" i="1"/>
  <c r="AJ95" i="1"/>
  <c r="AK95" i="1"/>
  <c r="AM95" i="1"/>
  <c r="AU95" i="1"/>
  <c r="BC95" i="1"/>
  <c r="BD95" i="1"/>
  <c r="C96" i="1"/>
  <c r="D96" i="1"/>
  <c r="E96" i="1"/>
  <c r="F96" i="1"/>
  <c r="G96" i="1"/>
  <c r="H96" i="1"/>
  <c r="J96" i="1"/>
  <c r="K96" i="1"/>
  <c r="L96" i="1"/>
  <c r="M96" i="1"/>
  <c r="AF96" i="1"/>
  <c r="AG96" i="1"/>
  <c r="AH96" i="1"/>
  <c r="AI96" i="1"/>
  <c r="AJ96" i="1"/>
  <c r="AK96" i="1"/>
  <c r="AM96" i="1"/>
  <c r="AU96" i="1"/>
  <c r="BC96" i="1"/>
  <c r="BD96" i="1"/>
  <c r="C97" i="1"/>
  <c r="D97" i="1"/>
  <c r="E97" i="1"/>
  <c r="F97" i="1"/>
  <c r="G97" i="1"/>
  <c r="H97" i="1"/>
  <c r="J97" i="1"/>
  <c r="K97" i="1"/>
  <c r="L97" i="1"/>
  <c r="M97" i="1"/>
  <c r="AF97" i="1"/>
  <c r="AG97" i="1"/>
  <c r="AH97" i="1"/>
  <c r="AI97" i="1"/>
  <c r="AJ97" i="1"/>
  <c r="AK97" i="1"/>
  <c r="AM97" i="1"/>
  <c r="AU97" i="1"/>
  <c r="BC97" i="1"/>
  <c r="BD97" i="1"/>
  <c r="C98" i="1"/>
  <c r="D98" i="1"/>
  <c r="E98" i="1"/>
  <c r="F98" i="1"/>
  <c r="G98" i="1"/>
  <c r="H98" i="1"/>
  <c r="J98" i="1"/>
  <c r="K98" i="1"/>
  <c r="L98" i="1"/>
  <c r="M98" i="1"/>
  <c r="AF98" i="1"/>
  <c r="AG98" i="1"/>
  <c r="AH98" i="1"/>
  <c r="AI98" i="1"/>
  <c r="AJ98" i="1"/>
  <c r="AK98" i="1"/>
  <c r="AM98" i="1"/>
  <c r="AU98" i="1"/>
  <c r="BC98" i="1"/>
  <c r="BD98" i="1"/>
  <c r="C99" i="1"/>
  <c r="D99" i="1"/>
  <c r="E99" i="1"/>
  <c r="F99" i="1"/>
  <c r="G99" i="1"/>
  <c r="H99" i="1"/>
  <c r="J99" i="1"/>
  <c r="K99" i="1"/>
  <c r="L99" i="1"/>
  <c r="M99" i="1"/>
  <c r="AF99" i="1"/>
  <c r="AG99" i="1"/>
  <c r="AH99" i="1"/>
  <c r="AI99" i="1"/>
  <c r="AJ99" i="1"/>
  <c r="AK99" i="1"/>
  <c r="AM99" i="1"/>
  <c r="AU99" i="1"/>
  <c r="BC99" i="1"/>
  <c r="BD99" i="1"/>
  <c r="C100" i="1"/>
  <c r="D100" i="1"/>
  <c r="E100" i="1"/>
  <c r="F100" i="1"/>
  <c r="G100" i="1"/>
  <c r="H100" i="1"/>
  <c r="J100" i="1"/>
  <c r="K100" i="1"/>
  <c r="L100" i="1"/>
  <c r="M100" i="1"/>
  <c r="AF100" i="1"/>
  <c r="AG100" i="1"/>
  <c r="AH100" i="1"/>
  <c r="AI100" i="1"/>
  <c r="AJ100" i="1"/>
  <c r="AK100" i="1"/>
  <c r="AM100" i="1"/>
  <c r="AU100" i="1"/>
  <c r="BC100" i="1"/>
  <c r="BD100" i="1"/>
  <c r="C101" i="1"/>
  <c r="D101" i="1"/>
  <c r="E101" i="1"/>
  <c r="F101" i="1"/>
  <c r="G101" i="1"/>
  <c r="H101" i="1"/>
  <c r="J101" i="1"/>
  <c r="K101" i="1"/>
  <c r="L101" i="1"/>
  <c r="M101" i="1"/>
  <c r="AF101" i="1"/>
  <c r="AG101" i="1"/>
  <c r="AH101" i="1"/>
  <c r="AI101" i="1"/>
  <c r="AJ101" i="1"/>
  <c r="AK101" i="1"/>
  <c r="AM101" i="1"/>
  <c r="AU101" i="1"/>
  <c r="BC101" i="1"/>
  <c r="BD101" i="1"/>
  <c r="C102" i="1"/>
  <c r="D102" i="1"/>
  <c r="E102" i="1"/>
  <c r="F102" i="1"/>
  <c r="G102" i="1"/>
  <c r="H102" i="1"/>
  <c r="J102" i="1"/>
  <c r="K102" i="1"/>
  <c r="L102" i="1"/>
  <c r="M102" i="1"/>
  <c r="AF102" i="1"/>
  <c r="AG102" i="1"/>
  <c r="AH102" i="1"/>
  <c r="AI102" i="1"/>
  <c r="AJ102" i="1"/>
  <c r="AK102" i="1"/>
  <c r="AM102" i="1"/>
  <c r="AU102" i="1"/>
  <c r="BC102" i="1"/>
  <c r="BD102" i="1"/>
  <c r="C103" i="1"/>
  <c r="D103" i="1"/>
  <c r="E103" i="1"/>
  <c r="F103" i="1"/>
  <c r="G103" i="1"/>
  <c r="H103" i="1"/>
  <c r="J103" i="1"/>
  <c r="K103" i="1"/>
  <c r="L103" i="1"/>
  <c r="M103" i="1"/>
  <c r="AF103" i="1"/>
  <c r="AG103" i="1"/>
  <c r="AH103" i="1"/>
  <c r="AI103" i="1"/>
  <c r="AJ103" i="1"/>
  <c r="AK103" i="1"/>
  <c r="AM103" i="1"/>
  <c r="AU103" i="1"/>
  <c r="BC103" i="1"/>
  <c r="BD103" i="1"/>
  <c r="C104" i="1"/>
  <c r="D104" i="1"/>
  <c r="E104" i="1"/>
  <c r="F104" i="1"/>
  <c r="G104" i="1"/>
  <c r="H104" i="1"/>
  <c r="J104" i="1"/>
  <c r="K104" i="1"/>
  <c r="L104" i="1"/>
  <c r="M104" i="1"/>
  <c r="AF104" i="1"/>
  <c r="AG104" i="1"/>
  <c r="AH104" i="1"/>
  <c r="AI104" i="1"/>
  <c r="AJ104" i="1"/>
  <c r="AK104" i="1"/>
  <c r="AM104" i="1"/>
  <c r="AU104" i="1"/>
  <c r="BC104" i="1"/>
  <c r="BD104" i="1"/>
  <c r="C105" i="1"/>
  <c r="D105" i="1"/>
  <c r="E105" i="1"/>
  <c r="F105" i="1"/>
  <c r="G105" i="1"/>
  <c r="H105" i="1"/>
  <c r="J105" i="1"/>
  <c r="K105" i="1"/>
  <c r="L105" i="1"/>
  <c r="M105" i="1"/>
  <c r="AF105" i="1"/>
  <c r="AG105" i="1"/>
  <c r="AH105" i="1"/>
  <c r="AI105" i="1"/>
  <c r="AJ105" i="1"/>
  <c r="AK105" i="1"/>
  <c r="AM105" i="1"/>
  <c r="AU105" i="1"/>
  <c r="BC105" i="1"/>
  <c r="BD105" i="1"/>
  <c r="C106" i="1"/>
  <c r="D106" i="1"/>
  <c r="E106" i="1"/>
  <c r="F106" i="1"/>
  <c r="G106" i="1"/>
  <c r="H106" i="1"/>
  <c r="J106" i="1"/>
  <c r="K106" i="1"/>
  <c r="L106" i="1"/>
  <c r="M106" i="1"/>
  <c r="AF106" i="1"/>
  <c r="AG106" i="1"/>
  <c r="AH106" i="1"/>
  <c r="AI106" i="1"/>
  <c r="AJ106" i="1"/>
  <c r="AK106" i="1"/>
  <c r="AM106" i="1"/>
  <c r="AU106" i="1"/>
  <c r="BC106" i="1"/>
  <c r="BD106" i="1"/>
  <c r="C107" i="1"/>
  <c r="D107" i="1"/>
  <c r="E107" i="1"/>
  <c r="F107" i="1"/>
  <c r="G107" i="1"/>
  <c r="H107" i="1"/>
  <c r="J107" i="1"/>
  <c r="K107" i="1"/>
  <c r="L107" i="1"/>
  <c r="M107" i="1"/>
  <c r="AF107" i="1"/>
  <c r="AG107" i="1"/>
  <c r="AH107" i="1"/>
  <c r="AI107" i="1"/>
  <c r="AJ107" i="1"/>
  <c r="AK107" i="1"/>
  <c r="AM107" i="1"/>
  <c r="AU107" i="1"/>
  <c r="BC107" i="1"/>
  <c r="BD107" i="1"/>
  <c r="C108" i="1"/>
  <c r="D108" i="1"/>
  <c r="E108" i="1"/>
  <c r="F108" i="1"/>
  <c r="G108" i="1"/>
  <c r="H108" i="1"/>
  <c r="J108" i="1"/>
  <c r="K108" i="1"/>
  <c r="L108" i="1"/>
  <c r="M108" i="1"/>
  <c r="AF108" i="1"/>
  <c r="AG108" i="1"/>
  <c r="AH108" i="1"/>
  <c r="AI108" i="1"/>
  <c r="AJ108" i="1"/>
  <c r="AK108" i="1"/>
  <c r="AM108" i="1"/>
  <c r="AU108" i="1"/>
  <c r="BC108" i="1"/>
  <c r="BD108" i="1"/>
  <c r="C109" i="1"/>
  <c r="D109" i="1"/>
  <c r="E109" i="1"/>
  <c r="F109" i="1"/>
  <c r="G109" i="1"/>
  <c r="H109" i="1"/>
  <c r="J109" i="1"/>
  <c r="K109" i="1"/>
  <c r="L109" i="1"/>
  <c r="M109" i="1"/>
  <c r="AF109" i="1"/>
  <c r="AG109" i="1"/>
  <c r="AH109" i="1"/>
  <c r="AI109" i="1"/>
  <c r="AJ109" i="1"/>
  <c r="AK109" i="1"/>
  <c r="AM109" i="1"/>
  <c r="AU109" i="1"/>
  <c r="BC109" i="1"/>
  <c r="BD109" i="1"/>
  <c r="C110" i="1"/>
  <c r="D110" i="1"/>
  <c r="E110" i="1"/>
  <c r="F110" i="1"/>
  <c r="G110" i="1"/>
  <c r="H110" i="1"/>
  <c r="J110" i="1"/>
  <c r="K110" i="1"/>
  <c r="L110" i="1"/>
  <c r="M110" i="1"/>
  <c r="AF110" i="1"/>
  <c r="AG110" i="1"/>
  <c r="AH110" i="1"/>
  <c r="AI110" i="1"/>
  <c r="AJ110" i="1"/>
  <c r="AK110" i="1"/>
  <c r="AM110" i="1"/>
  <c r="AU110" i="1"/>
  <c r="BC110" i="1"/>
  <c r="BD110" i="1"/>
  <c r="C111" i="1"/>
  <c r="D111" i="1"/>
  <c r="E111" i="1"/>
  <c r="F111" i="1"/>
  <c r="G111" i="1"/>
  <c r="H111" i="1"/>
  <c r="J111" i="1"/>
  <c r="K111" i="1"/>
  <c r="L111" i="1"/>
  <c r="M111" i="1"/>
  <c r="AF111" i="1"/>
  <c r="AG111" i="1"/>
  <c r="AH111" i="1"/>
  <c r="AI111" i="1"/>
  <c r="AJ111" i="1"/>
  <c r="AK111" i="1"/>
  <c r="AM111" i="1"/>
  <c r="AU111" i="1"/>
  <c r="BC111" i="1"/>
  <c r="BD111" i="1"/>
  <c r="C112" i="1"/>
  <c r="D112" i="1"/>
  <c r="E112" i="1"/>
  <c r="F112" i="1"/>
  <c r="G112" i="1"/>
  <c r="H112" i="1"/>
  <c r="J112" i="1"/>
  <c r="K112" i="1"/>
  <c r="L112" i="1"/>
  <c r="M112" i="1"/>
  <c r="AF112" i="1"/>
  <c r="AG112" i="1"/>
  <c r="AH112" i="1"/>
  <c r="AI112" i="1"/>
  <c r="AJ112" i="1"/>
  <c r="AK112" i="1"/>
  <c r="AM112" i="1"/>
  <c r="AU112" i="1"/>
  <c r="BC112" i="1"/>
  <c r="BD112" i="1"/>
  <c r="C113" i="1"/>
  <c r="D113" i="1"/>
  <c r="E113" i="1"/>
  <c r="F113" i="1"/>
  <c r="G113" i="1"/>
  <c r="H113" i="1"/>
  <c r="J113" i="1"/>
  <c r="K113" i="1"/>
  <c r="L113" i="1"/>
  <c r="M113" i="1"/>
  <c r="AF113" i="1"/>
  <c r="AG113" i="1"/>
  <c r="AH113" i="1"/>
  <c r="AI113" i="1"/>
  <c r="AJ113" i="1"/>
  <c r="AK113" i="1"/>
  <c r="AM113" i="1"/>
  <c r="AU113" i="1"/>
  <c r="BC113" i="1"/>
  <c r="BD113" i="1"/>
  <c r="C114" i="1"/>
  <c r="D114" i="1"/>
  <c r="E114" i="1"/>
  <c r="F114" i="1"/>
  <c r="G114" i="1"/>
  <c r="H114" i="1"/>
  <c r="J114" i="1"/>
  <c r="K114" i="1"/>
  <c r="L114" i="1"/>
  <c r="M114" i="1"/>
  <c r="AF114" i="1"/>
  <c r="AG114" i="1"/>
  <c r="AH114" i="1"/>
  <c r="AI114" i="1"/>
  <c r="AJ114" i="1"/>
  <c r="AK114" i="1"/>
  <c r="AM114" i="1"/>
  <c r="AU114" i="1"/>
  <c r="BC114" i="1"/>
  <c r="BD114" i="1"/>
  <c r="C115" i="1"/>
  <c r="D115" i="1"/>
  <c r="E115" i="1"/>
  <c r="F115" i="1"/>
  <c r="G115" i="1"/>
  <c r="H115" i="1"/>
  <c r="J115" i="1"/>
  <c r="K115" i="1"/>
  <c r="L115" i="1"/>
  <c r="M115" i="1"/>
  <c r="AF115" i="1"/>
  <c r="AG115" i="1"/>
  <c r="AH115" i="1"/>
  <c r="AI115" i="1"/>
  <c r="AJ115" i="1"/>
  <c r="AK115" i="1"/>
  <c r="AM115" i="1"/>
  <c r="AU115" i="1"/>
  <c r="BC115" i="1"/>
  <c r="BD115" i="1"/>
  <c r="C116" i="1"/>
  <c r="D116" i="1"/>
  <c r="E116" i="1"/>
  <c r="F116" i="1"/>
  <c r="G116" i="1"/>
  <c r="H116" i="1"/>
  <c r="J116" i="1"/>
  <c r="K116" i="1"/>
  <c r="L116" i="1"/>
  <c r="M116" i="1"/>
  <c r="AF116" i="1"/>
  <c r="AG116" i="1"/>
  <c r="AH116" i="1"/>
  <c r="AI116" i="1"/>
  <c r="AJ116" i="1"/>
  <c r="AK116" i="1"/>
  <c r="AM116" i="1"/>
  <c r="AU116" i="1"/>
  <c r="BC116" i="1"/>
  <c r="BD116" i="1"/>
  <c r="C117" i="1"/>
  <c r="D117" i="1"/>
  <c r="E117" i="1"/>
  <c r="F117" i="1"/>
  <c r="G117" i="1"/>
  <c r="H117" i="1"/>
  <c r="J117" i="1"/>
  <c r="K117" i="1"/>
  <c r="L117" i="1"/>
  <c r="M117" i="1"/>
  <c r="AF117" i="1"/>
  <c r="AG117" i="1"/>
  <c r="AH117" i="1"/>
  <c r="AI117" i="1"/>
  <c r="AJ117" i="1"/>
  <c r="AK117" i="1"/>
  <c r="AM117" i="1"/>
  <c r="AU117" i="1"/>
  <c r="BC117" i="1"/>
  <c r="BD117" i="1"/>
  <c r="C118" i="1"/>
  <c r="D118" i="1"/>
  <c r="E118" i="1"/>
  <c r="F118" i="1"/>
  <c r="G118" i="1"/>
  <c r="H118" i="1"/>
  <c r="J118" i="1"/>
  <c r="K118" i="1"/>
  <c r="L118" i="1"/>
  <c r="M118" i="1"/>
  <c r="AF118" i="1"/>
  <c r="AG118" i="1"/>
  <c r="AH118" i="1"/>
  <c r="AI118" i="1"/>
  <c r="AJ118" i="1"/>
  <c r="AK118" i="1"/>
  <c r="AM118" i="1"/>
  <c r="AU118" i="1"/>
  <c r="BC118" i="1"/>
  <c r="BD118" i="1"/>
  <c r="C119" i="1"/>
  <c r="D119" i="1"/>
  <c r="E119" i="1"/>
  <c r="F119" i="1"/>
  <c r="G119" i="1"/>
  <c r="H119" i="1"/>
  <c r="J119" i="1"/>
  <c r="K119" i="1"/>
  <c r="L119" i="1"/>
  <c r="M119" i="1"/>
  <c r="AF119" i="1"/>
  <c r="AG119" i="1"/>
  <c r="AH119" i="1"/>
  <c r="AI119" i="1"/>
  <c r="AJ119" i="1"/>
  <c r="AK119" i="1"/>
  <c r="AM119" i="1"/>
  <c r="AU119" i="1"/>
  <c r="BC119" i="1"/>
  <c r="BD119" i="1"/>
  <c r="C120" i="1"/>
  <c r="D120" i="1"/>
  <c r="E120" i="1"/>
  <c r="F120" i="1"/>
  <c r="G120" i="1"/>
  <c r="H120" i="1"/>
  <c r="J120" i="1"/>
  <c r="K120" i="1"/>
  <c r="L120" i="1"/>
  <c r="M120" i="1"/>
  <c r="AF120" i="1"/>
  <c r="AG120" i="1"/>
  <c r="AH120" i="1"/>
  <c r="AI120" i="1"/>
  <c r="AJ120" i="1"/>
  <c r="AK120" i="1"/>
  <c r="AM120" i="1"/>
  <c r="AU120" i="1"/>
  <c r="BC120" i="1"/>
  <c r="BD120" i="1"/>
  <c r="C121" i="1"/>
  <c r="D121" i="1"/>
  <c r="E121" i="1"/>
  <c r="F121" i="1"/>
  <c r="G121" i="1"/>
  <c r="H121" i="1"/>
  <c r="J121" i="1"/>
  <c r="K121" i="1"/>
  <c r="L121" i="1"/>
  <c r="M121" i="1"/>
  <c r="AF121" i="1"/>
  <c r="AG121" i="1"/>
  <c r="AH121" i="1"/>
  <c r="AI121" i="1"/>
  <c r="AJ121" i="1"/>
  <c r="AK121" i="1"/>
  <c r="AM121" i="1"/>
  <c r="AU121" i="1"/>
  <c r="BC121" i="1"/>
  <c r="BD121" i="1"/>
  <c r="C122" i="1"/>
  <c r="D122" i="1"/>
  <c r="E122" i="1"/>
  <c r="F122" i="1"/>
  <c r="G122" i="1"/>
  <c r="H122" i="1"/>
  <c r="J122" i="1"/>
  <c r="K122" i="1"/>
  <c r="L122" i="1"/>
  <c r="M122" i="1"/>
  <c r="AF122" i="1"/>
  <c r="AG122" i="1"/>
  <c r="AH122" i="1"/>
  <c r="AI122" i="1"/>
  <c r="AJ122" i="1"/>
  <c r="AK122" i="1"/>
  <c r="AM122" i="1"/>
  <c r="AU122" i="1"/>
  <c r="BC122" i="1"/>
  <c r="BD122" i="1"/>
  <c r="C123" i="1"/>
  <c r="D123" i="1"/>
  <c r="E123" i="1"/>
  <c r="F123" i="1"/>
  <c r="G123" i="1"/>
  <c r="H123" i="1"/>
  <c r="J123" i="1"/>
  <c r="K123" i="1"/>
  <c r="L123" i="1"/>
  <c r="M123" i="1"/>
  <c r="AF123" i="1"/>
  <c r="AG123" i="1"/>
  <c r="AH123" i="1"/>
  <c r="AI123" i="1"/>
  <c r="AJ123" i="1"/>
  <c r="AK123" i="1"/>
  <c r="AM123" i="1"/>
  <c r="C125" i="1"/>
  <c r="D125" i="1"/>
  <c r="E125" i="1"/>
  <c r="F125" i="1"/>
  <c r="G125" i="1"/>
  <c r="H125" i="1"/>
  <c r="J125" i="1"/>
  <c r="K125" i="1"/>
  <c r="L125" i="1"/>
  <c r="M125" i="1"/>
  <c r="AF125" i="1"/>
  <c r="AG125" i="1"/>
  <c r="AH125" i="1"/>
  <c r="AI125" i="1"/>
  <c r="AJ125" i="1"/>
  <c r="AK125" i="1"/>
  <c r="AM125" i="1"/>
  <c r="AU125" i="1"/>
  <c r="BC125" i="1"/>
  <c r="BD125" i="1"/>
  <c r="C126" i="1"/>
  <c r="D126" i="1"/>
  <c r="E126" i="1"/>
  <c r="F126" i="1"/>
  <c r="G126" i="1"/>
  <c r="H126" i="1"/>
  <c r="J126" i="1"/>
  <c r="K126" i="1"/>
  <c r="L126" i="1"/>
  <c r="M126" i="1"/>
  <c r="AF126" i="1"/>
  <c r="AG126" i="1"/>
  <c r="AH126" i="1"/>
  <c r="AI126" i="1"/>
  <c r="AJ126" i="1"/>
  <c r="AK126" i="1"/>
  <c r="AM126" i="1"/>
  <c r="AU126" i="1"/>
  <c r="BC126" i="1"/>
  <c r="BD126" i="1"/>
  <c r="C127" i="1"/>
  <c r="D127" i="1"/>
  <c r="E127" i="1"/>
  <c r="F127" i="1"/>
  <c r="G127" i="1"/>
  <c r="H127" i="1"/>
  <c r="J127" i="1"/>
  <c r="K127" i="1"/>
  <c r="L127" i="1"/>
  <c r="M127" i="1"/>
  <c r="AF127" i="1"/>
  <c r="AG127" i="1"/>
  <c r="AH127" i="1"/>
  <c r="AI127" i="1"/>
  <c r="AJ127" i="1"/>
  <c r="AK127" i="1"/>
  <c r="AM127" i="1"/>
  <c r="AU127" i="1"/>
  <c r="BC127" i="1"/>
  <c r="BD127" i="1"/>
  <c r="C128" i="1"/>
  <c r="D128" i="1"/>
  <c r="E128" i="1"/>
  <c r="F128" i="1"/>
  <c r="G128" i="1"/>
  <c r="H128" i="1"/>
  <c r="J128" i="1"/>
  <c r="K128" i="1"/>
  <c r="L128" i="1"/>
  <c r="M128" i="1"/>
  <c r="AF128" i="1"/>
  <c r="AG128" i="1"/>
  <c r="AH128" i="1"/>
  <c r="AI128" i="1"/>
  <c r="AJ128" i="1"/>
  <c r="AK128" i="1"/>
  <c r="AM128" i="1"/>
  <c r="AU128" i="1"/>
  <c r="BC128" i="1"/>
  <c r="BD128" i="1"/>
  <c r="C129" i="1"/>
  <c r="D129" i="1"/>
  <c r="E129" i="1"/>
  <c r="F129" i="1"/>
  <c r="G129" i="1"/>
  <c r="H129" i="1"/>
  <c r="J129" i="1"/>
  <c r="K129" i="1"/>
  <c r="L129" i="1"/>
  <c r="M129" i="1"/>
  <c r="AF129" i="1"/>
  <c r="AG129" i="1"/>
  <c r="AH129" i="1"/>
  <c r="AI129" i="1"/>
  <c r="AJ129" i="1"/>
  <c r="AK129" i="1"/>
  <c r="AM129" i="1"/>
  <c r="AU129" i="1"/>
  <c r="BC129" i="1"/>
  <c r="BD129" i="1"/>
  <c r="C130" i="1"/>
  <c r="D130" i="1"/>
  <c r="E130" i="1"/>
  <c r="F130" i="1"/>
  <c r="G130" i="1"/>
  <c r="H130" i="1"/>
  <c r="J130" i="1"/>
  <c r="K130" i="1"/>
  <c r="L130" i="1"/>
  <c r="M130" i="1"/>
  <c r="AF130" i="1"/>
  <c r="AG130" i="1"/>
  <c r="AH130" i="1"/>
  <c r="AI130" i="1"/>
  <c r="AJ130" i="1"/>
  <c r="AK130" i="1"/>
  <c r="AM130" i="1"/>
  <c r="AU130" i="1"/>
  <c r="BC130" i="1"/>
  <c r="BD130" i="1"/>
  <c r="C131" i="1"/>
  <c r="D131" i="1"/>
  <c r="E131" i="1"/>
  <c r="F131" i="1"/>
  <c r="G131" i="1"/>
  <c r="H131" i="1"/>
  <c r="J131" i="1"/>
  <c r="K131" i="1"/>
  <c r="L131" i="1"/>
  <c r="M131" i="1"/>
  <c r="AF131" i="1"/>
  <c r="AG131" i="1"/>
  <c r="AH131" i="1"/>
  <c r="AI131" i="1"/>
  <c r="AJ131" i="1"/>
  <c r="AK131" i="1"/>
  <c r="AM131" i="1"/>
  <c r="AU131" i="1"/>
  <c r="BC131" i="1"/>
  <c r="BD131" i="1"/>
  <c r="C132" i="1"/>
  <c r="D132" i="1"/>
  <c r="E132" i="1"/>
  <c r="F132" i="1"/>
  <c r="G132" i="1"/>
  <c r="H132" i="1"/>
  <c r="J132" i="1"/>
  <c r="K132" i="1"/>
  <c r="L132" i="1"/>
  <c r="M132" i="1"/>
  <c r="AF132" i="1"/>
  <c r="AG132" i="1"/>
  <c r="AH132" i="1"/>
  <c r="AI132" i="1"/>
  <c r="AJ132" i="1"/>
  <c r="AK132" i="1"/>
  <c r="AM132" i="1"/>
  <c r="AU132" i="1"/>
  <c r="BC132" i="1"/>
  <c r="BD132" i="1"/>
  <c r="C133" i="1"/>
  <c r="D133" i="1"/>
  <c r="E133" i="1"/>
  <c r="F133" i="1"/>
  <c r="G133" i="1"/>
  <c r="H133" i="1"/>
  <c r="J133" i="1"/>
  <c r="K133" i="1"/>
  <c r="L133" i="1"/>
  <c r="M133" i="1"/>
  <c r="AF133" i="1"/>
  <c r="AG133" i="1"/>
  <c r="AH133" i="1"/>
  <c r="AI133" i="1"/>
  <c r="AJ133" i="1"/>
  <c r="AK133" i="1"/>
  <c r="AM133" i="1"/>
  <c r="AU133" i="1"/>
  <c r="BC133" i="1"/>
  <c r="BD133" i="1"/>
  <c r="C134" i="1"/>
  <c r="D134" i="1"/>
  <c r="E134" i="1"/>
  <c r="F134" i="1"/>
  <c r="G134" i="1"/>
  <c r="H134" i="1"/>
  <c r="J134" i="1"/>
  <c r="K134" i="1"/>
  <c r="L134" i="1"/>
  <c r="M134" i="1"/>
  <c r="AF134" i="1"/>
  <c r="AG134" i="1"/>
  <c r="AH134" i="1"/>
  <c r="AI134" i="1"/>
  <c r="AJ134" i="1"/>
  <c r="AK134" i="1"/>
  <c r="AM134" i="1"/>
  <c r="AU134" i="1"/>
  <c r="BC134" i="1"/>
  <c r="BD134" i="1"/>
  <c r="C135" i="1"/>
  <c r="D135" i="1"/>
  <c r="E135" i="1"/>
  <c r="F135" i="1"/>
  <c r="G135" i="1"/>
  <c r="H135" i="1"/>
  <c r="J135" i="1"/>
  <c r="K135" i="1"/>
  <c r="L135" i="1"/>
  <c r="M135" i="1"/>
  <c r="AF135" i="1"/>
  <c r="AG135" i="1"/>
  <c r="AH135" i="1"/>
  <c r="AI135" i="1"/>
  <c r="AJ135" i="1"/>
  <c r="AK135" i="1"/>
  <c r="AM135" i="1"/>
  <c r="AU135" i="1"/>
  <c r="BC135" i="1"/>
  <c r="BD135" i="1"/>
  <c r="C136" i="1"/>
  <c r="D136" i="1"/>
  <c r="E136" i="1"/>
  <c r="F136" i="1"/>
  <c r="G136" i="1"/>
  <c r="H136" i="1"/>
  <c r="J136" i="1"/>
  <c r="K136" i="1"/>
  <c r="L136" i="1"/>
  <c r="M136" i="1"/>
  <c r="AF136" i="1"/>
  <c r="AG136" i="1"/>
  <c r="AH136" i="1"/>
  <c r="AI136" i="1"/>
  <c r="AJ136" i="1"/>
  <c r="AK136" i="1"/>
  <c r="AM136" i="1"/>
  <c r="AU136" i="1"/>
  <c r="BC136" i="1"/>
  <c r="BD136" i="1"/>
  <c r="C137" i="1"/>
  <c r="D137" i="1"/>
  <c r="E137" i="1"/>
  <c r="F137" i="1"/>
  <c r="G137" i="1"/>
  <c r="H137" i="1"/>
  <c r="J137" i="1"/>
  <c r="K137" i="1"/>
  <c r="L137" i="1"/>
  <c r="M137" i="1"/>
  <c r="AF137" i="1"/>
  <c r="AG137" i="1"/>
  <c r="AH137" i="1"/>
  <c r="AI137" i="1"/>
  <c r="AJ137" i="1"/>
  <c r="AK137" i="1"/>
  <c r="AM137" i="1"/>
  <c r="AU137" i="1"/>
  <c r="BC137" i="1"/>
  <c r="BD137" i="1"/>
  <c r="C138" i="1"/>
  <c r="D138" i="1"/>
  <c r="E138" i="1"/>
  <c r="F138" i="1"/>
  <c r="G138" i="1"/>
  <c r="H138" i="1"/>
  <c r="J138" i="1"/>
  <c r="K138" i="1"/>
  <c r="L138" i="1"/>
  <c r="M138" i="1"/>
  <c r="AF138" i="1"/>
  <c r="AG138" i="1"/>
  <c r="AH138" i="1"/>
  <c r="AI138" i="1"/>
  <c r="AJ138" i="1"/>
  <c r="AK138" i="1"/>
  <c r="AM138" i="1"/>
  <c r="AU138" i="1"/>
  <c r="BC138" i="1"/>
  <c r="BD138" i="1"/>
  <c r="C139" i="1"/>
  <c r="D139" i="1"/>
  <c r="E139" i="1"/>
  <c r="F139" i="1"/>
  <c r="G139" i="1"/>
  <c r="H139" i="1"/>
  <c r="J139" i="1"/>
  <c r="K139" i="1"/>
  <c r="L139" i="1"/>
  <c r="M139" i="1"/>
  <c r="AF139" i="1"/>
  <c r="AG139" i="1"/>
  <c r="AH139" i="1"/>
  <c r="AI139" i="1"/>
  <c r="AJ139" i="1"/>
  <c r="AK139" i="1"/>
  <c r="AM139" i="1"/>
  <c r="AU139" i="1"/>
  <c r="BC139" i="1"/>
  <c r="BD139" i="1"/>
  <c r="C140" i="1"/>
  <c r="D140" i="1"/>
  <c r="E140" i="1"/>
  <c r="F140" i="1"/>
  <c r="G140" i="1"/>
  <c r="H140" i="1"/>
  <c r="J140" i="1"/>
  <c r="K140" i="1"/>
  <c r="L140" i="1"/>
  <c r="M140" i="1"/>
  <c r="AF140" i="1"/>
  <c r="AG140" i="1"/>
  <c r="AH140" i="1"/>
  <c r="AI140" i="1"/>
  <c r="AJ140" i="1"/>
  <c r="AK140" i="1"/>
  <c r="AM140" i="1"/>
  <c r="AU140" i="1"/>
  <c r="BC140" i="1"/>
  <c r="BD140" i="1"/>
  <c r="C141" i="1"/>
  <c r="D141" i="1"/>
  <c r="E141" i="1"/>
  <c r="F141" i="1"/>
  <c r="G141" i="1"/>
  <c r="H141" i="1"/>
  <c r="J141" i="1"/>
  <c r="K141" i="1"/>
  <c r="L141" i="1"/>
  <c r="M141" i="1"/>
  <c r="AF141" i="1"/>
  <c r="AG141" i="1"/>
  <c r="AH141" i="1"/>
  <c r="AI141" i="1"/>
  <c r="AJ141" i="1"/>
  <c r="AK141" i="1"/>
  <c r="AM141" i="1"/>
  <c r="AU141" i="1"/>
  <c r="BC141" i="1"/>
  <c r="BD141" i="1"/>
  <c r="C142" i="1"/>
  <c r="D142" i="1"/>
  <c r="E142" i="1"/>
  <c r="F142" i="1"/>
  <c r="G142" i="1"/>
  <c r="H142" i="1"/>
  <c r="J142" i="1"/>
  <c r="K142" i="1"/>
  <c r="L142" i="1"/>
  <c r="M142" i="1"/>
  <c r="AF142" i="1"/>
  <c r="AG142" i="1"/>
  <c r="AH142" i="1"/>
  <c r="AI142" i="1"/>
  <c r="AJ142" i="1"/>
  <c r="AK142" i="1"/>
  <c r="AM142" i="1"/>
  <c r="AU142" i="1"/>
  <c r="BC142" i="1"/>
  <c r="BD142" i="1"/>
  <c r="C143" i="1"/>
  <c r="D143" i="1"/>
  <c r="E143" i="1"/>
  <c r="F143" i="1"/>
  <c r="G143" i="1"/>
  <c r="H143" i="1"/>
  <c r="J143" i="1"/>
  <c r="K143" i="1"/>
  <c r="L143" i="1"/>
  <c r="M143" i="1"/>
  <c r="AF143" i="1"/>
  <c r="AG143" i="1"/>
  <c r="AH143" i="1"/>
  <c r="AI143" i="1"/>
  <c r="AJ143" i="1"/>
  <c r="AK143" i="1"/>
  <c r="AM143" i="1"/>
  <c r="AU143" i="1"/>
  <c r="BC143" i="1"/>
  <c r="BD143" i="1"/>
  <c r="C144" i="1"/>
  <c r="D144" i="1"/>
  <c r="E144" i="1"/>
  <c r="F144" i="1"/>
  <c r="G144" i="1"/>
  <c r="H144" i="1"/>
  <c r="J144" i="1"/>
  <c r="K144" i="1"/>
  <c r="L144" i="1"/>
  <c r="M144" i="1"/>
  <c r="AF144" i="1"/>
  <c r="AG144" i="1"/>
  <c r="AH144" i="1"/>
  <c r="AI144" i="1"/>
  <c r="AJ144" i="1"/>
  <c r="AK144" i="1"/>
  <c r="AM144" i="1"/>
  <c r="AU144" i="1"/>
  <c r="BC144" i="1"/>
  <c r="BD144" i="1"/>
  <c r="C145" i="1"/>
  <c r="D145" i="1"/>
  <c r="E145" i="1"/>
  <c r="F145" i="1"/>
  <c r="G145" i="1"/>
  <c r="H145" i="1"/>
  <c r="J145" i="1"/>
  <c r="K145" i="1"/>
  <c r="L145" i="1"/>
  <c r="M145" i="1"/>
  <c r="AF145" i="1"/>
  <c r="AG145" i="1"/>
  <c r="AH145" i="1"/>
  <c r="AI145" i="1"/>
  <c r="AJ145" i="1"/>
  <c r="AK145" i="1"/>
  <c r="AM145" i="1"/>
  <c r="AU145" i="1"/>
  <c r="BC145" i="1"/>
  <c r="BD145" i="1"/>
  <c r="C146" i="1"/>
  <c r="D146" i="1"/>
  <c r="E146" i="1"/>
  <c r="F146" i="1"/>
  <c r="G146" i="1"/>
  <c r="H146" i="1"/>
  <c r="J146" i="1"/>
  <c r="K146" i="1"/>
  <c r="L146" i="1"/>
  <c r="M146" i="1"/>
  <c r="AF146" i="1"/>
  <c r="AG146" i="1"/>
  <c r="AH146" i="1"/>
  <c r="AI146" i="1"/>
  <c r="AJ146" i="1"/>
  <c r="AK146" i="1"/>
  <c r="AM146" i="1"/>
  <c r="AU146" i="1"/>
  <c r="BC146" i="1"/>
  <c r="BD146" i="1"/>
  <c r="C147" i="1"/>
  <c r="D147" i="1"/>
  <c r="E147" i="1"/>
  <c r="F147" i="1"/>
  <c r="G147" i="1"/>
  <c r="H147" i="1"/>
  <c r="J147" i="1"/>
  <c r="K147" i="1"/>
  <c r="L147" i="1"/>
  <c r="M147" i="1"/>
  <c r="AF147" i="1"/>
  <c r="AG147" i="1"/>
  <c r="AH147" i="1"/>
  <c r="AI147" i="1"/>
  <c r="AJ147" i="1"/>
  <c r="AK147" i="1"/>
  <c r="AM147" i="1"/>
  <c r="AU147" i="1"/>
  <c r="BC147" i="1"/>
  <c r="BD147" i="1"/>
  <c r="C148" i="1"/>
  <c r="D148" i="1"/>
  <c r="E148" i="1"/>
  <c r="F148" i="1"/>
  <c r="G148" i="1"/>
  <c r="H148" i="1"/>
  <c r="J148" i="1"/>
  <c r="K148" i="1"/>
  <c r="L148" i="1"/>
  <c r="M148" i="1"/>
  <c r="AF148" i="1"/>
  <c r="AG148" i="1"/>
  <c r="AH148" i="1"/>
  <c r="AI148" i="1"/>
  <c r="AJ148" i="1"/>
  <c r="AK148" i="1"/>
  <c r="AM148" i="1"/>
  <c r="AU148" i="1"/>
  <c r="BC148" i="1"/>
  <c r="BD148" i="1"/>
  <c r="C149" i="1"/>
  <c r="D149" i="1"/>
  <c r="E149" i="1"/>
  <c r="F149" i="1"/>
  <c r="G149" i="1"/>
  <c r="H149" i="1"/>
  <c r="J149" i="1"/>
  <c r="K149" i="1"/>
  <c r="L149" i="1"/>
  <c r="M149" i="1"/>
  <c r="AF149" i="1"/>
  <c r="AG149" i="1"/>
  <c r="AH149" i="1"/>
  <c r="AI149" i="1"/>
  <c r="AJ149" i="1"/>
  <c r="AK149" i="1"/>
  <c r="AM149" i="1"/>
  <c r="AU149" i="1"/>
  <c r="BC149" i="1"/>
  <c r="BD149" i="1"/>
  <c r="C150" i="1"/>
  <c r="D150" i="1"/>
  <c r="E150" i="1"/>
  <c r="F150" i="1"/>
  <c r="G150" i="1"/>
  <c r="H150" i="1"/>
  <c r="J150" i="1"/>
  <c r="K150" i="1"/>
  <c r="L150" i="1"/>
  <c r="M150" i="1"/>
  <c r="AF150" i="1"/>
  <c r="AG150" i="1"/>
  <c r="AH150" i="1"/>
  <c r="AI150" i="1"/>
  <c r="AJ150" i="1"/>
  <c r="AK150" i="1"/>
  <c r="AM150" i="1"/>
  <c r="AU150" i="1"/>
  <c r="BC150" i="1"/>
  <c r="BD150" i="1"/>
  <c r="C151" i="1"/>
  <c r="D151" i="1"/>
  <c r="E151" i="1"/>
  <c r="F151" i="1"/>
  <c r="G151" i="1"/>
  <c r="H151" i="1"/>
  <c r="J151" i="1"/>
  <c r="K151" i="1"/>
  <c r="L151" i="1"/>
  <c r="M151" i="1"/>
  <c r="AF151" i="1"/>
  <c r="AG151" i="1"/>
  <c r="AH151" i="1"/>
  <c r="AI151" i="1"/>
  <c r="AJ151" i="1"/>
  <c r="AK151" i="1"/>
  <c r="AM151" i="1"/>
  <c r="AU151" i="1"/>
  <c r="BC151" i="1"/>
  <c r="BD151" i="1"/>
  <c r="C152" i="1"/>
  <c r="D152" i="1"/>
  <c r="E152" i="1"/>
  <c r="F152" i="1"/>
  <c r="G152" i="1"/>
  <c r="H152" i="1"/>
  <c r="J152" i="1"/>
  <c r="K152" i="1"/>
  <c r="L152" i="1"/>
  <c r="M152" i="1"/>
  <c r="AF152" i="1"/>
  <c r="AG152" i="1"/>
  <c r="AH152" i="1"/>
  <c r="AI152" i="1"/>
  <c r="AJ152" i="1"/>
  <c r="AK152" i="1"/>
  <c r="AM152" i="1"/>
  <c r="AU152" i="1"/>
  <c r="BC152" i="1"/>
  <c r="BD152" i="1"/>
  <c r="C153" i="1"/>
  <c r="D153" i="1"/>
  <c r="E153" i="1"/>
  <c r="F153" i="1"/>
  <c r="G153" i="1"/>
  <c r="H153" i="1"/>
  <c r="J153" i="1"/>
  <c r="K153" i="1"/>
  <c r="L153" i="1"/>
  <c r="M153" i="1"/>
  <c r="AF153" i="1"/>
  <c r="AG153" i="1"/>
  <c r="AH153" i="1"/>
  <c r="AI153" i="1"/>
  <c r="AJ153" i="1"/>
  <c r="AK153" i="1"/>
  <c r="AM153" i="1"/>
  <c r="AU153" i="1"/>
  <c r="BC153" i="1"/>
  <c r="BD153" i="1"/>
  <c r="C154" i="1"/>
  <c r="D154" i="1"/>
  <c r="E154" i="1"/>
  <c r="F154" i="1"/>
  <c r="G154" i="1"/>
  <c r="H154" i="1"/>
  <c r="J154" i="1"/>
  <c r="K154" i="1"/>
  <c r="L154" i="1"/>
  <c r="M154" i="1"/>
  <c r="AF154" i="1"/>
  <c r="AG154" i="1"/>
  <c r="AH154" i="1"/>
  <c r="AI154" i="1"/>
  <c r="AJ154" i="1"/>
  <c r="AK154" i="1"/>
  <c r="AM154" i="1"/>
  <c r="AU154" i="1"/>
  <c r="BC154" i="1"/>
  <c r="BD154" i="1"/>
  <c r="C155" i="1"/>
  <c r="D155" i="1"/>
  <c r="E155" i="1"/>
  <c r="F155" i="1"/>
  <c r="G155" i="1"/>
  <c r="H155" i="1"/>
  <c r="J155" i="1"/>
  <c r="K155" i="1"/>
  <c r="L155" i="1"/>
  <c r="M155" i="1"/>
  <c r="AF155" i="1"/>
  <c r="AG155" i="1"/>
  <c r="AH155" i="1"/>
  <c r="AI155" i="1"/>
  <c r="AJ155" i="1"/>
  <c r="AK155" i="1"/>
  <c r="AM155" i="1"/>
  <c r="AU155" i="1"/>
  <c r="BC155" i="1"/>
  <c r="BD155" i="1"/>
  <c r="C156" i="1"/>
  <c r="D156" i="1"/>
  <c r="E156" i="1"/>
  <c r="F156" i="1"/>
  <c r="G156" i="1"/>
  <c r="H156" i="1"/>
  <c r="J156" i="1"/>
  <c r="K156" i="1"/>
  <c r="L156" i="1"/>
  <c r="M156" i="1"/>
  <c r="AF156" i="1"/>
  <c r="AG156" i="1"/>
  <c r="AH156" i="1"/>
  <c r="AI156" i="1"/>
  <c r="AJ156" i="1"/>
  <c r="AK156" i="1"/>
  <c r="AM156" i="1"/>
  <c r="AU156" i="1"/>
  <c r="BC156" i="1"/>
  <c r="BD156" i="1"/>
  <c r="C157" i="1"/>
  <c r="D157" i="1"/>
  <c r="E157" i="1"/>
  <c r="F157" i="1"/>
  <c r="G157" i="1"/>
  <c r="H157" i="1"/>
  <c r="J157" i="1"/>
  <c r="K157" i="1"/>
  <c r="L157" i="1"/>
  <c r="M157" i="1"/>
  <c r="AF157" i="1"/>
  <c r="AG157" i="1"/>
  <c r="AH157" i="1"/>
  <c r="AI157" i="1"/>
  <c r="AJ157" i="1"/>
  <c r="AK157" i="1"/>
  <c r="AM157" i="1"/>
  <c r="AU157" i="1"/>
  <c r="BC157" i="1"/>
  <c r="BD157" i="1"/>
  <c r="C158" i="1"/>
  <c r="D158" i="1"/>
  <c r="E158" i="1"/>
  <c r="F158" i="1"/>
  <c r="G158" i="1"/>
  <c r="H158" i="1"/>
  <c r="J158" i="1"/>
  <c r="K158" i="1"/>
  <c r="L158" i="1"/>
  <c r="M158" i="1"/>
  <c r="AF158" i="1"/>
  <c r="AG158" i="1"/>
  <c r="AH158" i="1"/>
  <c r="AI158" i="1"/>
  <c r="AJ158" i="1"/>
  <c r="AK158" i="1"/>
  <c r="AM158" i="1"/>
  <c r="AU158" i="1"/>
  <c r="BC158" i="1"/>
  <c r="BD158" i="1"/>
  <c r="C159" i="1"/>
  <c r="D159" i="1"/>
  <c r="E159" i="1"/>
  <c r="F159" i="1"/>
  <c r="G159" i="1"/>
  <c r="H159" i="1"/>
  <c r="J159" i="1"/>
  <c r="K159" i="1"/>
  <c r="L159" i="1"/>
  <c r="M159" i="1"/>
  <c r="AF159" i="1"/>
  <c r="AG159" i="1"/>
  <c r="AH159" i="1"/>
  <c r="AI159" i="1"/>
  <c r="AJ159" i="1"/>
  <c r="AK159" i="1"/>
  <c r="AM159" i="1"/>
  <c r="AU159" i="1"/>
  <c r="BC159" i="1"/>
  <c r="BD159" i="1"/>
  <c r="C160" i="1"/>
  <c r="D160" i="1"/>
  <c r="E160" i="1"/>
  <c r="F160" i="1"/>
  <c r="G160" i="1"/>
  <c r="H160" i="1"/>
  <c r="J160" i="1"/>
  <c r="K160" i="1"/>
  <c r="L160" i="1"/>
  <c r="M160" i="1"/>
  <c r="AF160" i="1"/>
  <c r="AG160" i="1"/>
  <c r="AH160" i="1"/>
  <c r="AI160" i="1"/>
  <c r="AJ160" i="1"/>
  <c r="AK160" i="1"/>
  <c r="AM160" i="1"/>
  <c r="AU160" i="1"/>
  <c r="BC160" i="1"/>
  <c r="BD160" i="1"/>
  <c r="C161" i="1"/>
  <c r="D161" i="1"/>
  <c r="E161" i="1"/>
  <c r="F161" i="1"/>
  <c r="G161" i="1"/>
  <c r="H161" i="1"/>
  <c r="J161" i="1"/>
  <c r="K161" i="1"/>
  <c r="L161" i="1"/>
  <c r="M161" i="1"/>
  <c r="AF161" i="1"/>
  <c r="AG161" i="1"/>
  <c r="AH161" i="1"/>
  <c r="AI161" i="1"/>
  <c r="AJ161" i="1"/>
  <c r="AK161" i="1"/>
  <c r="AM161" i="1"/>
  <c r="AU161" i="1"/>
  <c r="BC161" i="1"/>
  <c r="BD161" i="1"/>
  <c r="C162" i="1"/>
  <c r="D162" i="1"/>
  <c r="E162" i="1"/>
  <c r="F162" i="1"/>
  <c r="G162" i="1"/>
  <c r="H162" i="1"/>
  <c r="J162" i="1"/>
  <c r="K162" i="1"/>
  <c r="L162" i="1"/>
  <c r="M162" i="1"/>
  <c r="AF162" i="1"/>
  <c r="AG162" i="1"/>
  <c r="AH162" i="1"/>
  <c r="AI162" i="1"/>
  <c r="AJ162" i="1"/>
  <c r="AK162" i="1"/>
  <c r="AM162" i="1"/>
  <c r="AU162" i="1"/>
  <c r="BC162" i="1"/>
  <c r="BD162" i="1"/>
  <c r="C163" i="1"/>
  <c r="D163" i="1"/>
  <c r="E163" i="1"/>
  <c r="F163" i="1"/>
  <c r="G163" i="1"/>
  <c r="H163" i="1"/>
  <c r="J163" i="1"/>
  <c r="K163" i="1"/>
  <c r="L163" i="1"/>
  <c r="M163" i="1"/>
  <c r="AF163" i="1"/>
  <c r="AG163" i="1"/>
  <c r="AH163" i="1"/>
  <c r="AI163" i="1"/>
  <c r="AJ163" i="1"/>
  <c r="AK163" i="1"/>
  <c r="AM163" i="1"/>
  <c r="AU163" i="1"/>
  <c r="BC163" i="1"/>
  <c r="BD163" i="1"/>
  <c r="C164" i="1"/>
  <c r="D164" i="1"/>
  <c r="E164" i="1"/>
  <c r="F164" i="1"/>
  <c r="G164" i="1"/>
  <c r="H164" i="1"/>
  <c r="J164" i="1"/>
  <c r="K164" i="1"/>
  <c r="L164" i="1"/>
  <c r="M164" i="1"/>
  <c r="AF164" i="1"/>
  <c r="AG164" i="1"/>
  <c r="AH164" i="1"/>
  <c r="AI164" i="1"/>
  <c r="AJ164" i="1"/>
  <c r="AK164" i="1"/>
  <c r="AM164" i="1"/>
  <c r="AU164" i="1"/>
  <c r="BC164" i="1"/>
  <c r="BD164" i="1"/>
  <c r="C165" i="1"/>
  <c r="D165" i="1"/>
  <c r="E165" i="1"/>
  <c r="F165" i="1"/>
  <c r="G165" i="1"/>
  <c r="H165" i="1"/>
  <c r="J165" i="1"/>
  <c r="K165" i="1"/>
  <c r="L165" i="1"/>
  <c r="M165" i="1"/>
  <c r="AF165" i="1"/>
  <c r="AG165" i="1"/>
  <c r="AH165" i="1"/>
  <c r="AI165" i="1"/>
  <c r="AJ165" i="1"/>
  <c r="AK165" i="1"/>
  <c r="AM165" i="1"/>
  <c r="AU165" i="1"/>
  <c r="BC165" i="1"/>
  <c r="BD165" i="1"/>
  <c r="C166" i="1"/>
  <c r="D166" i="1"/>
  <c r="E166" i="1"/>
  <c r="F166" i="1"/>
  <c r="G166" i="1"/>
  <c r="H166" i="1"/>
  <c r="J166" i="1"/>
  <c r="K166" i="1"/>
  <c r="L166" i="1"/>
  <c r="M166" i="1"/>
  <c r="AF166" i="1"/>
  <c r="AG166" i="1"/>
  <c r="AH166" i="1"/>
  <c r="AI166" i="1"/>
  <c r="AJ166" i="1"/>
  <c r="AK166" i="1"/>
  <c r="AM166" i="1"/>
  <c r="AU166" i="1"/>
  <c r="BC166" i="1"/>
  <c r="BD166" i="1"/>
  <c r="C167" i="1"/>
  <c r="D167" i="1"/>
  <c r="E167" i="1"/>
  <c r="F167" i="1"/>
  <c r="G167" i="1"/>
  <c r="H167" i="1"/>
  <c r="J167" i="1"/>
  <c r="K167" i="1"/>
  <c r="L167" i="1"/>
  <c r="M167" i="1"/>
  <c r="AF167" i="1"/>
  <c r="AG167" i="1"/>
  <c r="AH167" i="1"/>
  <c r="AI167" i="1"/>
  <c r="AJ167" i="1"/>
  <c r="AK167" i="1"/>
  <c r="AM167" i="1"/>
  <c r="AU167" i="1"/>
  <c r="BC167" i="1"/>
  <c r="BD167" i="1"/>
  <c r="C168" i="1"/>
  <c r="D168" i="1"/>
  <c r="E168" i="1"/>
  <c r="F168" i="1"/>
  <c r="G168" i="1"/>
  <c r="H168" i="1"/>
  <c r="J168" i="1"/>
  <c r="K168" i="1"/>
  <c r="L168" i="1"/>
  <c r="M168" i="1"/>
  <c r="AF168" i="1"/>
  <c r="AG168" i="1"/>
  <c r="AH168" i="1"/>
  <c r="AI168" i="1"/>
  <c r="AJ168" i="1"/>
  <c r="AK168" i="1"/>
  <c r="AM168" i="1"/>
  <c r="AU168" i="1"/>
  <c r="BC168" i="1"/>
  <c r="BD168" i="1"/>
  <c r="C169" i="1"/>
  <c r="D169" i="1"/>
  <c r="E169" i="1"/>
  <c r="F169" i="1"/>
  <c r="G169" i="1"/>
  <c r="H169" i="1"/>
  <c r="J169" i="1"/>
  <c r="K169" i="1"/>
  <c r="L169" i="1"/>
  <c r="M169" i="1"/>
  <c r="AF169" i="1"/>
  <c r="AG169" i="1"/>
  <c r="AH169" i="1"/>
  <c r="AI169" i="1"/>
  <c r="AJ169" i="1"/>
  <c r="AK169" i="1"/>
  <c r="AM169" i="1"/>
  <c r="AU169" i="1"/>
  <c r="BC169" i="1"/>
  <c r="BD169" i="1"/>
  <c r="C170" i="1"/>
  <c r="D170" i="1"/>
  <c r="E170" i="1"/>
  <c r="F170" i="1"/>
  <c r="G170" i="1"/>
  <c r="H170" i="1"/>
  <c r="J170" i="1"/>
  <c r="K170" i="1"/>
  <c r="L170" i="1"/>
  <c r="M170" i="1"/>
  <c r="AF170" i="1"/>
  <c r="AG170" i="1"/>
  <c r="AH170" i="1"/>
  <c r="AI170" i="1"/>
  <c r="AJ170" i="1"/>
  <c r="AK170" i="1"/>
  <c r="AM170" i="1"/>
  <c r="AU170" i="1"/>
  <c r="BC170" i="1"/>
  <c r="BD170" i="1"/>
  <c r="C171" i="1"/>
  <c r="D171" i="1"/>
  <c r="E171" i="1"/>
  <c r="F171" i="1"/>
  <c r="G171" i="1"/>
  <c r="H171" i="1"/>
  <c r="J171" i="1"/>
  <c r="K171" i="1"/>
  <c r="L171" i="1"/>
  <c r="M171" i="1"/>
  <c r="AF171" i="1"/>
  <c r="AG171" i="1"/>
  <c r="AH171" i="1"/>
  <c r="AI171" i="1"/>
  <c r="AJ171" i="1"/>
  <c r="AK171" i="1"/>
  <c r="AM171" i="1"/>
  <c r="AU171" i="1"/>
  <c r="BC171" i="1"/>
  <c r="BD171" i="1"/>
  <c r="C172" i="1"/>
  <c r="D172" i="1"/>
  <c r="E172" i="1"/>
  <c r="F172" i="1"/>
  <c r="G172" i="1"/>
  <c r="H172" i="1"/>
  <c r="J172" i="1"/>
  <c r="K172" i="1"/>
  <c r="L172" i="1"/>
  <c r="M172" i="1"/>
  <c r="AF172" i="1"/>
  <c r="AG172" i="1"/>
  <c r="AH172" i="1"/>
  <c r="AI172" i="1"/>
  <c r="AJ172" i="1"/>
  <c r="AK172" i="1"/>
  <c r="AM172" i="1"/>
  <c r="AU172" i="1"/>
  <c r="BC172" i="1"/>
  <c r="BD172" i="1"/>
  <c r="C173" i="1"/>
  <c r="D173" i="1"/>
  <c r="E173" i="1"/>
  <c r="F173" i="1"/>
  <c r="G173" i="1"/>
  <c r="H173" i="1"/>
  <c r="J173" i="1"/>
  <c r="K173" i="1"/>
  <c r="L173" i="1"/>
  <c r="M173" i="1"/>
  <c r="AF173" i="1"/>
  <c r="AG173" i="1"/>
  <c r="AH173" i="1"/>
  <c r="AI173" i="1"/>
  <c r="AJ173" i="1"/>
  <c r="AK173" i="1"/>
  <c r="AM173" i="1"/>
  <c r="AU173" i="1"/>
  <c r="BC173" i="1"/>
  <c r="BD173" i="1"/>
  <c r="C174" i="1"/>
  <c r="D174" i="1"/>
  <c r="E174" i="1"/>
  <c r="F174" i="1"/>
  <c r="G174" i="1"/>
  <c r="H174" i="1"/>
  <c r="J174" i="1"/>
  <c r="K174" i="1"/>
  <c r="L174" i="1"/>
  <c r="M174" i="1"/>
  <c r="AF174" i="1"/>
  <c r="AG174" i="1"/>
  <c r="AH174" i="1"/>
  <c r="AI174" i="1"/>
  <c r="AJ174" i="1"/>
  <c r="AK174" i="1"/>
  <c r="AM174" i="1"/>
  <c r="AU174" i="1"/>
  <c r="BC174" i="1"/>
  <c r="BD174" i="1"/>
  <c r="C175" i="1"/>
  <c r="D175" i="1"/>
  <c r="E175" i="1"/>
  <c r="F175" i="1"/>
  <c r="G175" i="1"/>
  <c r="H175" i="1"/>
  <c r="J175" i="1"/>
  <c r="K175" i="1"/>
  <c r="L175" i="1"/>
  <c r="M175" i="1"/>
  <c r="AF175" i="1"/>
  <c r="AG175" i="1"/>
  <c r="AH175" i="1"/>
  <c r="AI175" i="1"/>
  <c r="AJ175" i="1"/>
  <c r="AK175" i="1"/>
  <c r="AM175" i="1"/>
  <c r="AU175" i="1"/>
  <c r="BC175" i="1"/>
  <c r="BD175" i="1"/>
  <c r="C176" i="1"/>
  <c r="D176" i="1"/>
  <c r="E176" i="1"/>
  <c r="F176" i="1"/>
  <c r="G176" i="1"/>
  <c r="H176" i="1"/>
  <c r="J176" i="1"/>
  <c r="K176" i="1"/>
  <c r="L176" i="1"/>
  <c r="M176" i="1"/>
  <c r="AF176" i="1"/>
  <c r="AG176" i="1"/>
  <c r="AH176" i="1"/>
  <c r="AI176" i="1"/>
  <c r="AJ176" i="1"/>
  <c r="AK176" i="1"/>
  <c r="AM176" i="1"/>
  <c r="AU176" i="1"/>
  <c r="BC176" i="1"/>
  <c r="BD176" i="1"/>
  <c r="C177" i="1"/>
  <c r="D177" i="1"/>
  <c r="E177" i="1"/>
  <c r="F177" i="1"/>
  <c r="G177" i="1"/>
  <c r="H177" i="1"/>
  <c r="J177" i="1"/>
  <c r="K177" i="1"/>
  <c r="L177" i="1"/>
  <c r="M177" i="1"/>
  <c r="AF177" i="1"/>
  <c r="AG177" i="1"/>
  <c r="AH177" i="1"/>
  <c r="AI177" i="1"/>
  <c r="AJ177" i="1"/>
  <c r="AK177" i="1"/>
  <c r="AM177" i="1"/>
  <c r="AU177" i="1"/>
  <c r="BC177" i="1"/>
  <c r="BD177" i="1"/>
  <c r="C178" i="1"/>
  <c r="D178" i="1"/>
  <c r="E178" i="1"/>
  <c r="F178" i="1"/>
  <c r="G178" i="1"/>
  <c r="H178" i="1"/>
  <c r="J178" i="1"/>
  <c r="K178" i="1"/>
  <c r="L178" i="1"/>
  <c r="M178" i="1"/>
  <c r="AF178" i="1"/>
  <c r="AG178" i="1"/>
  <c r="AH178" i="1"/>
  <c r="AI178" i="1"/>
  <c r="AJ178" i="1"/>
  <c r="AK178" i="1"/>
  <c r="AM178" i="1"/>
  <c r="AU178" i="1"/>
  <c r="BC178" i="1"/>
  <c r="BD178" i="1"/>
  <c r="C179" i="1"/>
  <c r="D179" i="1"/>
  <c r="E179" i="1"/>
  <c r="F179" i="1"/>
  <c r="G179" i="1"/>
  <c r="H179" i="1"/>
  <c r="J179" i="1"/>
  <c r="K179" i="1"/>
  <c r="L179" i="1"/>
  <c r="M179" i="1"/>
  <c r="AF179" i="1"/>
  <c r="AG179" i="1"/>
  <c r="AH179" i="1"/>
  <c r="AI179" i="1"/>
  <c r="AJ179" i="1"/>
  <c r="AK179" i="1"/>
  <c r="AM179" i="1"/>
  <c r="AU179" i="1"/>
  <c r="BC179" i="1"/>
  <c r="BD179" i="1"/>
  <c r="C180" i="1"/>
  <c r="D180" i="1"/>
  <c r="E180" i="1"/>
  <c r="F180" i="1"/>
  <c r="G180" i="1"/>
  <c r="H180" i="1"/>
  <c r="J180" i="1"/>
  <c r="K180" i="1"/>
  <c r="L180" i="1"/>
  <c r="M180" i="1"/>
  <c r="AF180" i="1"/>
  <c r="AG180" i="1"/>
  <c r="AH180" i="1"/>
  <c r="AI180" i="1"/>
  <c r="AJ180" i="1"/>
  <c r="AK180" i="1"/>
  <c r="AM180" i="1"/>
  <c r="AU180" i="1"/>
  <c r="BC180" i="1"/>
  <c r="BD180" i="1"/>
  <c r="C181" i="1"/>
  <c r="D181" i="1"/>
  <c r="E181" i="1"/>
  <c r="F181" i="1"/>
  <c r="G181" i="1"/>
  <c r="H181" i="1"/>
  <c r="J181" i="1"/>
  <c r="K181" i="1"/>
  <c r="L181" i="1"/>
  <c r="M181" i="1"/>
  <c r="AF181" i="1"/>
  <c r="AG181" i="1"/>
  <c r="AH181" i="1"/>
  <c r="AI181" i="1"/>
  <c r="AJ181" i="1"/>
  <c r="AK181" i="1"/>
  <c r="AM181" i="1"/>
  <c r="AU181" i="1"/>
  <c r="BC181" i="1"/>
  <c r="BD181" i="1"/>
  <c r="C182" i="1"/>
  <c r="D182" i="1"/>
  <c r="E182" i="1"/>
  <c r="F182" i="1"/>
  <c r="G182" i="1"/>
  <c r="H182" i="1"/>
  <c r="J182" i="1"/>
  <c r="K182" i="1"/>
  <c r="L182" i="1"/>
  <c r="M182" i="1"/>
  <c r="AF182" i="1"/>
  <c r="AG182" i="1"/>
  <c r="AH182" i="1"/>
  <c r="AI182" i="1"/>
  <c r="AJ182" i="1"/>
  <c r="AK182" i="1"/>
  <c r="AM182" i="1"/>
  <c r="AU182" i="1"/>
  <c r="BC182" i="1"/>
  <c r="BD182" i="1"/>
  <c r="C183" i="1"/>
  <c r="D183" i="1"/>
  <c r="E183" i="1"/>
  <c r="F183" i="1"/>
  <c r="G183" i="1"/>
  <c r="H183" i="1"/>
  <c r="J183" i="1"/>
  <c r="K183" i="1"/>
  <c r="L183" i="1"/>
  <c r="M183" i="1"/>
  <c r="AF183" i="1"/>
  <c r="AG183" i="1"/>
  <c r="AH183" i="1"/>
  <c r="AI183" i="1"/>
  <c r="AJ183" i="1"/>
  <c r="AK183" i="1"/>
  <c r="AM183" i="1"/>
  <c r="AU183" i="1"/>
  <c r="BC183" i="1"/>
  <c r="BD183" i="1"/>
  <c r="C184" i="1"/>
  <c r="D184" i="1"/>
  <c r="E184" i="1"/>
  <c r="F184" i="1"/>
  <c r="G184" i="1"/>
  <c r="H184" i="1"/>
  <c r="J184" i="1"/>
  <c r="K184" i="1"/>
  <c r="L184" i="1"/>
  <c r="M184" i="1"/>
  <c r="AF184" i="1"/>
  <c r="AG184" i="1"/>
  <c r="AH184" i="1"/>
  <c r="AI184" i="1"/>
  <c r="AJ184" i="1"/>
  <c r="AK184" i="1"/>
  <c r="AM184" i="1"/>
  <c r="AU184" i="1"/>
  <c r="BC184" i="1"/>
  <c r="BD184" i="1"/>
  <c r="C185" i="1"/>
  <c r="D185" i="1"/>
  <c r="E185" i="1"/>
  <c r="F185" i="1"/>
  <c r="G185" i="1"/>
  <c r="H185" i="1"/>
  <c r="J185" i="1"/>
  <c r="K185" i="1"/>
  <c r="L185" i="1"/>
  <c r="M185" i="1"/>
  <c r="AF185" i="1"/>
  <c r="AG185" i="1"/>
  <c r="AH185" i="1"/>
  <c r="AI185" i="1"/>
  <c r="AJ185" i="1"/>
  <c r="AK185" i="1"/>
  <c r="AM185" i="1"/>
  <c r="AU185" i="1"/>
  <c r="BC185" i="1"/>
  <c r="BD185" i="1"/>
  <c r="C186" i="1"/>
  <c r="D186" i="1"/>
  <c r="E186" i="1"/>
  <c r="F186" i="1"/>
  <c r="G186" i="1"/>
  <c r="H186" i="1"/>
  <c r="J186" i="1"/>
  <c r="K186" i="1"/>
  <c r="L186" i="1"/>
  <c r="M186" i="1"/>
  <c r="AF186" i="1"/>
  <c r="AG186" i="1"/>
  <c r="AH186" i="1"/>
  <c r="AI186" i="1"/>
  <c r="AJ186" i="1"/>
  <c r="AK186" i="1"/>
  <c r="AM186" i="1"/>
  <c r="AU186" i="1"/>
  <c r="BC186" i="1"/>
  <c r="BD186" i="1"/>
  <c r="C187" i="1"/>
  <c r="D187" i="1"/>
  <c r="E187" i="1"/>
  <c r="F187" i="1"/>
  <c r="G187" i="1"/>
  <c r="H187" i="1"/>
  <c r="J187" i="1"/>
  <c r="K187" i="1"/>
  <c r="L187" i="1"/>
  <c r="M187" i="1"/>
  <c r="AF187" i="1"/>
  <c r="AG187" i="1"/>
  <c r="AH187" i="1"/>
  <c r="AI187" i="1"/>
  <c r="AJ187" i="1"/>
  <c r="AK187" i="1"/>
  <c r="AM187" i="1"/>
  <c r="AU187" i="1"/>
  <c r="BC187" i="1"/>
  <c r="BD187" i="1"/>
  <c r="C188" i="1"/>
  <c r="D188" i="1"/>
  <c r="E188" i="1"/>
  <c r="F188" i="1"/>
  <c r="G188" i="1"/>
  <c r="H188" i="1"/>
  <c r="J188" i="1"/>
  <c r="K188" i="1"/>
  <c r="L188" i="1"/>
  <c r="M188" i="1"/>
  <c r="AF188" i="1"/>
  <c r="AG188" i="1"/>
  <c r="AH188" i="1"/>
  <c r="AI188" i="1"/>
  <c r="AJ188" i="1"/>
  <c r="AK188" i="1"/>
  <c r="AM188" i="1"/>
  <c r="AU188" i="1"/>
  <c r="BC188" i="1"/>
  <c r="BD188" i="1"/>
  <c r="C189" i="1"/>
  <c r="D189" i="1"/>
  <c r="E189" i="1"/>
  <c r="F189" i="1"/>
  <c r="G189" i="1"/>
  <c r="H189" i="1"/>
  <c r="J189" i="1"/>
  <c r="K189" i="1"/>
  <c r="L189" i="1"/>
  <c r="M189" i="1"/>
  <c r="AF189" i="1"/>
  <c r="AG189" i="1"/>
  <c r="AH189" i="1"/>
  <c r="AI189" i="1"/>
  <c r="AJ189" i="1"/>
  <c r="AK189" i="1"/>
  <c r="AM189" i="1"/>
  <c r="C191" i="1"/>
  <c r="D191" i="1"/>
  <c r="E191" i="1"/>
  <c r="F191" i="1"/>
  <c r="G191" i="1"/>
  <c r="H191" i="1"/>
  <c r="J191" i="1"/>
  <c r="K191" i="1"/>
  <c r="L191" i="1"/>
  <c r="M191" i="1"/>
  <c r="AF191" i="1"/>
  <c r="AG191" i="1"/>
  <c r="AH191" i="1"/>
  <c r="AI191" i="1"/>
  <c r="AJ191" i="1"/>
  <c r="AK191" i="1"/>
  <c r="AM191" i="1"/>
  <c r="AU191" i="1"/>
  <c r="BC191" i="1"/>
  <c r="BD191" i="1"/>
  <c r="C192" i="1"/>
  <c r="D192" i="1"/>
  <c r="E192" i="1"/>
  <c r="F192" i="1"/>
  <c r="G192" i="1"/>
  <c r="H192" i="1"/>
  <c r="J192" i="1"/>
  <c r="K192" i="1"/>
  <c r="L192" i="1"/>
  <c r="M192" i="1"/>
  <c r="AF192" i="1"/>
  <c r="AG192" i="1"/>
  <c r="AH192" i="1"/>
  <c r="AI192" i="1"/>
  <c r="AJ192" i="1"/>
  <c r="AK192" i="1"/>
  <c r="AM192" i="1"/>
  <c r="AU192" i="1"/>
  <c r="BC192" i="1"/>
  <c r="BD192" i="1"/>
  <c r="C193" i="1"/>
  <c r="D193" i="1"/>
  <c r="E193" i="1"/>
  <c r="F193" i="1"/>
  <c r="G193" i="1"/>
  <c r="H193" i="1"/>
  <c r="J193" i="1"/>
  <c r="K193" i="1"/>
  <c r="L193" i="1"/>
  <c r="M193" i="1"/>
  <c r="AF193" i="1"/>
  <c r="AG193" i="1"/>
  <c r="AH193" i="1"/>
  <c r="AI193" i="1"/>
  <c r="AJ193" i="1"/>
  <c r="AK193" i="1"/>
  <c r="AM193" i="1"/>
  <c r="AU193" i="1"/>
  <c r="BC193" i="1"/>
  <c r="BD193" i="1"/>
  <c r="C194" i="1"/>
  <c r="D194" i="1"/>
  <c r="E194" i="1"/>
  <c r="F194" i="1"/>
  <c r="G194" i="1"/>
  <c r="H194" i="1"/>
  <c r="J194" i="1"/>
  <c r="K194" i="1"/>
  <c r="L194" i="1"/>
  <c r="M194" i="1"/>
  <c r="AF194" i="1"/>
  <c r="AG194" i="1"/>
  <c r="AH194" i="1"/>
  <c r="AI194" i="1"/>
  <c r="AJ194" i="1"/>
  <c r="AK194" i="1"/>
  <c r="AM194" i="1"/>
  <c r="AU194" i="1"/>
  <c r="BC194" i="1"/>
  <c r="BD194" i="1"/>
  <c r="C195" i="1"/>
  <c r="D195" i="1"/>
  <c r="E195" i="1"/>
  <c r="F195" i="1"/>
  <c r="G195" i="1"/>
  <c r="H195" i="1"/>
  <c r="J195" i="1"/>
  <c r="K195" i="1"/>
  <c r="L195" i="1"/>
  <c r="M195" i="1"/>
  <c r="AF195" i="1"/>
  <c r="AG195" i="1"/>
  <c r="AH195" i="1"/>
  <c r="AI195" i="1"/>
  <c r="AJ195" i="1"/>
  <c r="AK195" i="1"/>
  <c r="AM195" i="1"/>
  <c r="AU195" i="1"/>
  <c r="BC195" i="1"/>
  <c r="BD195" i="1"/>
  <c r="C196" i="1"/>
  <c r="D196" i="1"/>
  <c r="E196" i="1"/>
  <c r="F196" i="1"/>
  <c r="G196" i="1"/>
  <c r="H196" i="1"/>
  <c r="J196" i="1"/>
  <c r="K196" i="1"/>
  <c r="L196" i="1"/>
  <c r="M196" i="1"/>
  <c r="AF196" i="1"/>
  <c r="AG196" i="1"/>
  <c r="AH196" i="1"/>
  <c r="AI196" i="1"/>
  <c r="AJ196" i="1"/>
  <c r="AK196" i="1"/>
  <c r="AM196" i="1"/>
  <c r="AU196" i="1"/>
  <c r="BC196" i="1"/>
  <c r="BD196" i="1"/>
  <c r="C197" i="1"/>
  <c r="D197" i="1"/>
  <c r="E197" i="1"/>
  <c r="F197" i="1"/>
  <c r="G197" i="1"/>
  <c r="H197" i="1"/>
  <c r="J197" i="1"/>
  <c r="K197" i="1"/>
  <c r="L197" i="1"/>
  <c r="M197" i="1"/>
  <c r="AF197" i="1"/>
  <c r="AG197" i="1"/>
  <c r="AH197" i="1"/>
  <c r="AI197" i="1"/>
  <c r="AJ197" i="1"/>
  <c r="AK197" i="1"/>
  <c r="AM197" i="1"/>
  <c r="AU197" i="1"/>
  <c r="BC197" i="1"/>
  <c r="BD197" i="1"/>
  <c r="C198" i="1"/>
  <c r="D198" i="1"/>
  <c r="E198" i="1"/>
  <c r="F198" i="1"/>
  <c r="G198" i="1"/>
  <c r="H198" i="1"/>
  <c r="J198" i="1"/>
  <c r="K198" i="1"/>
  <c r="L198" i="1"/>
  <c r="M198" i="1"/>
  <c r="AF198" i="1"/>
  <c r="AG198" i="1"/>
  <c r="AH198" i="1"/>
  <c r="AI198" i="1"/>
  <c r="AJ198" i="1"/>
  <c r="AK198" i="1"/>
  <c r="AM198" i="1"/>
  <c r="AU198" i="1"/>
  <c r="BC198" i="1"/>
  <c r="BD198" i="1"/>
  <c r="C199" i="1"/>
  <c r="D199" i="1"/>
  <c r="E199" i="1"/>
  <c r="F199" i="1"/>
  <c r="G199" i="1"/>
  <c r="H199" i="1"/>
  <c r="J199" i="1"/>
  <c r="K199" i="1"/>
  <c r="L199" i="1"/>
  <c r="M199" i="1"/>
  <c r="AF199" i="1"/>
  <c r="AG199" i="1"/>
  <c r="AH199" i="1"/>
  <c r="AI199" i="1"/>
  <c r="AJ199" i="1"/>
  <c r="AK199" i="1"/>
  <c r="AM199" i="1"/>
  <c r="AU199" i="1"/>
  <c r="BC199" i="1"/>
  <c r="BD199" i="1"/>
  <c r="C200" i="1"/>
  <c r="D200" i="1"/>
  <c r="E200" i="1"/>
  <c r="F200" i="1"/>
  <c r="G200" i="1"/>
  <c r="H200" i="1"/>
  <c r="J200" i="1"/>
  <c r="K200" i="1"/>
  <c r="L200" i="1"/>
  <c r="M200" i="1"/>
  <c r="AF200" i="1"/>
  <c r="AG200" i="1"/>
  <c r="AH200" i="1"/>
  <c r="AI200" i="1"/>
  <c r="AJ200" i="1"/>
  <c r="AK200" i="1"/>
  <c r="AM200" i="1"/>
  <c r="AU200" i="1"/>
  <c r="BC200" i="1"/>
  <c r="BD200" i="1"/>
  <c r="C201" i="1"/>
  <c r="D201" i="1"/>
  <c r="E201" i="1"/>
  <c r="F201" i="1"/>
  <c r="G201" i="1"/>
  <c r="H201" i="1"/>
  <c r="J201" i="1"/>
  <c r="K201" i="1"/>
  <c r="L201" i="1"/>
  <c r="M201" i="1"/>
  <c r="AF201" i="1"/>
  <c r="AG201" i="1"/>
  <c r="AH201" i="1"/>
  <c r="AI201" i="1"/>
  <c r="AJ201" i="1"/>
  <c r="AK201" i="1"/>
  <c r="AM201" i="1"/>
  <c r="AU201" i="1"/>
  <c r="BC201" i="1"/>
  <c r="BD201" i="1"/>
  <c r="C202" i="1"/>
  <c r="D202" i="1"/>
  <c r="E202" i="1"/>
  <c r="F202" i="1"/>
  <c r="G202" i="1"/>
  <c r="H202" i="1"/>
  <c r="J202" i="1"/>
  <c r="K202" i="1"/>
  <c r="L202" i="1"/>
  <c r="M202" i="1"/>
  <c r="AF202" i="1"/>
  <c r="AG202" i="1"/>
  <c r="AH202" i="1"/>
  <c r="AI202" i="1"/>
  <c r="AJ202" i="1"/>
  <c r="AK202" i="1"/>
  <c r="AM202" i="1"/>
  <c r="AU202" i="1"/>
  <c r="BC202" i="1"/>
  <c r="BD202" i="1"/>
  <c r="C203" i="1"/>
  <c r="D203" i="1"/>
  <c r="E203" i="1"/>
  <c r="F203" i="1"/>
  <c r="G203" i="1"/>
  <c r="H203" i="1"/>
  <c r="J203" i="1"/>
  <c r="K203" i="1"/>
  <c r="L203" i="1"/>
  <c r="M203" i="1"/>
  <c r="AF203" i="1"/>
  <c r="AG203" i="1"/>
  <c r="AH203" i="1"/>
  <c r="AI203" i="1"/>
  <c r="AJ203" i="1"/>
  <c r="AK203" i="1"/>
  <c r="AM203" i="1"/>
  <c r="AU203" i="1"/>
  <c r="BC203" i="1"/>
  <c r="BD203" i="1"/>
  <c r="C204" i="1"/>
  <c r="D204" i="1"/>
  <c r="E204" i="1"/>
  <c r="F204" i="1"/>
  <c r="G204" i="1"/>
  <c r="H204" i="1"/>
  <c r="J204" i="1"/>
  <c r="K204" i="1"/>
  <c r="L204" i="1"/>
  <c r="M204" i="1"/>
  <c r="AF204" i="1"/>
  <c r="AG204" i="1"/>
  <c r="AH204" i="1"/>
  <c r="AI204" i="1"/>
  <c r="AJ204" i="1"/>
  <c r="AK204" i="1"/>
  <c r="AM204" i="1"/>
  <c r="AU204" i="1"/>
  <c r="BC204" i="1"/>
  <c r="BD204" i="1"/>
  <c r="C205" i="1"/>
  <c r="D205" i="1"/>
  <c r="E205" i="1"/>
  <c r="F205" i="1"/>
  <c r="G205" i="1"/>
  <c r="H205" i="1"/>
  <c r="J205" i="1"/>
  <c r="K205" i="1"/>
  <c r="L205" i="1"/>
  <c r="M205" i="1"/>
  <c r="AF205" i="1"/>
  <c r="AG205" i="1"/>
  <c r="AH205" i="1"/>
  <c r="AI205" i="1"/>
  <c r="AJ205" i="1"/>
  <c r="AK205" i="1"/>
  <c r="AM205" i="1"/>
  <c r="AU205" i="1"/>
  <c r="BC205" i="1"/>
  <c r="BD205" i="1"/>
  <c r="C206" i="1"/>
  <c r="D206" i="1"/>
  <c r="E206" i="1"/>
  <c r="F206" i="1"/>
  <c r="G206" i="1"/>
  <c r="H206" i="1"/>
  <c r="J206" i="1"/>
  <c r="K206" i="1"/>
  <c r="L206" i="1"/>
  <c r="M206" i="1"/>
  <c r="AF206" i="1"/>
  <c r="AG206" i="1"/>
  <c r="AH206" i="1"/>
  <c r="AI206" i="1"/>
  <c r="AJ206" i="1"/>
  <c r="AK206" i="1"/>
  <c r="AM206" i="1"/>
  <c r="AU206" i="1"/>
  <c r="BC206" i="1"/>
  <c r="BD206" i="1"/>
  <c r="C207" i="1"/>
  <c r="D207" i="1"/>
  <c r="E207" i="1"/>
  <c r="F207" i="1"/>
  <c r="G207" i="1"/>
  <c r="H207" i="1"/>
  <c r="J207" i="1"/>
  <c r="K207" i="1"/>
  <c r="L207" i="1"/>
  <c r="M207" i="1"/>
  <c r="AF207" i="1"/>
  <c r="AG207" i="1"/>
  <c r="AH207" i="1"/>
  <c r="AI207" i="1"/>
  <c r="AJ207" i="1"/>
  <c r="AK207" i="1"/>
  <c r="AM207" i="1"/>
  <c r="AU207" i="1"/>
  <c r="BC207" i="1"/>
  <c r="BD207" i="1"/>
  <c r="C208" i="1"/>
  <c r="D208" i="1"/>
  <c r="E208" i="1"/>
  <c r="F208" i="1"/>
  <c r="G208" i="1"/>
  <c r="H208" i="1"/>
  <c r="J208" i="1"/>
  <c r="K208" i="1"/>
  <c r="L208" i="1"/>
  <c r="M208" i="1"/>
  <c r="AF208" i="1"/>
  <c r="AG208" i="1"/>
  <c r="AH208" i="1"/>
  <c r="AI208" i="1"/>
  <c r="AJ208" i="1"/>
  <c r="AK208" i="1"/>
  <c r="AM208" i="1"/>
  <c r="AU208" i="1"/>
  <c r="BC208" i="1"/>
  <c r="BD208" i="1"/>
  <c r="C209" i="1"/>
  <c r="D209" i="1"/>
  <c r="E209" i="1"/>
  <c r="F209" i="1"/>
  <c r="G209" i="1"/>
  <c r="H209" i="1"/>
  <c r="J209" i="1"/>
  <c r="K209" i="1"/>
  <c r="L209" i="1"/>
  <c r="M209" i="1"/>
  <c r="AF209" i="1"/>
  <c r="AG209" i="1"/>
  <c r="AH209" i="1"/>
  <c r="AI209" i="1"/>
  <c r="AJ209" i="1"/>
  <c r="AK209" i="1"/>
  <c r="AM209" i="1"/>
  <c r="AU209" i="1"/>
  <c r="BC209" i="1"/>
  <c r="BD209" i="1"/>
  <c r="C210" i="1"/>
  <c r="D210" i="1"/>
  <c r="E210" i="1"/>
  <c r="F210" i="1"/>
  <c r="G210" i="1"/>
  <c r="H210" i="1"/>
  <c r="J210" i="1"/>
  <c r="K210" i="1"/>
  <c r="L210" i="1"/>
  <c r="M210" i="1"/>
  <c r="AF210" i="1"/>
  <c r="AG210" i="1"/>
  <c r="AH210" i="1"/>
  <c r="AI210" i="1"/>
  <c r="AJ210" i="1"/>
  <c r="AK210" i="1"/>
  <c r="AM210" i="1"/>
  <c r="AU210" i="1"/>
  <c r="BC210" i="1"/>
  <c r="BD210" i="1"/>
  <c r="C211" i="1"/>
  <c r="D211" i="1"/>
  <c r="E211" i="1"/>
  <c r="F211" i="1"/>
  <c r="G211" i="1"/>
  <c r="H211" i="1"/>
  <c r="J211" i="1"/>
  <c r="K211" i="1"/>
  <c r="L211" i="1"/>
  <c r="M211" i="1"/>
  <c r="AF211" i="1"/>
  <c r="AG211" i="1"/>
  <c r="AH211" i="1"/>
  <c r="AI211" i="1"/>
  <c r="AJ211" i="1"/>
  <c r="AK211" i="1"/>
  <c r="AM211" i="1"/>
  <c r="AU211" i="1"/>
  <c r="BC211" i="1"/>
  <c r="BD211" i="1"/>
  <c r="C212" i="1"/>
  <c r="D212" i="1"/>
  <c r="E212" i="1"/>
  <c r="F212" i="1"/>
  <c r="G212" i="1"/>
  <c r="H212" i="1"/>
  <c r="J212" i="1"/>
  <c r="K212" i="1"/>
  <c r="L212" i="1"/>
  <c r="M212" i="1"/>
  <c r="AF212" i="1"/>
  <c r="AG212" i="1"/>
  <c r="AH212" i="1"/>
  <c r="AI212" i="1"/>
  <c r="AJ212" i="1"/>
  <c r="AK212" i="1"/>
  <c r="AM212" i="1"/>
  <c r="AU212" i="1"/>
  <c r="BC212" i="1"/>
  <c r="BD212" i="1"/>
  <c r="C213" i="1"/>
  <c r="D213" i="1"/>
  <c r="E213" i="1"/>
  <c r="F213" i="1"/>
  <c r="G213" i="1"/>
  <c r="H213" i="1"/>
  <c r="J213" i="1"/>
  <c r="K213" i="1"/>
  <c r="L213" i="1"/>
  <c r="M213" i="1"/>
  <c r="AF213" i="1"/>
  <c r="AG213" i="1"/>
  <c r="AH213" i="1"/>
  <c r="AI213" i="1"/>
  <c r="AJ213" i="1"/>
  <c r="AK213" i="1"/>
  <c r="AM213" i="1"/>
  <c r="AU213" i="1"/>
  <c r="BC213" i="1"/>
  <c r="BD213" i="1"/>
  <c r="C214" i="1"/>
  <c r="D214" i="1"/>
  <c r="E214" i="1"/>
  <c r="F214" i="1"/>
  <c r="G214" i="1"/>
  <c r="H214" i="1"/>
  <c r="J214" i="1"/>
  <c r="K214" i="1"/>
  <c r="L214" i="1"/>
  <c r="M214" i="1"/>
  <c r="AF214" i="1"/>
  <c r="AG214" i="1"/>
  <c r="AH214" i="1"/>
  <c r="AI214" i="1"/>
  <c r="AJ214" i="1"/>
  <c r="AK214" i="1"/>
  <c r="AM214" i="1"/>
  <c r="AU214" i="1"/>
  <c r="BC214" i="1"/>
  <c r="BD214" i="1"/>
  <c r="C215" i="1"/>
  <c r="D215" i="1"/>
  <c r="E215" i="1"/>
  <c r="F215" i="1"/>
  <c r="G215" i="1"/>
  <c r="H215" i="1"/>
  <c r="J215" i="1"/>
  <c r="K215" i="1"/>
  <c r="L215" i="1"/>
  <c r="M215" i="1"/>
  <c r="AF215" i="1"/>
  <c r="AG215" i="1"/>
  <c r="AH215" i="1"/>
  <c r="AI215" i="1"/>
  <c r="AJ215" i="1"/>
  <c r="AK215" i="1"/>
  <c r="AM215" i="1"/>
  <c r="AU215" i="1"/>
  <c r="BC215" i="1"/>
  <c r="BD215" i="1"/>
  <c r="C216" i="1"/>
  <c r="D216" i="1"/>
  <c r="E216" i="1"/>
  <c r="F216" i="1"/>
  <c r="G216" i="1"/>
  <c r="H216" i="1"/>
  <c r="J216" i="1"/>
  <c r="K216" i="1"/>
  <c r="L216" i="1"/>
  <c r="M216" i="1"/>
  <c r="AF216" i="1"/>
  <c r="AG216" i="1"/>
  <c r="AH216" i="1"/>
  <c r="AI216" i="1"/>
  <c r="AJ216" i="1"/>
  <c r="AK216" i="1"/>
  <c r="AM216" i="1"/>
  <c r="AU216" i="1"/>
  <c r="BC216" i="1"/>
  <c r="BD216" i="1"/>
  <c r="C217" i="1"/>
  <c r="D217" i="1"/>
  <c r="E217" i="1"/>
  <c r="F217" i="1"/>
  <c r="G217" i="1"/>
  <c r="H217" i="1"/>
  <c r="J217" i="1"/>
  <c r="K217" i="1"/>
  <c r="L217" i="1"/>
  <c r="M217" i="1"/>
  <c r="AF217" i="1"/>
  <c r="AG217" i="1"/>
  <c r="AH217" i="1"/>
  <c r="AI217" i="1"/>
  <c r="AJ217" i="1"/>
  <c r="AK217" i="1"/>
  <c r="AM217" i="1"/>
  <c r="AU217" i="1"/>
  <c r="BC217" i="1"/>
  <c r="BD217" i="1"/>
  <c r="C218" i="1"/>
  <c r="D218" i="1"/>
  <c r="E218" i="1"/>
  <c r="F218" i="1"/>
  <c r="G218" i="1"/>
  <c r="H218" i="1"/>
  <c r="J218" i="1"/>
  <c r="K218" i="1"/>
  <c r="L218" i="1"/>
  <c r="M218" i="1"/>
  <c r="AF218" i="1"/>
  <c r="AG218" i="1"/>
  <c r="AH218" i="1"/>
  <c r="AI218" i="1"/>
  <c r="AJ218" i="1"/>
  <c r="AK218" i="1"/>
  <c r="AM218" i="1"/>
  <c r="AU218" i="1"/>
  <c r="BC218" i="1"/>
  <c r="BD218" i="1"/>
  <c r="C219" i="1"/>
  <c r="D219" i="1"/>
  <c r="E219" i="1"/>
  <c r="F219" i="1"/>
  <c r="G219" i="1"/>
  <c r="H219" i="1"/>
  <c r="J219" i="1"/>
  <c r="K219" i="1"/>
  <c r="L219" i="1"/>
  <c r="M219" i="1"/>
  <c r="AF219" i="1"/>
  <c r="AG219" i="1"/>
  <c r="AH219" i="1"/>
  <c r="AI219" i="1"/>
  <c r="AJ219" i="1"/>
  <c r="AK219" i="1"/>
  <c r="AM219" i="1"/>
  <c r="AU219" i="1"/>
  <c r="BC219" i="1"/>
  <c r="BD219" i="1"/>
  <c r="C220" i="1"/>
  <c r="D220" i="1"/>
  <c r="E220" i="1"/>
  <c r="F220" i="1"/>
  <c r="G220" i="1"/>
  <c r="H220" i="1"/>
  <c r="J220" i="1"/>
  <c r="K220" i="1"/>
  <c r="L220" i="1"/>
  <c r="M220" i="1"/>
  <c r="AF220" i="1"/>
  <c r="AG220" i="1"/>
  <c r="AH220" i="1"/>
  <c r="AI220" i="1"/>
  <c r="AJ220" i="1"/>
  <c r="AK220" i="1"/>
  <c r="AM220" i="1"/>
  <c r="AU220" i="1"/>
  <c r="BC220" i="1"/>
  <c r="BD220" i="1"/>
  <c r="C221" i="1"/>
  <c r="D221" i="1"/>
  <c r="E221" i="1"/>
  <c r="F221" i="1"/>
  <c r="G221" i="1"/>
  <c r="H221" i="1"/>
  <c r="J221" i="1"/>
  <c r="K221" i="1"/>
  <c r="L221" i="1"/>
  <c r="M221" i="1"/>
  <c r="AF221" i="1"/>
  <c r="AG221" i="1"/>
  <c r="AH221" i="1"/>
  <c r="AI221" i="1"/>
  <c r="AJ221" i="1"/>
  <c r="AK221" i="1"/>
  <c r="AM221" i="1"/>
  <c r="AU221" i="1"/>
  <c r="BC221" i="1"/>
  <c r="BD221" i="1"/>
  <c r="C222" i="1"/>
  <c r="D222" i="1"/>
  <c r="E222" i="1"/>
  <c r="F222" i="1"/>
  <c r="G222" i="1"/>
  <c r="H222" i="1"/>
  <c r="J222" i="1"/>
  <c r="K222" i="1"/>
  <c r="L222" i="1"/>
  <c r="M222" i="1"/>
  <c r="AF222" i="1"/>
  <c r="AG222" i="1"/>
  <c r="AH222" i="1"/>
  <c r="AI222" i="1"/>
  <c r="AJ222" i="1"/>
  <c r="AK222" i="1"/>
  <c r="AM222" i="1"/>
  <c r="AU222" i="1"/>
  <c r="BC222" i="1"/>
  <c r="BD222" i="1"/>
  <c r="C223" i="1"/>
  <c r="D223" i="1"/>
  <c r="E223" i="1"/>
  <c r="F223" i="1"/>
  <c r="G223" i="1"/>
  <c r="H223" i="1"/>
  <c r="J223" i="1"/>
  <c r="K223" i="1"/>
  <c r="L223" i="1"/>
  <c r="M223" i="1"/>
  <c r="AF223" i="1"/>
  <c r="AG223" i="1"/>
  <c r="AH223" i="1"/>
  <c r="AI223" i="1"/>
  <c r="AJ223" i="1"/>
  <c r="AK223" i="1"/>
  <c r="AM223" i="1"/>
  <c r="AU223" i="1"/>
  <c r="BC223" i="1"/>
  <c r="BD223" i="1"/>
  <c r="C224" i="1"/>
  <c r="D224" i="1"/>
  <c r="E224" i="1"/>
  <c r="F224" i="1"/>
  <c r="G224" i="1"/>
  <c r="H224" i="1"/>
  <c r="J224" i="1"/>
  <c r="K224" i="1"/>
  <c r="L224" i="1"/>
  <c r="M224" i="1"/>
  <c r="AF224" i="1"/>
  <c r="AG224" i="1"/>
  <c r="AH224" i="1"/>
  <c r="AI224" i="1"/>
  <c r="AJ224" i="1"/>
  <c r="AK224" i="1"/>
  <c r="AM224" i="1"/>
  <c r="AU224" i="1"/>
  <c r="BC224" i="1"/>
  <c r="BD224" i="1"/>
  <c r="C225" i="1"/>
  <c r="D225" i="1"/>
  <c r="E225" i="1"/>
  <c r="F225" i="1"/>
  <c r="G225" i="1"/>
  <c r="H225" i="1"/>
  <c r="J225" i="1"/>
  <c r="K225" i="1"/>
  <c r="L225" i="1"/>
  <c r="M225" i="1"/>
  <c r="AF225" i="1"/>
  <c r="AG225" i="1"/>
  <c r="AH225" i="1"/>
  <c r="AI225" i="1"/>
  <c r="AJ225" i="1"/>
  <c r="AK225" i="1"/>
  <c r="AM225" i="1"/>
  <c r="AU225" i="1"/>
  <c r="BC225" i="1"/>
  <c r="BD225" i="1"/>
  <c r="C226" i="1"/>
  <c r="D226" i="1"/>
  <c r="E226" i="1"/>
  <c r="F226" i="1"/>
  <c r="G226" i="1"/>
  <c r="H226" i="1"/>
  <c r="J226" i="1"/>
  <c r="K226" i="1"/>
  <c r="L226" i="1"/>
  <c r="M226" i="1"/>
  <c r="AF226" i="1"/>
  <c r="AG226" i="1"/>
  <c r="AH226" i="1"/>
  <c r="AI226" i="1"/>
  <c r="AJ226" i="1"/>
  <c r="AK226" i="1"/>
  <c r="AM226" i="1"/>
  <c r="AU226" i="1"/>
  <c r="BC226" i="1"/>
  <c r="BD226" i="1"/>
  <c r="C227" i="1"/>
  <c r="D227" i="1"/>
  <c r="E227" i="1"/>
  <c r="F227" i="1"/>
  <c r="G227" i="1"/>
  <c r="H227" i="1"/>
  <c r="J227" i="1"/>
  <c r="K227" i="1"/>
  <c r="L227" i="1"/>
  <c r="M227" i="1"/>
  <c r="AF227" i="1"/>
  <c r="AG227" i="1"/>
  <c r="AH227" i="1"/>
  <c r="AI227" i="1"/>
  <c r="AJ227" i="1"/>
  <c r="AK227" i="1"/>
  <c r="AM227" i="1"/>
  <c r="AU227" i="1"/>
  <c r="BC227" i="1"/>
  <c r="BD227" i="1"/>
  <c r="C228" i="1"/>
  <c r="D228" i="1"/>
  <c r="E228" i="1"/>
  <c r="F228" i="1"/>
  <c r="G228" i="1"/>
  <c r="H228" i="1"/>
  <c r="J228" i="1"/>
  <c r="K228" i="1"/>
  <c r="L228" i="1"/>
  <c r="M228" i="1"/>
  <c r="AF228" i="1"/>
  <c r="AG228" i="1"/>
  <c r="AH228" i="1"/>
  <c r="AI228" i="1"/>
  <c r="AJ228" i="1"/>
  <c r="AK228" i="1"/>
  <c r="AM228" i="1"/>
  <c r="AU228" i="1"/>
  <c r="BC228" i="1"/>
  <c r="BD228" i="1"/>
  <c r="C229" i="1"/>
  <c r="D229" i="1"/>
  <c r="E229" i="1"/>
  <c r="F229" i="1"/>
  <c r="G229" i="1"/>
  <c r="H229" i="1"/>
  <c r="J229" i="1"/>
  <c r="K229" i="1"/>
  <c r="L229" i="1"/>
  <c r="M229" i="1"/>
  <c r="AF229" i="1"/>
  <c r="AG229" i="1"/>
  <c r="AH229" i="1"/>
  <c r="AI229" i="1"/>
  <c r="AJ229" i="1"/>
  <c r="AK229" i="1"/>
  <c r="AM229" i="1"/>
  <c r="AU229" i="1"/>
  <c r="BC229" i="1"/>
  <c r="BD229" i="1"/>
  <c r="C230" i="1"/>
  <c r="D230" i="1"/>
  <c r="E230" i="1"/>
  <c r="F230" i="1"/>
  <c r="G230" i="1"/>
  <c r="H230" i="1"/>
  <c r="J230" i="1"/>
  <c r="K230" i="1"/>
  <c r="L230" i="1"/>
  <c r="M230" i="1"/>
  <c r="AF230" i="1"/>
  <c r="AG230" i="1"/>
  <c r="AH230" i="1"/>
  <c r="AI230" i="1"/>
  <c r="AJ230" i="1"/>
  <c r="AK230" i="1"/>
  <c r="AM230" i="1"/>
  <c r="AU230" i="1"/>
  <c r="BC230" i="1"/>
  <c r="BD230" i="1"/>
  <c r="C231" i="1"/>
  <c r="D231" i="1"/>
  <c r="E231" i="1"/>
  <c r="F231" i="1"/>
  <c r="G231" i="1"/>
  <c r="H231" i="1"/>
  <c r="J231" i="1"/>
  <c r="K231" i="1"/>
  <c r="L231" i="1"/>
  <c r="M231" i="1"/>
  <c r="AF231" i="1"/>
  <c r="AG231" i="1"/>
  <c r="AH231" i="1"/>
  <c r="AI231" i="1"/>
  <c r="AJ231" i="1"/>
  <c r="AK231" i="1"/>
  <c r="AM231" i="1"/>
  <c r="AU231" i="1"/>
  <c r="BC231" i="1"/>
  <c r="BD231" i="1"/>
  <c r="C232" i="1"/>
  <c r="D232" i="1"/>
  <c r="E232" i="1"/>
  <c r="F232" i="1"/>
  <c r="G232" i="1"/>
  <c r="H232" i="1"/>
  <c r="J232" i="1"/>
  <c r="K232" i="1"/>
  <c r="L232" i="1"/>
  <c r="M232" i="1"/>
  <c r="AF232" i="1"/>
  <c r="AG232" i="1"/>
  <c r="AH232" i="1"/>
  <c r="AI232" i="1"/>
  <c r="AJ232" i="1"/>
  <c r="AK232" i="1"/>
  <c r="AM232" i="1"/>
  <c r="AU232" i="1"/>
  <c r="BC232" i="1"/>
  <c r="BD232" i="1"/>
  <c r="C233" i="1"/>
  <c r="D233" i="1"/>
  <c r="E233" i="1"/>
  <c r="F233" i="1"/>
  <c r="G233" i="1"/>
  <c r="H233" i="1"/>
  <c r="J233" i="1"/>
  <c r="K233" i="1"/>
  <c r="L233" i="1"/>
  <c r="M233" i="1"/>
  <c r="AF233" i="1"/>
  <c r="AG233" i="1"/>
  <c r="AH233" i="1"/>
  <c r="AI233" i="1"/>
  <c r="AJ233" i="1"/>
  <c r="AK233" i="1"/>
  <c r="AM233" i="1"/>
  <c r="AU233" i="1"/>
  <c r="BC233" i="1"/>
  <c r="BD233" i="1"/>
  <c r="C234" i="1"/>
  <c r="D234" i="1"/>
  <c r="E234" i="1"/>
  <c r="F234" i="1"/>
  <c r="G234" i="1"/>
  <c r="H234" i="1"/>
  <c r="J234" i="1"/>
  <c r="K234" i="1"/>
  <c r="L234" i="1"/>
  <c r="M234" i="1"/>
  <c r="AF234" i="1"/>
  <c r="AG234" i="1"/>
  <c r="AH234" i="1"/>
  <c r="AI234" i="1"/>
  <c r="AJ234" i="1"/>
  <c r="AK234" i="1"/>
  <c r="AM234" i="1"/>
  <c r="AU234" i="1"/>
  <c r="BC234" i="1"/>
  <c r="BD234" i="1"/>
  <c r="C235" i="1"/>
  <c r="D235" i="1"/>
  <c r="E235" i="1"/>
  <c r="F235" i="1"/>
  <c r="G235" i="1"/>
  <c r="H235" i="1"/>
  <c r="J235" i="1"/>
  <c r="K235" i="1"/>
  <c r="L235" i="1"/>
  <c r="M235" i="1"/>
  <c r="AF235" i="1"/>
  <c r="AG235" i="1"/>
  <c r="AH235" i="1"/>
  <c r="AI235" i="1"/>
  <c r="AJ235" i="1"/>
  <c r="AK235" i="1"/>
  <c r="AM235" i="1"/>
  <c r="AU235" i="1"/>
  <c r="BC235" i="1"/>
  <c r="BD235" i="1"/>
  <c r="C236" i="1"/>
  <c r="D236" i="1"/>
  <c r="E236" i="1"/>
  <c r="F236" i="1"/>
  <c r="G236" i="1"/>
  <c r="H236" i="1"/>
  <c r="J236" i="1"/>
  <c r="K236" i="1"/>
  <c r="L236" i="1"/>
  <c r="M236" i="1"/>
  <c r="AF236" i="1"/>
  <c r="AG236" i="1"/>
  <c r="AH236" i="1"/>
  <c r="AI236" i="1"/>
  <c r="AJ236" i="1"/>
  <c r="AK236" i="1"/>
  <c r="AM236" i="1"/>
  <c r="AU236" i="1"/>
  <c r="BC236" i="1"/>
  <c r="BD236" i="1"/>
  <c r="C237" i="1"/>
  <c r="D237" i="1"/>
  <c r="E237" i="1"/>
  <c r="F237" i="1"/>
  <c r="G237" i="1"/>
  <c r="H237" i="1"/>
  <c r="J237" i="1"/>
  <c r="K237" i="1"/>
  <c r="L237" i="1"/>
  <c r="M237" i="1"/>
  <c r="AF237" i="1"/>
  <c r="AG237" i="1"/>
  <c r="AH237" i="1"/>
  <c r="AI237" i="1"/>
  <c r="AJ237" i="1"/>
  <c r="AK237" i="1"/>
  <c r="AM237" i="1"/>
  <c r="AU237" i="1"/>
  <c r="BC237" i="1"/>
  <c r="BD237" i="1"/>
  <c r="C238" i="1"/>
  <c r="D238" i="1"/>
  <c r="E238" i="1"/>
  <c r="F238" i="1"/>
  <c r="G238" i="1"/>
  <c r="H238" i="1"/>
  <c r="J238" i="1"/>
  <c r="K238" i="1"/>
  <c r="L238" i="1"/>
  <c r="M238" i="1"/>
  <c r="AF238" i="1"/>
  <c r="AG238" i="1"/>
  <c r="AH238" i="1"/>
  <c r="AI238" i="1"/>
  <c r="AJ238" i="1"/>
  <c r="AK238" i="1"/>
  <c r="AM238" i="1"/>
  <c r="AU238" i="1"/>
  <c r="BC238" i="1"/>
  <c r="BD238" i="1"/>
  <c r="C239" i="1"/>
  <c r="D239" i="1"/>
  <c r="E239" i="1"/>
  <c r="F239" i="1"/>
  <c r="G239" i="1"/>
  <c r="H239" i="1"/>
  <c r="J239" i="1"/>
  <c r="K239" i="1"/>
  <c r="L239" i="1"/>
  <c r="M239" i="1"/>
  <c r="AF239" i="1"/>
  <c r="AG239" i="1"/>
  <c r="AH239" i="1"/>
  <c r="AI239" i="1"/>
  <c r="AJ239" i="1"/>
  <c r="AK239" i="1"/>
  <c r="AM239" i="1"/>
  <c r="AU239" i="1"/>
  <c r="BC239" i="1"/>
  <c r="BD239" i="1"/>
  <c r="C240" i="1"/>
  <c r="D240" i="1"/>
  <c r="E240" i="1"/>
  <c r="F240" i="1"/>
  <c r="G240" i="1"/>
  <c r="H240" i="1"/>
  <c r="J240" i="1"/>
  <c r="K240" i="1"/>
  <c r="L240" i="1"/>
  <c r="M240" i="1"/>
  <c r="AF240" i="1"/>
  <c r="AG240" i="1"/>
  <c r="AH240" i="1"/>
  <c r="AI240" i="1"/>
  <c r="AJ240" i="1"/>
  <c r="AK240" i="1"/>
  <c r="AM240" i="1"/>
  <c r="AU240" i="1"/>
  <c r="BC240" i="1"/>
  <c r="BD240" i="1"/>
  <c r="C241" i="1"/>
  <c r="D241" i="1"/>
  <c r="E241" i="1"/>
  <c r="F241" i="1"/>
  <c r="G241" i="1"/>
  <c r="H241" i="1"/>
  <c r="J241" i="1"/>
  <c r="K241" i="1"/>
  <c r="L241" i="1"/>
  <c r="M241" i="1"/>
  <c r="AF241" i="1"/>
  <c r="AG241" i="1"/>
  <c r="AH241" i="1"/>
  <c r="AI241" i="1"/>
  <c r="AJ241" i="1"/>
  <c r="AK241" i="1"/>
  <c r="AM241" i="1"/>
  <c r="AU241" i="1"/>
  <c r="BC241" i="1"/>
  <c r="BD241" i="1"/>
  <c r="C242" i="1"/>
  <c r="D242" i="1"/>
  <c r="E242" i="1"/>
  <c r="F242" i="1"/>
  <c r="G242" i="1"/>
  <c r="H242" i="1"/>
  <c r="J242" i="1"/>
  <c r="K242" i="1"/>
  <c r="L242" i="1"/>
  <c r="M242" i="1"/>
  <c r="AF242" i="1"/>
  <c r="AG242" i="1"/>
  <c r="AH242" i="1"/>
  <c r="AI242" i="1"/>
  <c r="AJ242" i="1"/>
  <c r="AK242" i="1"/>
  <c r="AM242" i="1"/>
  <c r="AU242" i="1"/>
  <c r="BC242" i="1"/>
  <c r="BD242" i="1"/>
  <c r="C243" i="1"/>
  <c r="D243" i="1"/>
  <c r="E243" i="1"/>
  <c r="F243" i="1"/>
  <c r="G243" i="1"/>
  <c r="H243" i="1"/>
  <c r="J243" i="1"/>
  <c r="K243" i="1"/>
  <c r="L243" i="1"/>
  <c r="M243" i="1"/>
  <c r="AF243" i="1"/>
  <c r="AG243" i="1"/>
  <c r="AH243" i="1"/>
  <c r="AI243" i="1"/>
  <c r="AJ243" i="1"/>
  <c r="AK243" i="1"/>
  <c r="AM243" i="1"/>
  <c r="AU243" i="1"/>
  <c r="BC243" i="1"/>
  <c r="BD243" i="1"/>
  <c r="C244" i="1"/>
  <c r="D244" i="1"/>
  <c r="E244" i="1"/>
  <c r="F244" i="1"/>
  <c r="G244" i="1"/>
  <c r="H244" i="1"/>
  <c r="J244" i="1"/>
  <c r="K244" i="1"/>
  <c r="L244" i="1"/>
  <c r="M244" i="1"/>
  <c r="AF244" i="1"/>
  <c r="AG244" i="1"/>
  <c r="AH244" i="1"/>
  <c r="AI244" i="1"/>
  <c r="AJ244" i="1"/>
  <c r="AK244" i="1"/>
  <c r="AM244" i="1"/>
  <c r="AU244" i="1"/>
  <c r="BC244" i="1"/>
  <c r="BD244" i="1"/>
  <c r="C245" i="1"/>
  <c r="D245" i="1"/>
  <c r="E245" i="1"/>
  <c r="F245" i="1"/>
  <c r="G245" i="1"/>
  <c r="H245" i="1"/>
  <c r="J245" i="1"/>
  <c r="K245" i="1"/>
  <c r="L245" i="1"/>
  <c r="M245" i="1"/>
  <c r="AF245" i="1"/>
  <c r="AG245" i="1"/>
  <c r="AH245" i="1"/>
  <c r="AI245" i="1"/>
  <c r="AJ245" i="1"/>
  <c r="AK245" i="1"/>
  <c r="AM245" i="1"/>
  <c r="AU245" i="1"/>
  <c r="BC245" i="1"/>
  <c r="BD245" i="1"/>
  <c r="C246" i="1"/>
  <c r="D246" i="1"/>
  <c r="E246" i="1"/>
  <c r="F246" i="1"/>
  <c r="G246" i="1"/>
  <c r="H246" i="1"/>
  <c r="J246" i="1"/>
  <c r="K246" i="1"/>
  <c r="L246" i="1"/>
  <c r="M246" i="1"/>
  <c r="AF246" i="1"/>
  <c r="AG246" i="1"/>
  <c r="AH246" i="1"/>
  <c r="AI246" i="1"/>
  <c r="AJ246" i="1"/>
  <c r="AK246" i="1"/>
  <c r="AM246" i="1"/>
  <c r="AU246" i="1"/>
  <c r="BC246" i="1"/>
  <c r="BD246" i="1"/>
  <c r="C247" i="1"/>
  <c r="D247" i="1"/>
  <c r="E247" i="1"/>
  <c r="F247" i="1"/>
  <c r="G247" i="1"/>
  <c r="H247" i="1"/>
  <c r="J247" i="1"/>
  <c r="K247" i="1"/>
  <c r="L247" i="1"/>
  <c r="M247" i="1"/>
  <c r="AF247" i="1"/>
  <c r="AG247" i="1"/>
  <c r="AH247" i="1"/>
  <c r="AI247" i="1"/>
  <c r="AJ247" i="1"/>
  <c r="AK247" i="1"/>
  <c r="AM247" i="1"/>
  <c r="AU247" i="1"/>
  <c r="BC247" i="1"/>
  <c r="BD247" i="1"/>
  <c r="C248" i="1"/>
  <c r="D248" i="1"/>
  <c r="E248" i="1"/>
  <c r="F248" i="1"/>
  <c r="G248" i="1"/>
  <c r="H248" i="1"/>
  <c r="J248" i="1"/>
  <c r="K248" i="1"/>
  <c r="L248" i="1"/>
  <c r="M248" i="1"/>
  <c r="AF248" i="1"/>
  <c r="AG248" i="1"/>
  <c r="AH248" i="1"/>
  <c r="AI248" i="1"/>
  <c r="AJ248" i="1"/>
  <c r="AK248" i="1"/>
  <c r="AM248" i="1"/>
  <c r="AU248" i="1"/>
  <c r="BC248" i="1"/>
  <c r="BD248" i="1"/>
  <c r="C249" i="1"/>
  <c r="D249" i="1"/>
  <c r="E249" i="1"/>
  <c r="F249" i="1"/>
  <c r="G249" i="1"/>
  <c r="H249" i="1"/>
  <c r="J249" i="1"/>
  <c r="K249" i="1"/>
  <c r="L249" i="1"/>
  <c r="M249" i="1"/>
  <c r="AF249" i="1"/>
  <c r="AG249" i="1"/>
  <c r="AH249" i="1"/>
  <c r="AI249" i="1"/>
  <c r="AJ249" i="1"/>
  <c r="AK249" i="1"/>
  <c r="AM249" i="1"/>
  <c r="AU249" i="1"/>
  <c r="BC249" i="1"/>
  <c r="BD249" i="1"/>
  <c r="C250" i="1"/>
  <c r="D250" i="1"/>
  <c r="E250" i="1"/>
  <c r="F250" i="1"/>
  <c r="G250" i="1"/>
  <c r="H250" i="1"/>
  <c r="J250" i="1"/>
  <c r="K250" i="1"/>
  <c r="L250" i="1"/>
  <c r="M250" i="1"/>
  <c r="AF250" i="1"/>
  <c r="AG250" i="1"/>
  <c r="AH250" i="1"/>
  <c r="AI250" i="1"/>
  <c r="AJ250" i="1"/>
  <c r="AK250" i="1"/>
  <c r="AM250" i="1"/>
  <c r="AU250" i="1"/>
  <c r="BC250" i="1"/>
  <c r="BD250" i="1"/>
  <c r="C251" i="1"/>
  <c r="D251" i="1"/>
  <c r="E251" i="1"/>
  <c r="F251" i="1"/>
  <c r="G251" i="1"/>
  <c r="H251" i="1"/>
  <c r="J251" i="1"/>
  <c r="K251" i="1"/>
  <c r="L251" i="1"/>
  <c r="M251" i="1"/>
  <c r="AF251" i="1"/>
  <c r="AG251" i="1"/>
  <c r="AH251" i="1"/>
  <c r="AI251" i="1"/>
  <c r="AJ251" i="1"/>
  <c r="AK251" i="1"/>
  <c r="AM251" i="1"/>
  <c r="AU251" i="1"/>
  <c r="BC251" i="1"/>
  <c r="BD251" i="1"/>
  <c r="C252" i="1"/>
  <c r="D252" i="1"/>
  <c r="E252" i="1"/>
  <c r="F252" i="1"/>
  <c r="G252" i="1"/>
  <c r="H252" i="1"/>
  <c r="J252" i="1"/>
  <c r="K252" i="1"/>
  <c r="L252" i="1"/>
  <c r="M252" i="1"/>
  <c r="AF252" i="1"/>
  <c r="AG252" i="1"/>
  <c r="AH252" i="1"/>
  <c r="AI252" i="1"/>
  <c r="AJ252" i="1"/>
  <c r="AK252" i="1"/>
  <c r="AM252" i="1"/>
  <c r="AU252" i="1"/>
  <c r="BC252" i="1"/>
  <c r="BD252" i="1"/>
  <c r="C253" i="1"/>
  <c r="D253" i="1"/>
  <c r="E253" i="1"/>
  <c r="F253" i="1"/>
  <c r="G253" i="1"/>
  <c r="H253" i="1"/>
  <c r="J253" i="1"/>
  <c r="K253" i="1"/>
  <c r="L253" i="1"/>
  <c r="M253" i="1"/>
  <c r="AF253" i="1"/>
  <c r="AG253" i="1"/>
  <c r="AH253" i="1"/>
  <c r="AI253" i="1"/>
  <c r="AJ253" i="1"/>
  <c r="AK253" i="1"/>
  <c r="AM253" i="1"/>
  <c r="AU253" i="1"/>
  <c r="BC253" i="1"/>
  <c r="BD253" i="1"/>
  <c r="C254" i="1"/>
  <c r="D254" i="1"/>
  <c r="E254" i="1"/>
  <c r="F254" i="1"/>
  <c r="G254" i="1"/>
  <c r="H254" i="1"/>
  <c r="J254" i="1"/>
  <c r="K254" i="1"/>
  <c r="L254" i="1"/>
  <c r="M254" i="1"/>
  <c r="AF254" i="1"/>
  <c r="AG254" i="1"/>
  <c r="AH254" i="1"/>
  <c r="AI254" i="1"/>
  <c r="AJ254" i="1"/>
  <c r="AK254" i="1"/>
  <c r="AM254" i="1"/>
  <c r="AU254" i="1"/>
  <c r="BC254" i="1"/>
  <c r="BD254" i="1"/>
  <c r="C255" i="1"/>
  <c r="D255" i="1"/>
  <c r="E255" i="1"/>
  <c r="F255" i="1"/>
  <c r="G255" i="1"/>
  <c r="H255" i="1"/>
  <c r="J255" i="1"/>
  <c r="K255" i="1"/>
  <c r="L255" i="1"/>
  <c r="M255" i="1"/>
  <c r="AF255" i="1"/>
  <c r="AG255" i="1"/>
  <c r="AH255" i="1"/>
  <c r="AI255" i="1"/>
  <c r="AJ255" i="1"/>
  <c r="AK255" i="1"/>
  <c r="AM255" i="1"/>
  <c r="AU255" i="1"/>
  <c r="BC255" i="1"/>
  <c r="BD255" i="1"/>
  <c r="C256" i="1"/>
  <c r="D256" i="1"/>
  <c r="E256" i="1"/>
  <c r="F256" i="1"/>
  <c r="G256" i="1"/>
  <c r="H256" i="1"/>
  <c r="J256" i="1"/>
  <c r="K256" i="1"/>
  <c r="L256" i="1"/>
  <c r="M256" i="1"/>
  <c r="AF256" i="1"/>
  <c r="AG256" i="1"/>
  <c r="AH256" i="1"/>
  <c r="AI256" i="1"/>
  <c r="AJ256" i="1"/>
  <c r="AK256" i="1"/>
  <c r="AM256" i="1"/>
  <c r="AU256" i="1"/>
  <c r="BC256" i="1"/>
  <c r="BD256" i="1"/>
  <c r="C257" i="1"/>
  <c r="D257" i="1"/>
  <c r="E257" i="1"/>
  <c r="F257" i="1"/>
  <c r="G257" i="1"/>
  <c r="H257" i="1"/>
  <c r="J257" i="1"/>
  <c r="K257" i="1"/>
  <c r="L257" i="1"/>
  <c r="M257" i="1"/>
  <c r="AF257" i="1"/>
  <c r="AG257" i="1"/>
  <c r="AH257" i="1"/>
  <c r="AI257" i="1"/>
  <c r="AJ257" i="1"/>
  <c r="AK257" i="1"/>
  <c r="AM257" i="1"/>
  <c r="AU257" i="1"/>
  <c r="BC257" i="1"/>
  <c r="BD257" i="1"/>
  <c r="C258" i="1"/>
  <c r="D258" i="1"/>
  <c r="E258" i="1"/>
  <c r="F258" i="1"/>
  <c r="G258" i="1"/>
  <c r="H258" i="1"/>
  <c r="J258" i="1"/>
  <c r="K258" i="1"/>
  <c r="L258" i="1"/>
  <c r="M258" i="1"/>
  <c r="AF258" i="1"/>
  <c r="AG258" i="1"/>
  <c r="AH258" i="1"/>
  <c r="AI258" i="1"/>
  <c r="AJ258" i="1"/>
  <c r="AK258" i="1"/>
  <c r="AM258" i="1"/>
  <c r="AU258" i="1"/>
  <c r="BC258" i="1"/>
  <c r="BD258" i="1"/>
  <c r="C259" i="1"/>
  <c r="D259" i="1"/>
  <c r="E259" i="1"/>
  <c r="F259" i="1"/>
  <c r="G259" i="1"/>
  <c r="H259" i="1"/>
  <c r="J259" i="1"/>
  <c r="K259" i="1"/>
  <c r="L259" i="1"/>
  <c r="M259" i="1"/>
  <c r="AF259" i="1"/>
  <c r="AG259" i="1"/>
  <c r="AH259" i="1"/>
  <c r="AI259" i="1"/>
  <c r="AJ259" i="1"/>
  <c r="AK259" i="1"/>
  <c r="AM259" i="1"/>
  <c r="AU259" i="1"/>
  <c r="BC259" i="1"/>
  <c r="BD259" i="1"/>
  <c r="C260" i="1"/>
  <c r="D260" i="1"/>
  <c r="E260" i="1"/>
  <c r="F260" i="1"/>
  <c r="G260" i="1"/>
  <c r="H260" i="1"/>
  <c r="J260" i="1"/>
  <c r="K260" i="1"/>
  <c r="L260" i="1"/>
  <c r="M260" i="1"/>
  <c r="AF260" i="1"/>
  <c r="AG260" i="1"/>
  <c r="AH260" i="1"/>
  <c r="AI260" i="1"/>
  <c r="AJ260" i="1"/>
  <c r="AK260" i="1"/>
  <c r="AM260" i="1"/>
  <c r="AU260" i="1"/>
  <c r="BC260" i="1"/>
  <c r="BD260" i="1"/>
  <c r="C261" i="1"/>
  <c r="D261" i="1"/>
  <c r="E261" i="1"/>
  <c r="F261" i="1"/>
  <c r="G261" i="1"/>
  <c r="H261" i="1"/>
  <c r="J261" i="1"/>
  <c r="K261" i="1"/>
  <c r="L261" i="1"/>
  <c r="M261" i="1"/>
  <c r="AF261" i="1"/>
  <c r="AG261" i="1"/>
  <c r="AH261" i="1"/>
  <c r="AI261" i="1"/>
  <c r="AJ261" i="1"/>
  <c r="AK261" i="1"/>
  <c r="AM261" i="1"/>
  <c r="AU261" i="1"/>
  <c r="BC261" i="1"/>
  <c r="BD261" i="1"/>
  <c r="C262" i="1"/>
  <c r="D262" i="1"/>
  <c r="E262" i="1"/>
  <c r="F262" i="1"/>
  <c r="G262" i="1"/>
  <c r="H262" i="1"/>
  <c r="J262" i="1"/>
  <c r="K262" i="1"/>
  <c r="L262" i="1"/>
  <c r="M262" i="1"/>
  <c r="AF262" i="1"/>
  <c r="AG262" i="1"/>
  <c r="AH262" i="1"/>
  <c r="AI262" i="1"/>
  <c r="AJ262" i="1"/>
  <c r="AK262" i="1"/>
  <c r="AM262" i="1"/>
  <c r="AU262" i="1"/>
  <c r="BC262" i="1"/>
  <c r="BD262" i="1"/>
  <c r="C263" i="1"/>
  <c r="D263" i="1"/>
  <c r="E263" i="1"/>
  <c r="F263" i="1"/>
  <c r="G263" i="1"/>
  <c r="H263" i="1"/>
  <c r="J263" i="1"/>
  <c r="K263" i="1"/>
  <c r="L263" i="1"/>
  <c r="M263" i="1"/>
  <c r="AF263" i="1"/>
  <c r="AG263" i="1"/>
  <c r="AH263" i="1"/>
  <c r="AI263" i="1"/>
  <c r="AJ263" i="1"/>
  <c r="AK263" i="1"/>
  <c r="AM263" i="1"/>
  <c r="AU263" i="1"/>
  <c r="BC263" i="1"/>
  <c r="BD263" i="1"/>
  <c r="C264" i="1"/>
  <c r="D264" i="1"/>
  <c r="E264" i="1"/>
  <c r="F264" i="1"/>
  <c r="G264" i="1"/>
  <c r="H264" i="1"/>
  <c r="J264" i="1"/>
  <c r="K264" i="1"/>
  <c r="L264" i="1"/>
  <c r="M264" i="1"/>
  <c r="AF264" i="1"/>
  <c r="AG264" i="1"/>
  <c r="AH264" i="1"/>
  <c r="AI264" i="1"/>
  <c r="AJ264" i="1"/>
  <c r="AK264" i="1"/>
  <c r="AM264" i="1"/>
  <c r="AU264" i="1"/>
  <c r="BC264" i="1"/>
  <c r="BD264" i="1"/>
  <c r="C265" i="1"/>
  <c r="D265" i="1"/>
  <c r="E265" i="1"/>
  <c r="F265" i="1"/>
  <c r="G265" i="1"/>
  <c r="H265" i="1"/>
  <c r="J265" i="1"/>
  <c r="K265" i="1"/>
  <c r="L265" i="1"/>
  <c r="M265" i="1"/>
  <c r="AF265" i="1"/>
  <c r="AG265" i="1"/>
  <c r="AH265" i="1"/>
  <c r="AI265" i="1"/>
  <c r="AJ265" i="1"/>
  <c r="AK265" i="1"/>
  <c r="AM265" i="1"/>
  <c r="AU265" i="1"/>
  <c r="BC265" i="1"/>
  <c r="BD265" i="1"/>
  <c r="C266" i="1"/>
  <c r="D266" i="1"/>
  <c r="E266" i="1"/>
  <c r="F266" i="1"/>
  <c r="G266" i="1"/>
  <c r="H266" i="1"/>
  <c r="J266" i="1"/>
  <c r="K266" i="1"/>
  <c r="L266" i="1"/>
  <c r="M266" i="1"/>
  <c r="AF266" i="1"/>
  <c r="AG266" i="1"/>
  <c r="AH266" i="1"/>
  <c r="AI266" i="1"/>
  <c r="AJ266" i="1"/>
  <c r="AK266" i="1"/>
  <c r="AM266" i="1"/>
  <c r="AU266" i="1"/>
  <c r="BC266" i="1"/>
  <c r="BD266" i="1"/>
  <c r="C267" i="1"/>
  <c r="D267" i="1"/>
  <c r="E267" i="1"/>
  <c r="F267" i="1"/>
  <c r="G267" i="1"/>
  <c r="H267" i="1"/>
  <c r="J267" i="1"/>
  <c r="K267" i="1"/>
  <c r="L267" i="1"/>
  <c r="M267" i="1"/>
  <c r="AF267" i="1"/>
  <c r="AG267" i="1"/>
  <c r="AH267" i="1"/>
  <c r="AI267" i="1"/>
  <c r="AJ267" i="1"/>
  <c r="AK267" i="1"/>
  <c r="AM267" i="1"/>
  <c r="AU267" i="1"/>
  <c r="BC267" i="1"/>
  <c r="BD267" i="1"/>
  <c r="C268" i="1"/>
  <c r="D268" i="1"/>
  <c r="E268" i="1"/>
  <c r="F268" i="1"/>
  <c r="G268" i="1"/>
  <c r="H268" i="1"/>
  <c r="J268" i="1"/>
  <c r="K268" i="1"/>
  <c r="L268" i="1"/>
  <c r="M268" i="1"/>
  <c r="AF268" i="1"/>
  <c r="AG268" i="1"/>
  <c r="AH268" i="1"/>
  <c r="AI268" i="1"/>
  <c r="AJ268" i="1"/>
  <c r="AK268" i="1"/>
  <c r="AM268" i="1"/>
  <c r="AU268" i="1"/>
  <c r="BC268" i="1"/>
  <c r="BD268" i="1"/>
  <c r="C269" i="1"/>
  <c r="D269" i="1"/>
  <c r="E269" i="1"/>
  <c r="F269" i="1"/>
  <c r="G269" i="1"/>
  <c r="H269" i="1"/>
  <c r="J269" i="1"/>
  <c r="K269" i="1"/>
  <c r="L269" i="1"/>
  <c r="M269" i="1"/>
  <c r="AF269" i="1"/>
  <c r="AG269" i="1"/>
  <c r="AH269" i="1"/>
  <c r="AI269" i="1"/>
  <c r="AJ269" i="1"/>
  <c r="AK269" i="1"/>
  <c r="AM269" i="1"/>
  <c r="AU269" i="1"/>
  <c r="BC269" i="1"/>
  <c r="BD269" i="1"/>
  <c r="C270" i="1"/>
  <c r="D270" i="1"/>
  <c r="E270" i="1"/>
  <c r="F270" i="1"/>
  <c r="G270" i="1"/>
  <c r="H270" i="1"/>
  <c r="J270" i="1"/>
  <c r="K270" i="1"/>
  <c r="L270" i="1"/>
  <c r="M270" i="1"/>
  <c r="AF270" i="1"/>
  <c r="AG270" i="1"/>
  <c r="AH270" i="1"/>
  <c r="AI270" i="1"/>
  <c r="AJ270" i="1"/>
  <c r="AK270" i="1"/>
  <c r="AM270" i="1"/>
  <c r="AU270" i="1"/>
  <c r="BC270" i="1"/>
  <c r="BD270" i="1"/>
  <c r="C271" i="1"/>
  <c r="D271" i="1"/>
  <c r="E271" i="1"/>
  <c r="F271" i="1"/>
  <c r="G271" i="1"/>
  <c r="H271" i="1"/>
  <c r="J271" i="1"/>
  <c r="K271" i="1"/>
  <c r="L271" i="1"/>
  <c r="M271" i="1"/>
  <c r="AF271" i="1"/>
  <c r="AG271" i="1"/>
  <c r="AH271" i="1"/>
  <c r="AI271" i="1"/>
  <c r="AJ271" i="1"/>
  <c r="AK271" i="1"/>
  <c r="AM271" i="1"/>
  <c r="AU271" i="1"/>
  <c r="BC271" i="1"/>
  <c r="BD271" i="1"/>
  <c r="C272" i="1"/>
  <c r="D272" i="1"/>
  <c r="E272" i="1"/>
  <c r="F272" i="1"/>
  <c r="G272" i="1"/>
  <c r="H272" i="1"/>
  <c r="J272" i="1"/>
  <c r="K272" i="1"/>
  <c r="L272" i="1"/>
  <c r="M272" i="1"/>
  <c r="AF272" i="1"/>
  <c r="AG272" i="1"/>
  <c r="AH272" i="1"/>
  <c r="AI272" i="1"/>
  <c r="AJ272" i="1"/>
  <c r="AK272" i="1"/>
  <c r="AM272" i="1"/>
  <c r="AU272" i="1"/>
  <c r="BC272" i="1"/>
  <c r="BD272" i="1"/>
  <c r="C273" i="1"/>
  <c r="D273" i="1"/>
  <c r="E273" i="1"/>
  <c r="F273" i="1"/>
  <c r="G273" i="1"/>
  <c r="H273" i="1"/>
  <c r="J273" i="1"/>
  <c r="K273" i="1"/>
  <c r="L273" i="1"/>
  <c r="M273" i="1"/>
  <c r="AF273" i="1"/>
  <c r="AG273" i="1"/>
  <c r="AH273" i="1"/>
  <c r="AI273" i="1"/>
  <c r="AJ273" i="1"/>
  <c r="AK273" i="1"/>
  <c r="AM273" i="1"/>
  <c r="H25" i="27"/>
  <c r="H26" i="27"/>
  <c r="H27" i="27"/>
  <c r="H28" i="27"/>
  <c r="H29" i="27"/>
  <c r="H30" i="27"/>
  <c r="H38" i="27"/>
  <c r="H39" i="27"/>
  <c r="E3" i="4"/>
  <c r="K1" i="4"/>
  <c r="E4" i="4"/>
  <c r="L1" i="4"/>
  <c r="E2" i="4"/>
  <c r="M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H3" i="4"/>
  <c r="I3" i="4"/>
  <c r="A4" i="4"/>
  <c r="B4" i="4"/>
  <c r="C4" i="4"/>
  <c r="D4" i="4"/>
  <c r="F4" i="4"/>
  <c r="G4" i="4"/>
  <c r="I4" i="4"/>
  <c r="A5" i="4"/>
  <c r="B5" i="4"/>
  <c r="C5" i="4"/>
  <c r="D5" i="4"/>
  <c r="E5" i="4"/>
  <c r="F5" i="4"/>
  <c r="G5" i="4"/>
  <c r="H5" i="4"/>
  <c r="I5" i="4"/>
  <c r="E1" i="25"/>
  <c r="L1" i="25"/>
  <c r="S1" i="25"/>
  <c r="F6" i="25"/>
  <c r="M6" i="25"/>
  <c r="T6" i="25"/>
  <c r="F2" i="3"/>
  <c r="G2" i="3"/>
  <c r="H2" i="3"/>
  <c r="D3" i="3"/>
  <c r="E3" i="3"/>
  <c r="D4" i="3"/>
  <c r="E4" i="3"/>
  <c r="D5" i="3"/>
  <c r="E5" i="3"/>
  <c r="F8" i="3"/>
  <c r="G8" i="3"/>
  <c r="H8" i="3"/>
  <c r="C9" i="3"/>
  <c r="A9" i="3"/>
  <c r="F9" i="3"/>
  <c r="G9" i="3"/>
  <c r="H9" i="3"/>
  <c r="I9" i="3"/>
  <c r="B9" i="3"/>
  <c r="D9" i="3"/>
  <c r="E9" i="3"/>
  <c r="C10" i="3"/>
  <c r="A10" i="3"/>
  <c r="F10" i="3"/>
  <c r="G10" i="3"/>
  <c r="H10" i="3"/>
  <c r="I10" i="3"/>
  <c r="B10" i="3"/>
  <c r="D10" i="3"/>
  <c r="E10" i="3"/>
  <c r="C11" i="3"/>
  <c r="A11" i="3"/>
  <c r="F11" i="3"/>
  <c r="G11" i="3"/>
  <c r="H11" i="3"/>
  <c r="I11" i="3"/>
  <c r="B11" i="3"/>
  <c r="D11" i="3"/>
  <c r="E11" i="3"/>
  <c r="A14" i="3"/>
  <c r="E14" i="3"/>
  <c r="I14" i="3"/>
  <c r="M14" i="3"/>
  <c r="Q14" i="3"/>
  <c r="C15" i="3"/>
  <c r="A15" i="3"/>
  <c r="G15" i="3"/>
  <c r="E15" i="3"/>
  <c r="K15" i="3"/>
  <c r="I15" i="3"/>
  <c r="O15" i="3"/>
  <c r="M15" i="3"/>
  <c r="S15" i="3"/>
  <c r="Q15" i="3"/>
  <c r="C16" i="3"/>
  <c r="A16" i="3"/>
  <c r="G16" i="3"/>
  <c r="E16" i="3"/>
  <c r="K16" i="3"/>
  <c r="I16" i="3"/>
  <c r="O16" i="3"/>
  <c r="M16" i="3"/>
  <c r="S16" i="3"/>
  <c r="Q16" i="3"/>
  <c r="C17" i="3"/>
  <c r="A17" i="3"/>
  <c r="G17" i="3"/>
  <c r="E17" i="3"/>
  <c r="K17" i="3"/>
  <c r="I17" i="3"/>
  <c r="O17" i="3"/>
  <c r="M17" i="3"/>
  <c r="S17" i="3"/>
  <c r="Q17" i="3"/>
  <c r="C20" i="3"/>
  <c r="A20" i="3"/>
  <c r="G20" i="3"/>
  <c r="E20" i="3"/>
  <c r="K20" i="3"/>
  <c r="I20" i="3"/>
  <c r="O20" i="3"/>
  <c r="M20" i="3"/>
  <c r="S20" i="3"/>
  <c r="Q20" i="3"/>
  <c r="C21" i="3"/>
  <c r="A21" i="3"/>
  <c r="G21" i="3"/>
  <c r="E21" i="3"/>
  <c r="K21" i="3"/>
  <c r="I21" i="3"/>
  <c r="O21" i="3"/>
  <c r="M21" i="3"/>
  <c r="S21" i="3"/>
  <c r="Q21" i="3"/>
  <c r="C22" i="3"/>
  <c r="A22" i="3"/>
  <c r="G22" i="3"/>
  <c r="E22" i="3"/>
  <c r="K22" i="3"/>
  <c r="I22" i="3"/>
  <c r="O22" i="3"/>
  <c r="M22" i="3"/>
  <c r="S22" i="3"/>
  <c r="Q22" i="3"/>
  <c r="C25" i="3"/>
  <c r="A25" i="3"/>
  <c r="B25" i="3"/>
  <c r="G25" i="3"/>
  <c r="E25" i="3"/>
  <c r="F25" i="3"/>
  <c r="K25" i="3"/>
  <c r="I25" i="3"/>
  <c r="J25" i="3"/>
  <c r="O25" i="3"/>
  <c r="M25" i="3"/>
  <c r="N25" i="3"/>
  <c r="S25" i="3"/>
  <c r="Q25" i="3"/>
  <c r="R25" i="3"/>
  <c r="C26" i="3"/>
  <c r="A26" i="3"/>
  <c r="B26" i="3"/>
  <c r="G26" i="3"/>
  <c r="E26" i="3"/>
  <c r="F26" i="3"/>
  <c r="K26" i="3"/>
  <c r="I26" i="3"/>
  <c r="J26" i="3"/>
  <c r="O26" i="3"/>
  <c r="M26" i="3"/>
  <c r="N26" i="3"/>
  <c r="S26" i="3"/>
  <c r="Q26" i="3"/>
  <c r="R26" i="3"/>
  <c r="C27" i="3"/>
  <c r="A27" i="3"/>
  <c r="B27" i="3"/>
  <c r="G27" i="3"/>
  <c r="E27" i="3"/>
  <c r="F27" i="3"/>
  <c r="K27" i="3"/>
  <c r="I27" i="3"/>
  <c r="J27" i="3"/>
  <c r="O27" i="3"/>
  <c r="M27" i="3"/>
  <c r="N27" i="3"/>
  <c r="S27" i="3"/>
  <c r="Q27" i="3"/>
  <c r="R27" i="3"/>
  <c r="C28" i="3"/>
  <c r="A28" i="3"/>
  <c r="B28" i="3"/>
  <c r="G28" i="3"/>
  <c r="E28" i="3"/>
  <c r="F28" i="3"/>
  <c r="K28" i="3"/>
  <c r="I28" i="3"/>
  <c r="J28" i="3"/>
  <c r="O28" i="3"/>
  <c r="M28" i="3"/>
  <c r="N28" i="3"/>
  <c r="S28" i="3"/>
  <c r="Q28" i="3"/>
  <c r="R28" i="3"/>
  <c r="C29" i="3"/>
  <c r="A29" i="3"/>
  <c r="B29" i="3"/>
  <c r="G29" i="3"/>
  <c r="E29" i="3"/>
  <c r="F29" i="3"/>
  <c r="K29" i="3"/>
  <c r="I29" i="3"/>
  <c r="J29" i="3"/>
  <c r="O29" i="3"/>
  <c r="M29" i="3"/>
  <c r="N29" i="3"/>
  <c r="S29" i="3"/>
  <c r="Q29" i="3"/>
  <c r="R29" i="3"/>
  <c r="C32" i="3"/>
  <c r="A32" i="3"/>
  <c r="B32" i="3"/>
  <c r="G32" i="3"/>
  <c r="E32" i="3"/>
  <c r="F32" i="3"/>
  <c r="C33" i="3"/>
  <c r="A33" i="3"/>
  <c r="B33" i="3"/>
  <c r="G33" i="3"/>
  <c r="E33" i="3"/>
  <c r="F33" i="3"/>
  <c r="C34" i="3"/>
  <c r="A34" i="3"/>
  <c r="B34" i="3"/>
  <c r="G34" i="3"/>
  <c r="E34" i="3"/>
  <c r="F34" i="3"/>
  <c r="C35" i="3"/>
  <c r="A35" i="3"/>
  <c r="B35" i="3"/>
  <c r="G35" i="3"/>
  <c r="E35" i="3"/>
  <c r="F35" i="3"/>
  <c r="C36" i="3"/>
  <c r="A36" i="3"/>
  <c r="B36" i="3"/>
  <c r="G36" i="3"/>
  <c r="E36" i="3"/>
  <c r="F36" i="3"/>
  <c r="C39" i="3"/>
  <c r="A39" i="3"/>
  <c r="B39" i="3"/>
  <c r="G39" i="3"/>
  <c r="E39" i="3"/>
  <c r="F39" i="3"/>
  <c r="C42" i="3"/>
  <c r="A42" i="3"/>
  <c r="B42" i="3"/>
  <c r="G42" i="3"/>
  <c r="E42" i="3"/>
  <c r="F42" i="3"/>
  <c r="B44" i="3"/>
  <c r="C44" i="3"/>
  <c r="D44" i="3"/>
  <c r="E44" i="3"/>
  <c r="F44" i="3"/>
  <c r="G44" i="3"/>
  <c r="H44" i="3"/>
  <c r="B45" i="3"/>
  <c r="C45" i="3"/>
  <c r="D45" i="3"/>
  <c r="E45" i="3"/>
  <c r="F45" i="3"/>
  <c r="G45" i="3"/>
  <c r="H45" i="3"/>
  <c r="B46" i="3"/>
  <c r="C46" i="3"/>
  <c r="D46" i="3"/>
  <c r="E46" i="3"/>
  <c r="F46" i="3"/>
  <c r="G46" i="3"/>
  <c r="H46" i="3"/>
  <c r="B47" i="3"/>
  <c r="C47" i="3"/>
  <c r="D47" i="3"/>
  <c r="E47" i="3"/>
  <c r="F47" i="3"/>
  <c r="G47" i="3"/>
  <c r="H47" i="3"/>
  <c r="B50" i="3"/>
  <c r="C50" i="3"/>
  <c r="D50" i="3"/>
  <c r="E50" i="3"/>
  <c r="F50" i="3"/>
  <c r="G50" i="3"/>
  <c r="H50" i="3"/>
  <c r="B51" i="3"/>
  <c r="C51" i="3"/>
  <c r="D51" i="3"/>
  <c r="E51" i="3"/>
  <c r="F51" i="3"/>
  <c r="G51" i="3"/>
  <c r="H51" i="3"/>
  <c r="B52" i="3"/>
  <c r="C52" i="3"/>
  <c r="D52" i="3"/>
  <c r="E52" i="3"/>
  <c r="F52" i="3"/>
  <c r="G52" i="3"/>
  <c r="H52" i="3"/>
  <c r="B53" i="3"/>
  <c r="C53" i="3"/>
  <c r="D53" i="3"/>
  <c r="E53" i="3"/>
  <c r="F53" i="3"/>
  <c r="G53" i="3"/>
  <c r="H53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</calcChain>
</file>

<file path=xl/sharedStrings.xml><?xml version="1.0" encoding="utf-8"?>
<sst xmlns="http://schemas.openxmlformats.org/spreadsheetml/2006/main" count="2049" uniqueCount="438">
  <si>
    <t>Bolivar</t>
  </si>
  <si>
    <t>Chickasaw</t>
  </si>
  <si>
    <t>Nelson</t>
  </si>
  <si>
    <t>Warren</t>
  </si>
  <si>
    <t>Wayne</t>
  </si>
  <si>
    <t>Bienville</t>
  </si>
  <si>
    <t>Tallahatchie</t>
  </si>
  <si>
    <t>Estill</t>
  </si>
  <si>
    <t>Floyd</t>
  </si>
  <si>
    <t>Hart</t>
  </si>
  <si>
    <t>Bracken</t>
  </si>
  <si>
    <t>Parish</t>
  </si>
  <si>
    <t>De Soto</t>
  </si>
  <si>
    <t>Vermilion</t>
  </si>
  <si>
    <t>Pulaski</t>
  </si>
  <si>
    <t>Grayson</t>
  </si>
  <si>
    <t>St. John the Baptist</t>
  </si>
  <si>
    <t>Henderson</t>
  </si>
  <si>
    <t>Kemper</t>
  </si>
  <si>
    <t>Bossier</t>
  </si>
  <si>
    <t>County Ranking</t>
  </si>
  <si>
    <t>States with Highest Percent of Vote</t>
  </si>
  <si>
    <t>Assumption</t>
  </si>
  <si>
    <t>1st</t>
  </si>
  <si>
    <t>2nd</t>
  </si>
  <si>
    <t>3rd</t>
  </si>
  <si>
    <t>Mercer</t>
  </si>
  <si>
    <t>Boone</t>
  </si>
  <si>
    <t>West Baton Rouge</t>
  </si>
  <si>
    <t>Yalobusha</t>
  </si>
  <si>
    <t>Official Certification</t>
  </si>
  <si>
    <t>Franklin</t>
  </si>
  <si>
    <t>Largest Margin of Victory</t>
  </si>
  <si>
    <t>Winner</t>
  </si>
  <si>
    <t>Leake</t>
  </si>
  <si>
    <t>Ballard</t>
  </si>
  <si>
    <t>Rockcastle</t>
  </si>
  <si>
    <t>Mason</t>
  </si>
  <si>
    <t>Powell</t>
  </si>
  <si>
    <t>Perry</t>
  </si>
  <si>
    <t>Laurel</t>
  </si>
  <si>
    <t>Montgomery</t>
  </si>
  <si>
    <t>St. Martin</t>
  </si>
  <si>
    <t>St. Mary</t>
  </si>
  <si>
    <t>No.</t>
  </si>
  <si>
    <t>Mississippi Secretary of State</t>
  </si>
  <si>
    <t>Louisiana Secretary of State. Elections Division</t>
  </si>
  <si>
    <t>Bullitt</t>
  </si>
  <si>
    <t>Washington</t>
  </si>
  <si>
    <t>Winston</t>
  </si>
  <si>
    <t>T</t>
  </si>
  <si>
    <t>LSAD_TRANS</t>
  </si>
  <si>
    <t>Lincoln</t>
  </si>
  <si>
    <t>Agency</t>
  </si>
  <si>
    <t>Covington</t>
  </si>
  <si>
    <t>Kentucky State Board of Elections</t>
  </si>
  <si>
    <t>Evangeline</t>
  </si>
  <si>
    <t>Robertson</t>
  </si>
  <si>
    <t>Elliott</t>
  </si>
  <si>
    <t>Itawamba</t>
  </si>
  <si>
    <t>Natchitoches</t>
  </si>
  <si>
    <t>Carter</t>
  </si>
  <si>
    <t>Casey</t>
  </si>
  <si>
    <t>Woodford</t>
  </si>
  <si>
    <t>Hopkins</t>
  </si>
  <si>
    <t>Jessamine</t>
  </si>
  <si>
    <t>Kenton</t>
  </si>
  <si>
    <t>St. Tammany</t>
  </si>
  <si>
    <t>Total</t>
  </si>
  <si>
    <t>Quitman</t>
  </si>
  <si>
    <t>St. Landry</t>
  </si>
  <si>
    <t>State Ranking</t>
  </si>
  <si>
    <t>Trimble</t>
  </si>
  <si>
    <t>Governor &amp; Lt. Governor</t>
  </si>
  <si>
    <t>Constitution</t>
  </si>
  <si>
    <t>States</t>
  </si>
  <si>
    <t>Wilkinson</t>
  </si>
  <si>
    <t>Plaquemines</t>
  </si>
  <si>
    <t>Adams</t>
  </si>
  <si>
    <t>Vernon</t>
  </si>
  <si>
    <t>Jefferson</t>
  </si>
  <si>
    <t>Won?</t>
  </si>
  <si>
    <t>No Party Affiliation</t>
  </si>
  <si>
    <t>Kentucky</t>
  </si>
  <si>
    <t>Jindal</t>
  </si>
  <si>
    <t>LA Democratic</t>
  </si>
  <si>
    <t>Gatewood Galbraith</t>
  </si>
  <si>
    <t>Galbraith</t>
  </si>
  <si>
    <t>Level</t>
  </si>
  <si>
    <t>Party</t>
  </si>
  <si>
    <t>Shelby</t>
  </si>
  <si>
    <t>Lyon</t>
  </si>
  <si>
    <t>Clark</t>
  </si>
  <si>
    <t>CD</t>
  </si>
  <si>
    <t>ST</t>
  </si>
  <si>
    <t>CTY</t>
  </si>
  <si>
    <t>Claiborne</t>
  </si>
  <si>
    <t>Johnson</t>
  </si>
  <si>
    <t>C</t>
  </si>
  <si>
    <t>Source</t>
  </si>
  <si>
    <t>Author1</t>
  </si>
  <si>
    <t>Author1 Title</t>
  </si>
  <si>
    <t>Author2</t>
  </si>
  <si>
    <t>Author2 Title</t>
  </si>
  <si>
    <t>Comp</t>
  </si>
  <si>
    <t>Article Title</t>
  </si>
  <si>
    <t>Complete Title</t>
  </si>
  <si>
    <t>Publisher</t>
  </si>
  <si>
    <t>City</t>
  </si>
  <si>
    <t>George</t>
  </si>
  <si>
    <t>Grenada</t>
  </si>
  <si>
    <t>Daviess</t>
  </si>
  <si>
    <t>Yazoo</t>
  </si>
  <si>
    <t>Leflore</t>
  </si>
  <si>
    <t>Choctaw</t>
  </si>
  <si>
    <t>Clarke</t>
  </si>
  <si>
    <t>Clay</t>
  </si>
  <si>
    <t>Total Vote</t>
  </si>
  <si>
    <t>Jackson</t>
  </si>
  <si>
    <t>Copiah</t>
  </si>
  <si>
    <t>Forrest</t>
  </si>
  <si>
    <t>Hinds</t>
  </si>
  <si>
    <t>Humphreys</t>
  </si>
  <si>
    <t>Jones</t>
  </si>
  <si>
    <t>Adair</t>
  </si>
  <si>
    <t>St. Bernard</t>
  </si>
  <si>
    <t>Fayette</t>
  </si>
  <si>
    <t>Marion</t>
  </si>
  <si>
    <t>Rowan</t>
  </si>
  <si>
    <t>Simpson</t>
  </si>
  <si>
    <t>Alcorn</t>
  </si>
  <si>
    <t>Amite</t>
  </si>
  <si>
    <t>Tensas</t>
  </si>
  <si>
    <t>State6</t>
  </si>
  <si>
    <t>State7</t>
  </si>
  <si>
    <t>State5</t>
  </si>
  <si>
    <t>No. Ballots</t>
  </si>
  <si>
    <t>Short Name</t>
  </si>
  <si>
    <t>Notes</t>
  </si>
  <si>
    <t>Inc</t>
  </si>
  <si>
    <t>Pages</t>
  </si>
  <si>
    <t>Access Date</t>
  </si>
  <si>
    <t>Type</t>
  </si>
  <si>
    <t>Web Page</t>
  </si>
  <si>
    <t>X</t>
  </si>
  <si>
    <t>W</t>
  </si>
  <si>
    <t>Year</t>
  </si>
  <si>
    <t>County</t>
  </si>
  <si>
    <t>Christian</t>
  </si>
  <si>
    <t>Votes</t>
  </si>
  <si>
    <t>Newton</t>
  </si>
  <si>
    <t>Harlan</t>
  </si>
  <si>
    <t>Holmes</t>
  </si>
  <si>
    <t>Scott</t>
  </si>
  <si>
    <t>Rapides</t>
  </si>
  <si>
    <t>Red River</t>
  </si>
  <si>
    <t>Republican</t>
  </si>
  <si>
    <t>Lafayette</t>
  </si>
  <si>
    <t>Concordia</t>
  </si>
  <si>
    <t>DeSoto</t>
  </si>
  <si>
    <t>Issaquena</t>
  </si>
  <si>
    <t>% Difference</t>
  </si>
  <si>
    <t>Margin</t>
  </si>
  <si>
    <t>Lowest % of Vote and Win</t>
  </si>
  <si>
    <t>West Carroll</t>
  </si>
  <si>
    <t>Stone</t>
  </si>
  <si>
    <t>Caddo</t>
  </si>
  <si>
    <t>Grant</t>
  </si>
  <si>
    <t>Harrison</t>
  </si>
  <si>
    <t>West Feliciana</t>
  </si>
  <si>
    <t>Henry</t>
  </si>
  <si>
    <t>Barren</t>
  </si>
  <si>
    <t>Butler</t>
  </si>
  <si>
    <t>Metcalfe</t>
  </si>
  <si>
    <t>Muhlenberg</t>
  </si>
  <si>
    <t>Pike</t>
  </si>
  <si>
    <t>Cumberland</t>
  </si>
  <si>
    <t>Edmonson</t>
  </si>
  <si>
    <t>Prentiss</t>
  </si>
  <si>
    <t>MS</t>
  </si>
  <si>
    <t>Pop Vote</t>
  </si>
  <si>
    <t>Second Place</t>
  </si>
  <si>
    <t>Third Place</t>
  </si>
  <si>
    <t>Lewis</t>
  </si>
  <si>
    <t>State</t>
  </si>
  <si>
    <t>Tishomingo</t>
  </si>
  <si>
    <t>States with Lowest Percent of Vote</t>
  </si>
  <si>
    <t>Fulton</t>
  </si>
  <si>
    <t>&lt;30%</t>
  </si>
  <si>
    <t>&lt;40%</t>
  </si>
  <si>
    <t>&lt;50%</t>
  </si>
  <si>
    <t>Whitley</t>
  </si>
  <si>
    <t>&gt;50%</t>
  </si>
  <si>
    <t>&gt;60%</t>
  </si>
  <si>
    <t>&gt;70%</t>
  </si>
  <si>
    <t>&gt;80%</t>
  </si>
  <si>
    <t>First Place</t>
  </si>
  <si>
    <t>Counties with Highest Percent of Vote</t>
  </si>
  <si>
    <t>&lt;10%</t>
  </si>
  <si>
    <t>&lt;20%</t>
  </si>
  <si>
    <t>Sabine</t>
  </si>
  <si>
    <t>Louisiana</t>
  </si>
  <si>
    <t>LA</t>
  </si>
  <si>
    <t>Catahoula</t>
  </si>
  <si>
    <t>Morgan</t>
  </si>
  <si>
    <t>Boyle</t>
  </si>
  <si>
    <t>Vote Difference</t>
  </si>
  <si>
    <t>Gallatin</t>
  </si>
  <si>
    <t>Letcher</t>
  </si>
  <si>
    <t>Avoyelles</t>
  </si>
  <si>
    <t>St. Helena</t>
  </si>
  <si>
    <t>St. James</t>
  </si>
  <si>
    <t>Fleming</t>
  </si>
  <si>
    <t>Margin (%)</t>
  </si>
  <si>
    <t>Breathitt</t>
  </si>
  <si>
    <t>Taylor</t>
  </si>
  <si>
    <t>Union</t>
  </si>
  <si>
    <t>Pointe Coupee</t>
  </si>
  <si>
    <t>Attala</t>
  </si>
  <si>
    <t>Mississippi</t>
  </si>
  <si>
    <t>La Salle</t>
  </si>
  <si>
    <t>McCracken</t>
  </si>
  <si>
    <t>East Baton Rouge</t>
  </si>
  <si>
    <t>Calcasieu</t>
  </si>
  <si>
    <t>Cameron</t>
  </si>
  <si>
    <t>Rankin</t>
  </si>
  <si>
    <t>Sharkey</t>
  </si>
  <si>
    <t>% Total Vote</t>
  </si>
  <si>
    <t>Tangipahoa</t>
  </si>
  <si>
    <t>Other</t>
  </si>
  <si>
    <t>Counties</t>
  </si>
  <si>
    <t>Menifee</t>
  </si>
  <si>
    <t>Popular Vote</t>
  </si>
  <si>
    <t>Morehouse</t>
  </si>
  <si>
    <t>Livingston</t>
  </si>
  <si>
    <t>Lamar</t>
  </si>
  <si>
    <t>Russell</t>
  </si>
  <si>
    <t>Crittenden</t>
  </si>
  <si>
    <t>Acadia</t>
  </si>
  <si>
    <t>Hickman</t>
  </si>
  <si>
    <t>Knott</t>
  </si>
  <si>
    <t>Owsley</t>
  </si>
  <si>
    <t>Governor</t>
  </si>
  <si>
    <t>Lt. Governor</t>
  </si>
  <si>
    <t>Highest % of Vote and Lose</t>
  </si>
  <si>
    <t>D</t>
  </si>
  <si>
    <t>St. Charles</t>
  </si>
  <si>
    <t>Anderson</t>
  </si>
  <si>
    <t>Iberia</t>
  </si>
  <si>
    <t>Winn</t>
  </si>
  <si>
    <t>Nicholas</t>
  </si>
  <si>
    <t>Oldham</t>
  </si>
  <si>
    <t>Meade</t>
  </si>
  <si>
    <t>Neshoba</t>
  </si>
  <si>
    <t>Noxubee</t>
  </si>
  <si>
    <t>Clinton</t>
  </si>
  <si>
    <t>Lauderdale</t>
  </si>
  <si>
    <t>Lowndes</t>
  </si>
  <si>
    <t>Jasper</t>
  </si>
  <si>
    <t>Lafourche</t>
  </si>
  <si>
    <t>Leslie</t>
  </si>
  <si>
    <t>Carroll</t>
  </si>
  <si>
    <t>McLean</t>
  </si>
  <si>
    <t>Greenup</t>
  </si>
  <si>
    <t>Green</t>
  </si>
  <si>
    <t>Bath</t>
  </si>
  <si>
    <t>Pearl River</t>
  </si>
  <si>
    <t>Pontotoc</t>
  </si>
  <si>
    <t>Bell</t>
  </si>
  <si>
    <t>Boyd</t>
  </si>
  <si>
    <t>Greene</t>
  </si>
  <si>
    <t>FIPS</t>
  </si>
  <si>
    <t>Lawrence</t>
  </si>
  <si>
    <t>Lee</t>
  </si>
  <si>
    <t>Oktibbeha</t>
  </si>
  <si>
    <t>Tippah</t>
  </si>
  <si>
    <t>Calhoun</t>
  </si>
  <si>
    <t>Magoffin</t>
  </si>
  <si>
    <t>Coahoma</t>
  </si>
  <si>
    <t>Ohio</t>
  </si>
  <si>
    <t>Martin</t>
  </si>
  <si>
    <t>Monroe</t>
  </si>
  <si>
    <t>Ascension</t>
  </si>
  <si>
    <t>Independent</t>
  </si>
  <si>
    <t>Tate</t>
  </si>
  <si>
    <t>Knox</t>
  </si>
  <si>
    <t>Todd</t>
  </si>
  <si>
    <t>Spencer</t>
  </si>
  <si>
    <t>Trigg</t>
  </si>
  <si>
    <t>Closest States</t>
  </si>
  <si>
    <t>Marshall</t>
  </si>
  <si>
    <t>East Feliciana</t>
  </si>
  <si>
    <t>Ouachita</t>
  </si>
  <si>
    <t>Hancock</t>
  </si>
  <si>
    <t>Garrard</t>
  </si>
  <si>
    <t>Richland</t>
  </si>
  <si>
    <t>Orleans</t>
  </si>
  <si>
    <t>Logan</t>
  </si>
  <si>
    <t>Pendleton</t>
  </si>
  <si>
    <t>Beauregard</t>
  </si>
  <si>
    <t>Breckinridge</t>
  </si>
  <si>
    <t>Write-ins</t>
  </si>
  <si>
    <t>East Carroll</t>
  </si>
  <si>
    <t>Wolfe</t>
  </si>
  <si>
    <t>Democratic</t>
  </si>
  <si>
    <t>Carlisle</t>
  </si>
  <si>
    <t>EV</t>
  </si>
  <si>
    <t>Larue</t>
  </si>
  <si>
    <t>Graves</t>
  </si>
  <si>
    <t>Caldwell</t>
  </si>
  <si>
    <t>Calloway</t>
  </si>
  <si>
    <t>Campbell</t>
  </si>
  <si>
    <t>Madison</t>
  </si>
  <si>
    <t>Webster</t>
  </si>
  <si>
    <t>Tunica</t>
  </si>
  <si>
    <t>KY</t>
  </si>
  <si>
    <t>-</t>
  </si>
  <si>
    <t>Margin of Victory</t>
  </si>
  <si>
    <t>Walthall</t>
  </si>
  <si>
    <t>State Wins</t>
  </si>
  <si>
    <t>Bobby Jindal</t>
  </si>
  <si>
    <t>Beshear</t>
  </si>
  <si>
    <t>Sunflower</t>
  </si>
  <si>
    <t>McCreary</t>
  </si>
  <si>
    <t>Terrebonne</t>
  </si>
  <si>
    <t>Panola</t>
  </si>
  <si>
    <t>Bourbon</t>
  </si>
  <si>
    <t>Iberville</t>
  </si>
  <si>
    <t>Jefferson Davis</t>
  </si>
  <si>
    <t>Abbrev</t>
  </si>
  <si>
    <t>dem</t>
  </si>
  <si>
    <t>rep</t>
  </si>
  <si>
    <t>Allen</t>
  </si>
  <si>
    <t>Benton</t>
  </si>
  <si>
    <t>Libertarian</t>
  </si>
  <si>
    <t>Hardin</t>
  </si>
  <si>
    <t>Counties with Lowest Percent of Vote</t>
  </si>
  <si>
    <t>Fourth Place</t>
  </si>
  <si>
    <t>Smith</t>
  </si>
  <si>
    <t>Owen</t>
  </si>
  <si>
    <t>Date</t>
  </si>
  <si>
    <t>&gt;90%</t>
  </si>
  <si>
    <t>Rank</t>
  </si>
  <si>
    <t>Gen Election Date:</t>
  </si>
  <si>
    <t>lbt</t>
  </si>
  <si>
    <t>ind</t>
  </si>
  <si>
    <t>LA Dem</t>
  </si>
  <si>
    <t>R</t>
  </si>
  <si>
    <t>West Virginia</t>
  </si>
  <si>
    <t>Special Election Held October 4, 2011</t>
  </si>
  <si>
    <t>Barbour</t>
  </si>
  <si>
    <t>WV</t>
  </si>
  <si>
    <t>Berkeley</t>
  </si>
  <si>
    <t>Braxton</t>
  </si>
  <si>
    <t>Brooke</t>
  </si>
  <si>
    <t>Cabell</t>
  </si>
  <si>
    <t>Doddridge</t>
  </si>
  <si>
    <t>Gilmer</t>
  </si>
  <si>
    <t>Greenbrier</t>
  </si>
  <si>
    <t>Hampshire</t>
  </si>
  <si>
    <t>Hardy</t>
  </si>
  <si>
    <t>Kanawha</t>
  </si>
  <si>
    <t>McDowell</t>
  </si>
  <si>
    <t>Mineral</t>
  </si>
  <si>
    <t>Mingo</t>
  </si>
  <si>
    <t>Monongalia</t>
  </si>
  <si>
    <t>Pleasants</t>
  </si>
  <si>
    <t>Pocahontas</t>
  </si>
  <si>
    <t>Preston</t>
  </si>
  <si>
    <t>Putnam</t>
  </si>
  <si>
    <t>Raleigh</t>
  </si>
  <si>
    <t>Randolph</t>
  </si>
  <si>
    <t>Ritchie</t>
  </si>
  <si>
    <t>Roane</t>
  </si>
  <si>
    <t>Summers</t>
  </si>
  <si>
    <t>Tucker</t>
  </si>
  <si>
    <t>Tyler</t>
  </si>
  <si>
    <t>Upshur</t>
  </si>
  <si>
    <t>Wetzel</t>
  </si>
  <si>
    <t>Wirt</t>
  </si>
  <si>
    <t>Wood</t>
  </si>
  <si>
    <t>Wyoming</t>
  </si>
  <si>
    <t>Results of a special election held on October 4, 2011</t>
  </si>
  <si>
    <t>West Virginia Secretary of State</t>
  </si>
  <si>
    <t>Earl Ray Tomblin</t>
  </si>
  <si>
    <t>Tomblin</t>
  </si>
  <si>
    <t>Bill Maloney</t>
  </si>
  <si>
    <t>Maloney</t>
  </si>
  <si>
    <t>Mountain</t>
  </si>
  <si>
    <t>Bob Henry Baber</t>
  </si>
  <si>
    <t>Baber</t>
  </si>
  <si>
    <t>Harry V. Bertram</t>
  </si>
  <si>
    <t>American Third Position</t>
  </si>
  <si>
    <t>Bertram</t>
  </si>
  <si>
    <t>Marla Dee Ingels</t>
  </si>
  <si>
    <t>Ingels</t>
  </si>
  <si>
    <t>Steven L. Beshear</t>
  </si>
  <si>
    <t>Jerry E. Abramson</t>
  </si>
  <si>
    <t>David L. Williams</t>
  </si>
  <si>
    <t>Richie Farmer</t>
  </si>
  <si>
    <t>Dea Riley</t>
  </si>
  <si>
    <t>Williams</t>
  </si>
  <si>
    <t>Phil Bryant</t>
  </si>
  <si>
    <t>Johnny L. DuPree</t>
  </si>
  <si>
    <t>DuPree</t>
  </si>
  <si>
    <t>Bryant</t>
  </si>
  <si>
    <t>Tara Hollis</t>
  </si>
  <si>
    <t>Cary J. Deaton</t>
  </si>
  <si>
    <t>Niki Bird' Papazoglakis</t>
  </si>
  <si>
    <t>Ivo 'Trey' Roberts</t>
  </si>
  <si>
    <t>Hollis</t>
  </si>
  <si>
    <t>Deaton</t>
  </si>
  <si>
    <t>Papazoglakis</t>
  </si>
  <si>
    <t>Roberts</t>
  </si>
  <si>
    <t>Scott Lewis</t>
  </si>
  <si>
    <t>David Blanchard</t>
  </si>
  <si>
    <t>Blanchard</t>
  </si>
  <si>
    <t>Leonard 'Lenny' Bollingham</t>
  </si>
  <si>
    <t>State4</t>
  </si>
  <si>
    <t>Bollingham</t>
  </si>
  <si>
    <t>William Robert 'Bob' Lang Jr.</t>
  </si>
  <si>
    <t>Ron' Ceasar</t>
  </si>
  <si>
    <t>Ceasar</t>
  </si>
  <si>
    <t>Lang</t>
  </si>
  <si>
    <t>John R. "Rick" Bartlett</t>
  </si>
  <si>
    <t>Write-in</t>
  </si>
  <si>
    <t>Bartlett</t>
  </si>
  <si>
    <t>Phil Hudok</t>
  </si>
  <si>
    <t>Hucok</t>
  </si>
  <si>
    <t>Donald Lee Underwood</t>
  </si>
  <si>
    <t>Underwood</t>
  </si>
  <si>
    <t>Election Results Special Gubernatorial General Election October 4th, 2011</t>
  </si>
  <si>
    <t>Election Results by Parish Official Results for Election Date: 10/22/2011 Governor</t>
  </si>
  <si>
    <t>This spreadsheet is for personal use and may not be redistributed in whole or in part.</t>
  </si>
  <si>
    <t>Version:</t>
  </si>
  <si>
    <t>© David Leip 2011 All Rights Reserved</t>
  </si>
  <si>
    <t>Results of Open Primary election held on October 22, 2011</t>
  </si>
  <si>
    <t>Total Votes Reported by County for the 2011 General Election - Governor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</si>
</sst>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[Green][=1]General;[Color15][=3]General;[Black]General"/>
    <numFmt numFmtId="165" formatCode="[Blue][=1]General;[Color15][=3]General;[Black]General"/>
    <numFmt numFmtId="166" formatCode="0.00000%"/>
    <numFmt numFmtId="167" formatCode="0.000000%"/>
    <numFmt numFmtId="168" formatCode="00000"/>
    <numFmt numFmtId="169" formatCode="000"/>
    <numFmt numFmtId="170" formatCode="d\ mmm\ yyyy"/>
    <numFmt numFmtId="171" formatCode="00"/>
    <numFmt numFmtId="172" formatCode="yyyy\-mm\-dd"/>
    <numFmt numFmtId="173" formatCode="0.0"/>
  </numFmts>
  <fonts count="13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8"/>
      <name val="Geneva"/>
    </font>
    <font>
      <sz val="10"/>
      <name val="Geneva"/>
    </font>
    <font>
      <sz val="10"/>
      <color indexed="53"/>
      <name val="Geneva"/>
    </font>
    <font>
      <sz val="8"/>
      <name val="Verdana"/>
    </font>
    <font>
      <u/>
      <sz val="10"/>
      <color theme="10"/>
      <name val="Geneva"/>
    </font>
    <font>
      <u/>
      <sz val="10"/>
      <color theme="11"/>
      <name val="Genev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6">
    <xf numFmtId="0" fontId="0" fillId="0" borderId="0"/>
    <xf numFmtId="9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40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5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2" borderId="0" xfId="0" applyFill="1"/>
    <xf numFmtId="165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8" fillId="0" borderId="0" xfId="0" applyFont="1"/>
    <xf numFmtId="3" fontId="8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3" fontId="8" fillId="0" borderId="0" xfId="0" applyNumberFormat="1" applyFont="1" applyFill="1"/>
    <xf numFmtId="10" fontId="8" fillId="0" borderId="0" xfId="0" applyNumberFormat="1" applyFont="1" applyFill="1"/>
    <xf numFmtId="0" fontId="8" fillId="0" borderId="0" xfId="0" applyFont="1" applyFill="1"/>
    <xf numFmtId="3" fontId="8" fillId="0" borderId="0" xfId="0" applyNumberFormat="1" applyFont="1" applyAlignment="1">
      <alignment horizontal="center"/>
    </xf>
    <xf numFmtId="10" fontId="8" fillId="0" borderId="0" xfId="0" applyNumberFormat="1" applyFont="1"/>
    <xf numFmtId="166" fontId="0" fillId="0" borderId="0" xfId="0" applyNumberFormat="1"/>
    <xf numFmtId="167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" fillId="0" borderId="1" xfId="0" applyFont="1" applyFill="1" applyBorder="1"/>
    <xf numFmtId="168" fontId="0" fillId="0" borderId="0" xfId="0" applyNumberFormat="1" applyAlignment="1">
      <alignment horizontal="left"/>
    </xf>
    <xf numFmtId="168" fontId="0" fillId="0" borderId="0" xfId="0" applyNumberFormat="1"/>
    <xf numFmtId="168" fontId="0" fillId="0" borderId="0" xfId="0" applyNumberFormat="1" applyAlignment="1">
      <alignment horizontal="right"/>
    </xf>
    <xf numFmtId="169" fontId="2" fillId="0" borderId="0" xfId="0" applyNumberFormat="1" applyFont="1" applyAlignment="1">
      <alignment horizontal="right"/>
    </xf>
    <xf numFmtId="169" fontId="0" fillId="0" borderId="0" xfId="0" applyNumberFormat="1"/>
    <xf numFmtId="169" fontId="2" fillId="0" borderId="0" xfId="0" applyNumberFormat="1" applyFont="1" applyAlignment="1"/>
    <xf numFmtId="0" fontId="1" fillId="0" borderId="0" xfId="0" applyFont="1" applyAlignment="1"/>
    <xf numFmtId="170" fontId="1" fillId="0" borderId="0" xfId="0" applyNumberFormat="1" applyFont="1"/>
    <xf numFmtId="170" fontId="2" fillId="0" borderId="0" xfId="0" applyNumberFormat="1" applyFont="1"/>
    <xf numFmtId="3" fontId="2" fillId="0" borderId="0" xfId="0" applyNumberFormat="1" applyFont="1" applyFill="1"/>
    <xf numFmtId="3" fontId="9" fillId="2" borderId="0" xfId="0" applyNumberFormat="1" applyFont="1" applyFill="1"/>
    <xf numFmtId="172" fontId="0" fillId="0" borderId="0" xfId="0" applyNumberFormat="1" applyFill="1"/>
    <xf numFmtId="172" fontId="0" fillId="2" borderId="0" xfId="0" applyNumberFormat="1" applyFill="1"/>
    <xf numFmtId="172" fontId="0" fillId="0" borderId="0" xfId="0" applyNumberFormat="1"/>
    <xf numFmtId="171" fontId="0" fillId="0" borderId="0" xfId="0" applyNumberFormat="1"/>
    <xf numFmtId="0" fontId="0" fillId="3" borderId="0" xfId="0" applyFill="1"/>
    <xf numFmtId="0" fontId="1" fillId="0" borderId="0" xfId="0" applyFont="1" applyFill="1"/>
    <xf numFmtId="0" fontId="0" fillId="3" borderId="1" xfId="0" applyFill="1" applyBorder="1"/>
    <xf numFmtId="3" fontId="0" fillId="3" borderId="1" xfId="0" applyNumberFormat="1" applyFill="1" applyBorder="1"/>
    <xf numFmtId="10" fontId="0" fillId="3" borderId="1" xfId="0" applyNumberFormat="1" applyFill="1" applyBorder="1"/>
    <xf numFmtId="10" fontId="2" fillId="3" borderId="1" xfId="1" applyNumberFormat="1" applyFont="1" applyFill="1" applyBorder="1"/>
    <xf numFmtId="165" fontId="0" fillId="3" borderId="1" xfId="0" applyNumberFormat="1" applyFill="1" applyBorder="1"/>
    <xf numFmtId="172" fontId="0" fillId="3" borderId="1" xfId="0" applyNumberFormat="1" applyFill="1" applyBorder="1"/>
    <xf numFmtId="0" fontId="0" fillId="0" borderId="0" xfId="0" applyFont="1" applyBorder="1"/>
    <xf numFmtId="172" fontId="2" fillId="0" borderId="0" xfId="0" applyNumberFormat="1" applyFont="1"/>
    <xf numFmtId="0" fontId="0" fillId="0" borderId="0" xfId="0" applyFont="1"/>
    <xf numFmtId="172" fontId="0" fillId="0" borderId="0" xfId="0" applyNumberFormat="1" applyFont="1"/>
    <xf numFmtId="0" fontId="0" fillId="0" borderId="0" xfId="0" quotePrefix="1"/>
    <xf numFmtId="14" fontId="2" fillId="0" borderId="0" xfId="0" applyNumberFormat="1" applyFont="1"/>
    <xf numFmtId="14" fontId="0" fillId="0" borderId="0" xfId="0" applyNumberFormat="1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NumberFormat="1" applyAlignment="1">
      <alignment horizontal="center"/>
    </xf>
    <xf numFmtId="0" fontId="0" fillId="2" borderId="1" xfId="0" applyNumberFormat="1" applyFill="1" applyBorder="1" applyAlignment="1">
      <alignment horizontal="center"/>
    </xf>
    <xf numFmtId="3" fontId="0" fillId="2" borderId="1" xfId="0" applyNumberFormat="1" applyFill="1" applyBorder="1"/>
    <xf numFmtId="10" fontId="0" fillId="2" borderId="1" xfId="0" applyNumberFormat="1" applyFill="1" applyBorder="1"/>
    <xf numFmtId="173" fontId="0" fillId="0" borderId="0" xfId="0" applyNumberFormat="1"/>
    <xf numFmtId="14" fontId="0" fillId="0" borderId="0" xfId="0" applyNumberFormat="1"/>
    <xf numFmtId="0" fontId="0" fillId="0" borderId="0" xfId="0" applyFont="1" applyAlignme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40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464245.0</c:v>
                </c:pt>
                <c:pt idx="1">
                  <c:v>294034.0</c:v>
                </c:pt>
                <c:pt idx="2">
                  <c:v>74860.0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673239.0</c:v>
                </c:pt>
                <c:pt idx="1">
                  <c:v>182925.0</c:v>
                </c:pt>
                <c:pt idx="2">
                  <c:v>26705.0</c:v>
                </c:pt>
                <c:pt idx="3">
                  <c:v>140294.0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 paperSize="0" orientation="landscape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544294.0</c:v>
                </c:pt>
                <c:pt idx="1">
                  <c:v>347658.0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1.653223E6</c:v>
                </c:pt>
                <c:pt idx="1">
                  <c:v>1.14403E6</c:v>
                </c:pt>
                <c:pt idx="2">
                  <c:v>104440.0</c:v>
                </c:pt>
                <c:pt idx="3">
                  <c:v>147645.0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544729215743"/>
          <c:y val="0.150000392369888"/>
          <c:w val="0.63291285936463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Graphs!$F$7:$G$7</c:f>
              <c:numCache>
                <c:formatCode>#,##0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Democratic</a:t>
            </a:r>
          </a:p>
        </c:rich>
      </c:tx>
      <c:layout>
        <c:manualLayout>
          <c:xMode val="edge"/>
          <c:yMode val="edge"/>
          <c:x val="0.394984572853158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200682139882"/>
          <c:y val="0.161290322580645"/>
          <c:w val="0.821316928709762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7.0</c:v>
                </c:pt>
                <c:pt idx="1">
                  <c:v>40.0</c:v>
                </c:pt>
                <c:pt idx="2">
                  <c:v>36.0</c:v>
                </c:pt>
                <c:pt idx="3">
                  <c:v>39.0</c:v>
                </c:pt>
                <c:pt idx="4">
                  <c:v>42.0</c:v>
                </c:pt>
                <c:pt idx="5">
                  <c:v>71.0</c:v>
                </c:pt>
                <c:pt idx="6">
                  <c:v>22.0</c:v>
                </c:pt>
                <c:pt idx="7">
                  <c:v>6.0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066728"/>
        <c:axId val="522072920"/>
      </c:barChart>
      <c:catAx>
        <c:axId val="522066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43284871522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072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072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7523510971787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0667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Republican</a:t>
            </a:r>
          </a:p>
        </c:rich>
      </c:tx>
      <c:layout>
        <c:manualLayout>
          <c:xMode val="edge"/>
          <c:yMode val="edge"/>
          <c:x val="0.400673665791776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2282198846"/>
          <c:y val="0.158357771260997"/>
          <c:w val="0.808081472341804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0.0</c:v>
                </c:pt>
                <c:pt idx="1">
                  <c:v>6.0</c:v>
                </c:pt>
                <c:pt idx="2">
                  <c:v>27.0</c:v>
                </c:pt>
                <c:pt idx="3">
                  <c:v>50.0</c:v>
                </c:pt>
                <c:pt idx="4">
                  <c:v>40.0</c:v>
                </c:pt>
                <c:pt idx="5">
                  <c:v>49.0</c:v>
                </c:pt>
                <c:pt idx="6">
                  <c:v>44.0</c:v>
                </c:pt>
                <c:pt idx="7">
                  <c:v>45.0</c:v>
                </c:pt>
                <c:pt idx="8">
                  <c:v>4.0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08872"/>
        <c:axId val="522115064"/>
      </c:barChart>
      <c:catAx>
        <c:axId val="52210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31702855324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115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115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7710437710438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108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Independent</a:t>
            </a:r>
          </a:p>
        </c:rich>
      </c:tx>
      <c:layout>
        <c:manualLayout>
          <c:xMode val="edge"/>
          <c:yMode val="edge"/>
          <c:x val="0.38590656872588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362669034889"/>
          <c:y val="0.158357771260997"/>
          <c:w val="0.808726157334963"/>
          <c:h val="0.6480938416422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Statistics!$D$68:$D$77</c:f>
              <c:numCache>
                <c:formatCode>#,##0</c:formatCode>
                <c:ptCount val="10"/>
                <c:pt idx="0">
                  <c:v>233.0</c:v>
                </c:pt>
                <c:pt idx="1">
                  <c:v>25.0</c:v>
                </c:pt>
                <c:pt idx="2">
                  <c:v>6.0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151208"/>
        <c:axId val="522157368"/>
      </c:barChart>
      <c:catAx>
        <c:axId val="522151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6645087988162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157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157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36241610738255"/>
              <c:y val="0.363636363636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151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rPr lang="en-US"/>
              <a:t>Number of Counties by %Vote</a:t>
            </a:r>
          </a:p>
        </c:rich>
      </c:tx>
      <c:layout>
        <c:manualLayout>
          <c:xMode val="edge"/>
          <c:yMode val="edge"/>
          <c:x val="0.287411487459554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263879727153"/>
          <c:y val="0.160818828252659"/>
          <c:w val="0.864609830884432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Statistics!$B$68:$B$77</c:f>
              <c:numCache>
                <c:formatCode>#,##0</c:formatCode>
                <c:ptCount val="10"/>
                <c:pt idx="0">
                  <c:v>7.0</c:v>
                </c:pt>
                <c:pt idx="1">
                  <c:v>40.0</c:v>
                </c:pt>
                <c:pt idx="2">
                  <c:v>36.0</c:v>
                </c:pt>
                <c:pt idx="3">
                  <c:v>39.0</c:v>
                </c:pt>
                <c:pt idx="4">
                  <c:v>42.0</c:v>
                </c:pt>
                <c:pt idx="5">
                  <c:v>71.0</c:v>
                </c:pt>
                <c:pt idx="6">
                  <c:v>22.0</c:v>
                </c:pt>
                <c:pt idx="7">
                  <c:v>6.0</c:v>
                </c:pt>
                <c:pt idx="8">
                  <c:v>2.0</c:v>
                </c:pt>
                <c:pt idx="9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Statistics!$A$68:$A$77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Statistics!$C$68:$C$77</c:f>
              <c:numCache>
                <c:formatCode>#,##0</c:formatCode>
                <c:ptCount val="10"/>
                <c:pt idx="0">
                  <c:v>0.0</c:v>
                </c:pt>
                <c:pt idx="1">
                  <c:v>6.0</c:v>
                </c:pt>
                <c:pt idx="2">
                  <c:v>27.0</c:v>
                </c:pt>
                <c:pt idx="3">
                  <c:v>50.0</c:v>
                </c:pt>
                <c:pt idx="4">
                  <c:v>40.0</c:v>
                </c:pt>
                <c:pt idx="5">
                  <c:v>49.0</c:v>
                </c:pt>
                <c:pt idx="6">
                  <c:v>44.0</c:v>
                </c:pt>
                <c:pt idx="7">
                  <c:v>45.0</c:v>
                </c:pt>
                <c:pt idx="8">
                  <c:v>4.0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214440"/>
        <c:axId val="522220568"/>
      </c:barChart>
      <c:catAx>
        <c:axId val="52221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% Vote</a:t>
                </a:r>
              </a:p>
            </c:rich>
          </c:tx>
          <c:layout>
            <c:manualLayout>
              <c:xMode val="edge"/>
              <c:yMode val="edge"/>
              <c:x val="0.498813286700208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220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222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rPr lang="en-US"/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08788598574822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522214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295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296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297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15</xdr:row>
      <xdr:rowOff>12700</xdr:rowOff>
    </xdr:from>
    <xdr:to>
      <xdr:col>10</xdr:col>
      <xdr:colOff>2019300</xdr:colOff>
      <xdr:row>25</xdr:row>
      <xdr:rowOff>139700</xdr:rowOff>
    </xdr:to>
    <xdr:graphicFrame macro="">
      <xdr:nvGraphicFramePr>
        <xdr:cNvPr id="3298" name="Chart 1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12700</xdr:colOff>
      <xdr:row>15</xdr:row>
      <xdr:rowOff>12700</xdr:rowOff>
    </xdr:from>
    <xdr:to>
      <xdr:col>11</xdr:col>
      <xdr:colOff>2019300</xdr:colOff>
      <xdr:row>25</xdr:row>
      <xdr:rowOff>139700</xdr:rowOff>
    </xdr:to>
    <xdr:graphicFrame macro="">
      <xdr:nvGraphicFramePr>
        <xdr:cNvPr id="3299" name="Chart 1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81</xdr:row>
      <xdr:rowOff>63500</xdr:rowOff>
    </xdr:from>
    <xdr:to>
      <xdr:col>4</xdr:col>
      <xdr:colOff>177800</xdr:colOff>
      <xdr:row>107</xdr:row>
      <xdr:rowOff>101600</xdr:rowOff>
    </xdr:to>
    <xdr:graphicFrame macro="">
      <xdr:nvGraphicFramePr>
        <xdr:cNvPr id="112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177800</xdr:colOff>
      <xdr:row>81</xdr:row>
      <xdr:rowOff>63500</xdr:rowOff>
    </xdr:from>
    <xdr:to>
      <xdr:col>8</xdr:col>
      <xdr:colOff>139700</xdr:colOff>
      <xdr:row>107</xdr:row>
      <xdr:rowOff>101600</xdr:rowOff>
    </xdr:to>
    <xdr:graphicFrame macro="">
      <xdr:nvGraphicFramePr>
        <xdr:cNvPr id="112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139700</xdr:colOff>
      <xdr:row>81</xdr:row>
      <xdr:rowOff>63500</xdr:rowOff>
    </xdr:from>
    <xdr:to>
      <xdr:col>12</xdr:col>
      <xdr:colOff>114300</xdr:colOff>
      <xdr:row>107</xdr:row>
      <xdr:rowOff>101600</xdr:rowOff>
    </xdr:to>
    <xdr:graphicFrame macro="">
      <xdr:nvGraphicFramePr>
        <xdr:cNvPr id="112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55</xdr:row>
      <xdr:rowOff>0</xdr:rowOff>
    </xdr:from>
    <xdr:to>
      <xdr:col>10</xdr:col>
      <xdr:colOff>584200</xdr:colOff>
      <xdr:row>81</xdr:row>
      <xdr:rowOff>50800</xdr:rowOff>
    </xdr:to>
    <xdr:graphicFrame macro="">
      <xdr:nvGraphicFramePr>
        <xdr:cNvPr id="112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B6" sqref="B6"/>
    </sheetView>
  </sheetViews>
  <sheetFormatPr baseColWidth="10" defaultRowHeight="13" x14ac:dyDescent="0"/>
  <sheetData>
    <row r="1" spans="1:2">
      <c r="A1" t="s">
        <v>435</v>
      </c>
    </row>
    <row r="2" spans="1:2">
      <c r="A2" t="s">
        <v>433</v>
      </c>
    </row>
    <row r="4" spans="1:2">
      <c r="A4" t="s">
        <v>434</v>
      </c>
      <c r="B4" s="113">
        <v>1.1000000000000001</v>
      </c>
    </row>
    <row r="5" spans="1:2">
      <c r="A5" t="s">
        <v>340</v>
      </c>
      <c r="B5" s="114">
        <v>39427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12"/>
  <sheetViews>
    <sheetView showRuler="0"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B10" sqref="B10"/>
    </sheetView>
  </sheetViews>
  <sheetFormatPr baseColWidth="10" defaultRowHeight="13" x14ac:dyDescent="0"/>
  <cols>
    <col min="1" max="1" width="14.85546875" customWidth="1"/>
    <col min="2" max="2" width="11.7109375" customWidth="1"/>
    <col min="3" max="5" width="2.140625" style="51" customWidth="1"/>
    <col min="6" max="7" width="9.7109375" customWidth="1"/>
    <col min="9" max="9" width="13.85546875" style="2" bestFit="1" customWidth="1"/>
    <col min="14" max="19" width="8.7109375" customWidth="1"/>
    <col min="20" max="21" width="7.7109375" customWidth="1"/>
    <col min="22" max="22" width="9.5703125" customWidth="1"/>
    <col min="23" max="44" width="7.7109375" customWidth="1"/>
    <col min="46" max="46" width="3.85546875" customWidth="1"/>
    <col min="47" max="47" width="4.7109375" customWidth="1"/>
    <col min="48" max="51" width="1.7109375" customWidth="1"/>
    <col min="52" max="52" width="2.7109375" customWidth="1"/>
    <col min="53" max="53" width="3.85546875" bestFit="1" customWidth="1"/>
    <col min="54" max="54" width="10.140625" bestFit="1" customWidth="1"/>
  </cols>
  <sheetData>
    <row r="1" spans="1:54">
      <c r="A1" t="s">
        <v>184</v>
      </c>
      <c r="B1" s="26" t="s">
        <v>68</v>
      </c>
      <c r="C1" s="123" t="s">
        <v>180</v>
      </c>
      <c r="D1" s="123"/>
      <c r="E1" s="123"/>
      <c r="F1" s="116" t="s">
        <v>317</v>
      </c>
      <c r="G1" s="117"/>
      <c r="H1" s="124" t="str">
        <f>Candidates!G2</f>
        <v>Democratic</v>
      </c>
      <c r="I1" s="124"/>
      <c r="J1" s="125" t="str">
        <f>Candidates!G3</f>
        <v>Republican</v>
      </c>
      <c r="K1" s="117"/>
      <c r="L1" s="126" t="str">
        <f>Candidates!G4</f>
        <v>Independent</v>
      </c>
      <c r="M1" s="127"/>
      <c r="N1" s="116" t="str">
        <f>Candidates!G5</f>
        <v>Libertarian</v>
      </c>
      <c r="O1" s="117"/>
      <c r="P1" s="116" t="str">
        <f>Candidates!G6</f>
        <v>Mountain</v>
      </c>
      <c r="Q1" s="117"/>
      <c r="R1" s="116" t="str">
        <f>Candidates!G7</f>
        <v>Constitution</v>
      </c>
      <c r="S1" s="117"/>
      <c r="T1" s="116" t="str">
        <f>Candidates!G8</f>
        <v>Write-ins</v>
      </c>
      <c r="U1" s="116"/>
      <c r="V1" s="116" t="str">
        <f>Candidates!G9</f>
        <v>LA Dem</v>
      </c>
      <c r="W1" s="117"/>
      <c r="X1" s="116" t="str">
        <f>Candidates!G10</f>
        <v>LA Dem</v>
      </c>
      <c r="Y1" s="117"/>
      <c r="Z1" s="116" t="str">
        <f>Candidates!G11</f>
        <v>LA Dem</v>
      </c>
      <c r="AA1" s="116"/>
      <c r="AB1" s="116" t="str">
        <f>Candidates!G12</f>
        <v>State4</v>
      </c>
      <c r="AC1" s="116"/>
      <c r="AD1" s="116" t="str">
        <f>Candidates!G13</f>
        <v>State5</v>
      </c>
      <c r="AE1" s="116"/>
      <c r="AF1" s="116" t="str">
        <f>Candidates!G14</f>
        <v>State6</v>
      </c>
      <c r="AG1" s="117"/>
      <c r="AH1" s="116" t="str">
        <f>Candidates!G15</f>
        <v>State7</v>
      </c>
      <c r="AI1" s="116"/>
      <c r="AJ1" s="116">
        <f>Candidates!G16</f>
        <v>0</v>
      </c>
      <c r="AK1" s="117"/>
      <c r="AL1" s="116">
        <f>Candidates!G17</f>
        <v>0</v>
      </c>
      <c r="AM1" s="117"/>
      <c r="AN1" s="116">
        <f>Candidates!G18</f>
        <v>0</v>
      </c>
      <c r="AO1" s="117"/>
      <c r="AP1" s="116">
        <f>Candidates!G19</f>
        <v>0</v>
      </c>
      <c r="AQ1" s="116"/>
      <c r="AR1" s="1"/>
      <c r="AS1" s="1"/>
      <c r="AV1" s="13" t="str">
        <f>LEFT(N1,1)</f>
        <v>L</v>
      </c>
      <c r="AW1" s="13" t="str">
        <f>LEFT(P1,1)</f>
        <v>M</v>
      </c>
      <c r="AX1" s="13" t="e">
        <f>LEFT(#REF!,1)</f>
        <v>#REF!</v>
      </c>
      <c r="AY1" s="13" t="str">
        <f>LEFT(R1,1)</f>
        <v>C</v>
      </c>
    </row>
    <row r="2" spans="1:54" s="27" customFormat="1">
      <c r="B2" s="28" t="s">
        <v>232</v>
      </c>
      <c r="C2" s="55" t="str">
        <f>LEFT(H2,1)</f>
        <v>D</v>
      </c>
      <c r="D2" s="56" t="str">
        <f>LEFT(J2,1)</f>
        <v>R</v>
      </c>
      <c r="E2" s="54" t="str">
        <f>LEFT(L2,1)</f>
        <v>I</v>
      </c>
      <c r="F2" s="28" t="s">
        <v>149</v>
      </c>
      <c r="G2" s="28" t="s">
        <v>227</v>
      </c>
      <c r="H2" s="118" t="str">
        <f>Candidates!D2</f>
        <v>Democratic</v>
      </c>
      <c r="I2" s="118"/>
      <c r="J2" s="119" t="str">
        <f>Candidates!D3</f>
        <v>Republican</v>
      </c>
      <c r="K2" s="120"/>
      <c r="L2" s="121" t="str">
        <f>Candidates!D4</f>
        <v>Independent</v>
      </c>
      <c r="M2" s="120"/>
      <c r="N2" s="122" t="str">
        <f>Candidates!D5</f>
        <v>Libertarian</v>
      </c>
      <c r="O2" s="120"/>
      <c r="P2" s="122" t="str">
        <f>Candidates!D6</f>
        <v>Mountain</v>
      </c>
      <c r="Q2" s="120"/>
      <c r="R2" s="122" t="str">
        <f>Candidates!D7</f>
        <v>Constitution</v>
      </c>
      <c r="S2" s="120"/>
      <c r="T2" s="122" t="str">
        <f>Candidates!D8</f>
        <v>Write-ins</v>
      </c>
      <c r="U2" s="120"/>
      <c r="V2" s="122" t="str">
        <f>Candidates!D9</f>
        <v>LA Democratic</v>
      </c>
      <c r="W2" s="120"/>
      <c r="X2" s="122" t="str">
        <f>Candidates!D10</f>
        <v>LA Democratic</v>
      </c>
      <c r="Y2" s="120"/>
      <c r="Z2" s="122" t="str">
        <f>Candidates!D11</f>
        <v>LA Democratic</v>
      </c>
      <c r="AA2" s="120"/>
      <c r="AB2" s="122" t="str">
        <f>Candidates!D12</f>
        <v>State4</v>
      </c>
      <c r="AC2" s="120"/>
      <c r="AD2" s="122" t="str">
        <f>Candidates!D13</f>
        <v>State5</v>
      </c>
      <c r="AE2" s="120"/>
      <c r="AF2" s="122" t="str">
        <f>Candidates!D14</f>
        <v>State6</v>
      </c>
      <c r="AG2" s="120"/>
      <c r="AH2" s="122" t="str">
        <f>Candidates!D15</f>
        <v>State7</v>
      </c>
      <c r="AI2" s="120"/>
      <c r="AJ2" s="122">
        <f>Candidates!D16</f>
        <v>0</v>
      </c>
      <c r="AK2" s="120"/>
      <c r="AL2" s="122">
        <f>Candidates!D17</f>
        <v>0</v>
      </c>
      <c r="AM2" s="120"/>
      <c r="AN2" s="122">
        <f>Candidates!D18</f>
        <v>0</v>
      </c>
      <c r="AO2" s="120"/>
      <c r="AP2" s="122">
        <f>Candidates!D19</f>
        <v>0</v>
      </c>
      <c r="AQ2" s="120"/>
      <c r="AR2" s="29"/>
      <c r="AS2" s="29" t="s">
        <v>184</v>
      </c>
      <c r="AU2" s="27" t="s">
        <v>306</v>
      </c>
      <c r="AV2" s="30"/>
      <c r="AW2" s="30"/>
      <c r="AX2" s="30"/>
      <c r="AY2" s="30"/>
      <c r="BA2" s="27" t="s">
        <v>271</v>
      </c>
      <c r="BB2" s="27" t="s">
        <v>340</v>
      </c>
    </row>
    <row r="3" spans="1:54" s="31" customFormat="1">
      <c r="A3" s="31" t="s">
        <v>83</v>
      </c>
      <c r="B3" s="33">
        <f>H3+J3+L3+N3+P3+R3+X3+AD3+V3+Z3+T3+AB3+AL3+AN3+AF3+AJ3+AH3+AP3</f>
        <v>833139</v>
      </c>
      <c r="C3" s="109">
        <f>IF(B3&gt;0,RANK(H3,H3:AR3),0)</f>
        <v>1</v>
      </c>
      <c r="D3" s="109">
        <f>IF(B3&gt;0,RANK(J3,H3:AR3),0)</f>
        <v>2</v>
      </c>
      <c r="E3" s="109">
        <f>IF(L3&gt;0,RANK(L3,H3:AR3),"-")</f>
        <v>3</v>
      </c>
      <c r="F3" s="1">
        <f>ABS(J3-H3)</f>
        <v>170211</v>
      </c>
      <c r="G3" s="2">
        <f>IF(B3&gt;0,F3/B3,0)</f>
        <v>0.20430084295657747</v>
      </c>
      <c r="H3" s="33">
        <f>County!N123</f>
        <v>464245</v>
      </c>
      <c r="I3" s="34">
        <f>H3/$B3</f>
        <v>0.55722394462388625</v>
      </c>
      <c r="J3" s="33">
        <f>County!O123</f>
        <v>294034</v>
      </c>
      <c r="K3" s="34">
        <f>J3/$B3</f>
        <v>0.35292310166730884</v>
      </c>
      <c r="L3" s="33">
        <f>County!P123</f>
        <v>74860</v>
      </c>
      <c r="M3" s="34">
        <f>L3/$B3</f>
        <v>8.9852953708804889E-2</v>
      </c>
      <c r="N3" s="33">
        <f>County!Q123</f>
        <v>0</v>
      </c>
      <c r="O3" s="34">
        <f>N3/$B3</f>
        <v>0</v>
      </c>
      <c r="P3" s="33">
        <f>County!R123</f>
        <v>0</v>
      </c>
      <c r="Q3" s="34">
        <f>P3/$B3</f>
        <v>0</v>
      </c>
      <c r="R3" s="33">
        <f>County!S123</f>
        <v>0</v>
      </c>
      <c r="S3" s="34">
        <f>R3/$B3</f>
        <v>0</v>
      </c>
      <c r="T3" s="86">
        <f>County!T123</f>
        <v>0</v>
      </c>
      <c r="U3" s="34">
        <f>T3/$B3</f>
        <v>0</v>
      </c>
      <c r="V3" s="33">
        <f>County!U123</f>
        <v>0</v>
      </c>
      <c r="W3" s="34">
        <f>V3/$B3</f>
        <v>0</v>
      </c>
      <c r="X3" s="33">
        <f>County!V123</f>
        <v>0</v>
      </c>
      <c r="Y3" s="34">
        <f>X3/$B3</f>
        <v>0</v>
      </c>
      <c r="Z3" s="33">
        <f>County!W123</f>
        <v>0</v>
      </c>
      <c r="AA3" s="34">
        <f>Z3/$B3</f>
        <v>0</v>
      </c>
      <c r="AB3" s="33">
        <f>County!X123</f>
        <v>0</v>
      </c>
      <c r="AC3" s="34">
        <f>AB3/$B3</f>
        <v>0</v>
      </c>
      <c r="AD3" s="33">
        <f>County!Y123</f>
        <v>0</v>
      </c>
      <c r="AE3" s="34">
        <f>AD3/$B3</f>
        <v>0</v>
      </c>
      <c r="AF3" s="33">
        <f>County!Z123</f>
        <v>0</v>
      </c>
      <c r="AG3" s="34">
        <f>AF3/$B3</f>
        <v>0</v>
      </c>
      <c r="AH3" s="33">
        <f>County!AA123</f>
        <v>0</v>
      </c>
      <c r="AI3" s="34">
        <f>AH3/$B3</f>
        <v>0</v>
      </c>
      <c r="AJ3" s="33">
        <f>County!AB123</f>
        <v>0</v>
      </c>
      <c r="AK3" s="34">
        <f>AJ3/$B3</f>
        <v>0</v>
      </c>
      <c r="AL3" s="33">
        <f>County!AC123</f>
        <v>0</v>
      </c>
      <c r="AM3" s="34">
        <f>AL3/$B3</f>
        <v>0</v>
      </c>
      <c r="AN3" s="33">
        <f>County!AD123</f>
        <v>0</v>
      </c>
      <c r="AO3" s="34">
        <f>AN3/$B3</f>
        <v>0</v>
      </c>
      <c r="AP3" s="33">
        <f>County!AE123</f>
        <v>0</v>
      </c>
      <c r="AQ3" s="34">
        <f>AP3/$B3</f>
        <v>0</v>
      </c>
      <c r="AR3" s="43"/>
      <c r="AS3" s="31" t="str">
        <f>A3</f>
        <v>Kentucky</v>
      </c>
      <c r="AT3" s="31" t="s">
        <v>315</v>
      </c>
      <c r="AV3" s="32">
        <f>RANK(N3,(H3:M3,N3:S3,X3:AQ3))</f>
        <v>7</v>
      </c>
      <c r="AW3" s="32">
        <f>RANK(P3,(H3:M3,N3:S3,X3:AQ3))</f>
        <v>7</v>
      </c>
      <c r="AX3" s="32" t="e">
        <f>RANK(#REF!,(H3:M3,N3:S3,X3:AQ3))</f>
        <v>#REF!</v>
      </c>
      <c r="AY3" s="32">
        <f>RANK(R3,(H3:M3,N3:S3,X3:AQ3))</f>
        <v>7</v>
      </c>
      <c r="BA3" s="31">
        <v>21</v>
      </c>
      <c r="BB3" s="88">
        <v>39393</v>
      </c>
    </row>
    <row r="4" spans="1:54" s="35" customFormat="1">
      <c r="A4" s="35" t="s">
        <v>201</v>
      </c>
      <c r="B4" s="37">
        <f>H4+J4+L4+N4+P4+R4+X4+AD4+V4+Z4+T4+AB4+AL4+AN4+AF4+AJ4+AH4+AP4</f>
        <v>1023163</v>
      </c>
      <c r="C4" s="57">
        <f>IF(B4&gt;0,RANK(H4,H4:AR4),0)</f>
        <v>2</v>
      </c>
      <c r="D4" s="57">
        <f>IF(B4&gt;0,RANK(J4,H4:AR4),0)</f>
        <v>1</v>
      </c>
      <c r="E4" s="57">
        <f>IF(L4&gt;0,RANK(L4,H4:AR4),"-")</f>
        <v>5</v>
      </c>
      <c r="F4" s="37">
        <f>ABS(J4-H4)</f>
        <v>490314</v>
      </c>
      <c r="G4" s="38">
        <f>IF(B4&gt;0,F4/B4,0)</f>
        <v>0.47921396688504175</v>
      </c>
      <c r="H4" s="37">
        <f>County!N189</f>
        <v>182925</v>
      </c>
      <c r="I4" s="38">
        <f>H4/$B4</f>
        <v>0.17878383014241134</v>
      </c>
      <c r="J4" s="37">
        <f>County!O189</f>
        <v>673239</v>
      </c>
      <c r="K4" s="38">
        <f>J4/$B4</f>
        <v>0.65799779702745309</v>
      </c>
      <c r="L4" s="37">
        <f>County!P189</f>
        <v>26705</v>
      </c>
      <c r="M4" s="38">
        <f>L4/$B4</f>
        <v>2.610043560996635E-2</v>
      </c>
      <c r="N4" s="37">
        <f>County!Q189</f>
        <v>12528</v>
      </c>
      <c r="O4" s="38">
        <f>N4/$B4</f>
        <v>1.2244383348498724E-2</v>
      </c>
      <c r="P4" s="37">
        <f>County!R189</f>
        <v>0</v>
      </c>
      <c r="Q4" s="38">
        <f>P4/$B4</f>
        <v>0</v>
      </c>
      <c r="R4" s="37">
        <f>County!S189</f>
        <v>0</v>
      </c>
      <c r="S4" s="38">
        <f>R4/$B4</f>
        <v>0</v>
      </c>
      <c r="T4" s="87">
        <f>County!T189</f>
        <v>0</v>
      </c>
      <c r="U4" s="38">
        <f>T4/$B4</f>
        <v>0</v>
      </c>
      <c r="V4" s="37">
        <f>County!U189</f>
        <v>50071</v>
      </c>
      <c r="W4" s="38">
        <f>V4/$B4</f>
        <v>4.8937461577480815E-2</v>
      </c>
      <c r="X4" s="37">
        <f>County!V189</f>
        <v>21885</v>
      </c>
      <c r="Y4" s="38">
        <f>X4/$B4</f>
        <v>2.1389553766115468E-2</v>
      </c>
      <c r="Z4" s="37">
        <f>County!W189</f>
        <v>33280</v>
      </c>
      <c r="AA4" s="38">
        <f>Z4/$B4</f>
        <v>3.2526586672895715E-2</v>
      </c>
      <c r="AB4" s="37">
        <f>County!X189</f>
        <v>5242</v>
      </c>
      <c r="AC4" s="38">
        <f>AB4/$B4</f>
        <v>5.1233283455324324E-3</v>
      </c>
      <c r="AD4" s="37">
        <f>County!Y189</f>
        <v>8179</v>
      </c>
      <c r="AE4" s="38">
        <f>AD4/$B4</f>
        <v>7.993838713870615E-3</v>
      </c>
      <c r="AF4" s="37">
        <f>County!Z189</f>
        <v>9109</v>
      </c>
      <c r="AG4" s="38">
        <f>AF4/$B4</f>
        <v>8.9027847957754529E-3</v>
      </c>
      <c r="AH4" s="37">
        <f>County!AA189</f>
        <v>0</v>
      </c>
      <c r="AI4" s="38">
        <f>AH4/$B4</f>
        <v>0</v>
      </c>
      <c r="AJ4" s="37">
        <f>County!AB189</f>
        <v>0</v>
      </c>
      <c r="AK4" s="38">
        <f>AJ4/$B4</f>
        <v>0</v>
      </c>
      <c r="AL4" s="37">
        <f>County!AC189</f>
        <v>0</v>
      </c>
      <c r="AM4" s="38">
        <f>AL4/$B4</f>
        <v>0</v>
      </c>
      <c r="AN4" s="37">
        <f>County!AD189</f>
        <v>0</v>
      </c>
      <c r="AO4" s="38">
        <f>AN4/$B4</f>
        <v>0</v>
      </c>
      <c r="AP4" s="37">
        <f>County!AE189</f>
        <v>0</v>
      </c>
      <c r="AQ4" s="38">
        <f>AP4/$B4</f>
        <v>0</v>
      </c>
      <c r="AR4" s="42"/>
      <c r="AS4" s="35" t="str">
        <f>A4</f>
        <v>Louisiana</v>
      </c>
      <c r="AT4" s="35" t="s">
        <v>202</v>
      </c>
      <c r="AV4" s="36">
        <f>RANK(N4,(H4:M4,N4:S4,X4:AQ4))</f>
        <v>6</v>
      </c>
      <c r="AW4" s="36">
        <f>RANK(P4,(H4:M4,N4:S4,X4:AQ4))</f>
        <v>19</v>
      </c>
      <c r="AX4" s="36" t="e">
        <f>RANK(#REF!,(H4:M4,N4:S4,X4:AQ4))</f>
        <v>#REF!</v>
      </c>
      <c r="AY4" s="36">
        <f>RANK(R4,(H4:M4,N4:S4,X4:AQ4))</f>
        <v>19</v>
      </c>
      <c r="BA4" s="35">
        <v>22</v>
      </c>
      <c r="BB4" s="89">
        <v>39376</v>
      </c>
    </row>
    <row r="5" spans="1:54" s="31" customFormat="1">
      <c r="A5" s="31" t="s">
        <v>219</v>
      </c>
      <c r="B5" s="33">
        <f>H5+J5+L5+N5+P5+R5+X5+AD5+V5+Z5+T5+AB5+AL5+AN5+AF5+AJ5+AH5+AP5</f>
        <v>891952</v>
      </c>
      <c r="C5" s="58">
        <f>IF(B5&gt;0,RANK(H5,H5:AR5),0)</f>
        <v>2</v>
      </c>
      <c r="D5" s="58">
        <f>IF(B5&gt;0,RANK(J5,H5:AR5),0)</f>
        <v>1</v>
      </c>
      <c r="E5" s="58" t="str">
        <f>IF(L5&gt;0,RANK(L5,H5:AR5),"-")</f>
        <v>-</v>
      </c>
      <c r="F5" s="1">
        <f>ABS(J5-H5)</f>
        <v>196636</v>
      </c>
      <c r="G5" s="34">
        <f>IF(B5&gt;0,F5/B5,0)</f>
        <v>0.22045580928121691</v>
      </c>
      <c r="H5" s="33">
        <f>County!N273</f>
        <v>347658</v>
      </c>
      <c r="I5" s="34">
        <f>H5/$B5</f>
        <v>0.38977209535939156</v>
      </c>
      <c r="J5" s="33">
        <f>County!O273</f>
        <v>544294</v>
      </c>
      <c r="K5" s="34">
        <f>J5/$B5</f>
        <v>0.6102279046406085</v>
      </c>
      <c r="L5" s="33">
        <f>County!P273</f>
        <v>0</v>
      </c>
      <c r="M5" s="34">
        <f>L5/$B5</f>
        <v>0</v>
      </c>
      <c r="N5" s="33">
        <f>County!Q273</f>
        <v>0</v>
      </c>
      <c r="O5" s="34">
        <f>N5/$B5</f>
        <v>0</v>
      </c>
      <c r="P5" s="33">
        <f>County!R273</f>
        <v>0</v>
      </c>
      <c r="Q5" s="34">
        <f>P5/$B5</f>
        <v>0</v>
      </c>
      <c r="R5" s="33">
        <f>County!S273</f>
        <v>0</v>
      </c>
      <c r="S5" s="34">
        <f>R5/$B5</f>
        <v>0</v>
      </c>
      <c r="T5" s="33">
        <f>County!T273</f>
        <v>0</v>
      </c>
      <c r="U5" s="34">
        <f>T5/$B5</f>
        <v>0</v>
      </c>
      <c r="V5" s="33">
        <f>County!U273</f>
        <v>0</v>
      </c>
      <c r="W5" s="34">
        <f>V5/$B5</f>
        <v>0</v>
      </c>
      <c r="X5" s="33">
        <f>County!V273</f>
        <v>0</v>
      </c>
      <c r="Y5" s="34">
        <f>X5/$B5</f>
        <v>0</v>
      </c>
      <c r="Z5" s="33">
        <f>County!W273</f>
        <v>0</v>
      </c>
      <c r="AA5" s="34">
        <f>Z5/$B5</f>
        <v>0</v>
      </c>
      <c r="AB5" s="33">
        <f>County!X273</f>
        <v>0</v>
      </c>
      <c r="AC5" s="34">
        <f>AB5/$B5</f>
        <v>0</v>
      </c>
      <c r="AD5" s="33">
        <f>County!Y273</f>
        <v>0</v>
      </c>
      <c r="AE5" s="34">
        <f>AD5/$B5</f>
        <v>0</v>
      </c>
      <c r="AF5" s="33">
        <f>County!Z273</f>
        <v>0</v>
      </c>
      <c r="AG5" s="34">
        <f>AF5/$B5</f>
        <v>0</v>
      </c>
      <c r="AH5" s="33">
        <f>County!AA273</f>
        <v>0</v>
      </c>
      <c r="AI5" s="34">
        <f>AH5/$B5</f>
        <v>0</v>
      </c>
      <c r="AJ5" s="33">
        <f>County!AB273</f>
        <v>0</v>
      </c>
      <c r="AK5" s="34">
        <f>AJ5/$B5</f>
        <v>0</v>
      </c>
      <c r="AL5" s="33">
        <f>County!AC273</f>
        <v>0</v>
      </c>
      <c r="AM5" s="34">
        <f>AL5/$B5</f>
        <v>0</v>
      </c>
      <c r="AN5" s="33">
        <f>County!AD273</f>
        <v>0</v>
      </c>
      <c r="AO5" s="34">
        <f>AN5/$B5</f>
        <v>0</v>
      </c>
      <c r="AP5" s="33">
        <f>County!AE273</f>
        <v>0</v>
      </c>
      <c r="AQ5" s="34">
        <f>AP5/$B5</f>
        <v>0</v>
      </c>
      <c r="AR5" s="43"/>
      <c r="AS5" s="31" t="str">
        <f>A5</f>
        <v>Mississippi</v>
      </c>
      <c r="AT5" s="31" t="s">
        <v>179</v>
      </c>
      <c r="AV5" s="32">
        <f>RANK(N5,(H5:M5,N5:S5,X5:AQ5))</f>
        <v>5</v>
      </c>
      <c r="AW5" s="32">
        <f>RANK(P5,(H5:M5,N5:S5,X5:AQ5))</f>
        <v>5</v>
      </c>
      <c r="AX5" s="32" t="e">
        <f>RANK(#REF!,(H5:M5,N5:S5,X5:AQ5))</f>
        <v>#REF!</v>
      </c>
      <c r="AY5" s="32">
        <f>RANK(R5,(H5:M5,N5:S5,X5:AQ5))</f>
        <v>5</v>
      </c>
      <c r="BA5" s="31">
        <v>28</v>
      </c>
      <c r="BB5" s="88">
        <v>39393</v>
      </c>
    </row>
    <row r="6" spans="1:54" s="92" customFormat="1">
      <c r="A6" s="94" t="s">
        <v>348</v>
      </c>
      <c r="B6" s="95">
        <f>H6+J6+L6+N6+P6+R6+X6+AD6+V6+Z6+T6+AB6+AL6+AN6+AF6+AJ6+AH6+AP6</f>
        <v>301084</v>
      </c>
      <c r="C6" s="110">
        <f>IF(B6&gt;0,RANK(H6,H6:AR6),0)</f>
        <v>1</v>
      </c>
      <c r="D6" s="110">
        <f>IF(B6&gt;0,RANK(J6,H6:AR6),0)</f>
        <v>2</v>
      </c>
      <c r="E6" s="110">
        <f>IF(L6&gt;0,RANK(L6,H6:AR6),"-")</f>
        <v>4</v>
      </c>
      <c r="F6" s="111">
        <f>ABS(J6-H6)</f>
        <v>7546</v>
      </c>
      <c r="G6" s="112">
        <f>IF(B6&gt;0,F6/B6,0)</f>
        <v>2.5062773179577794E-2</v>
      </c>
      <c r="H6" s="95">
        <f>County!N330</f>
        <v>149202</v>
      </c>
      <c r="I6" s="96">
        <f>H6/$B6</f>
        <v>0.49554941478125708</v>
      </c>
      <c r="J6" s="95">
        <f>County!O330</f>
        <v>141656</v>
      </c>
      <c r="K6" s="96">
        <f>J6/$B6</f>
        <v>0.47048664160167925</v>
      </c>
      <c r="L6" s="95">
        <f>County!P330</f>
        <v>2875</v>
      </c>
      <c r="M6" s="96">
        <f>L6/$B6</f>
        <v>9.548830226780566E-3</v>
      </c>
      <c r="N6" s="95">
        <f>County!Q330</f>
        <v>0</v>
      </c>
      <c r="O6" s="96">
        <f>N6/$B6</f>
        <v>0</v>
      </c>
      <c r="P6" s="95">
        <f>County!R330</f>
        <v>6083</v>
      </c>
      <c r="Q6" s="96">
        <f>P6/$B6</f>
        <v>2.0203664093741282E-2</v>
      </c>
      <c r="R6" s="95">
        <f>County!S330</f>
        <v>0</v>
      </c>
      <c r="S6" s="96">
        <f>R6/$B6</f>
        <v>0</v>
      </c>
      <c r="T6" s="95">
        <f>County!T330</f>
        <v>0</v>
      </c>
      <c r="U6" s="96">
        <f>T6/$B6</f>
        <v>0</v>
      </c>
      <c r="V6" s="95">
        <f>County!U330</f>
        <v>0</v>
      </c>
      <c r="W6" s="96">
        <f>V6/$B6</f>
        <v>0</v>
      </c>
      <c r="X6" s="95">
        <f>County!V330</f>
        <v>0</v>
      </c>
      <c r="Y6" s="96">
        <f>X6/$B6</f>
        <v>0</v>
      </c>
      <c r="Z6" s="95">
        <f>County!W330</f>
        <v>0</v>
      </c>
      <c r="AA6" s="96">
        <f>Z6/$B6</f>
        <v>0</v>
      </c>
      <c r="AB6" s="95">
        <f>County!X330</f>
        <v>1111</v>
      </c>
      <c r="AC6" s="96">
        <f>AB6/$B6</f>
        <v>3.6900001328532901E-3</v>
      </c>
      <c r="AD6" s="95">
        <f>County!Y330</f>
        <v>27</v>
      </c>
      <c r="AE6" s="96">
        <f>AD6/$B6</f>
        <v>8.9675970825417491E-5</v>
      </c>
      <c r="AF6" s="95">
        <f>County!Z330</f>
        <v>76</v>
      </c>
      <c r="AG6" s="96">
        <f>AF6/$B6</f>
        <v>2.5242125121228629E-4</v>
      </c>
      <c r="AH6" s="95">
        <f>County!AA330</f>
        <v>54</v>
      </c>
      <c r="AI6" s="96">
        <f>AH6/$B6</f>
        <v>1.7935194165083498E-4</v>
      </c>
      <c r="AJ6" s="95">
        <f>County!AB330</f>
        <v>0</v>
      </c>
      <c r="AK6" s="96">
        <f>AJ6/$B6</f>
        <v>0</v>
      </c>
      <c r="AL6" s="95">
        <f>County!AC330</f>
        <v>0</v>
      </c>
      <c r="AM6" s="96">
        <f>AL6/$B6</f>
        <v>0</v>
      </c>
      <c r="AN6" s="95">
        <f>County!AD330</f>
        <v>0</v>
      </c>
      <c r="AO6" s="96">
        <f>AN6/$B6</f>
        <v>0</v>
      </c>
      <c r="AP6" s="95">
        <f>County!AE330</f>
        <v>0</v>
      </c>
      <c r="AQ6" s="96">
        <f>AP6/$B6</f>
        <v>0</v>
      </c>
      <c r="AR6" s="97"/>
      <c r="AS6" s="94" t="str">
        <f>A6</f>
        <v>West Virginia</v>
      </c>
      <c r="AT6" s="94" t="s">
        <v>351</v>
      </c>
      <c r="AU6" s="94"/>
      <c r="AV6" s="98">
        <f>RANK(N6,(H6:M6,N6:S6,X6:AQ6))</f>
        <v>17</v>
      </c>
      <c r="AW6" s="98">
        <f>RANK(P6,(H6:M6,N6:S6,X6:AQ6))</f>
        <v>3</v>
      </c>
      <c r="AX6" s="98" t="e">
        <f>RANK(#REF!,(H6:M6,N6:S6,X6:AQ6))</f>
        <v>#REF!</v>
      </c>
      <c r="AY6" s="98">
        <f>RANK(R6,(H6:M6,N6:S6,X6:AQ6))</f>
        <v>17</v>
      </c>
      <c r="AZ6" s="94"/>
      <c r="BA6" s="94">
        <v>54</v>
      </c>
      <c r="BB6" s="99">
        <v>39358</v>
      </c>
    </row>
    <row r="7" spans="1:54" s="31" customFormat="1">
      <c r="A7" s="93" t="s">
        <v>68</v>
      </c>
      <c r="B7" s="33">
        <f>H7+J7+L7+N7+P7+R7+X7+AD7+V7+Z7+T7+AB7+AL7+AN7+AF7+AJ7+AH7+AP7</f>
        <v>3049338</v>
      </c>
      <c r="C7" s="58">
        <f>IF(B7&gt;0,RANK(H7,H7:AR7),0)</f>
        <v>2</v>
      </c>
      <c r="D7" s="58">
        <f>IF(B7&gt;0,RANK(J7,H7:AR7),0)</f>
        <v>1</v>
      </c>
      <c r="E7" s="58">
        <f>IF(L7&gt;0,RANK(L7,H7:AR7),"-")</f>
        <v>3</v>
      </c>
      <c r="F7" s="1">
        <f>ABS(J7-H7)</f>
        <v>509193</v>
      </c>
      <c r="G7" s="34">
        <f>IF(B7&gt;0,F7/B7,0)</f>
        <v>0.16698476849729352</v>
      </c>
      <c r="H7" s="33">
        <f>SUM(H3:H6)</f>
        <v>1144030</v>
      </c>
      <c r="I7" s="34">
        <f>H7/$B7</f>
        <v>0.37517323432167898</v>
      </c>
      <c r="J7" s="33">
        <f>SUM(J3:J6)</f>
        <v>1653223</v>
      </c>
      <c r="K7" s="34">
        <f>J7/$B7</f>
        <v>0.54215800281897253</v>
      </c>
      <c r="L7" s="33">
        <f>SUM(L3:L6)</f>
        <v>104440</v>
      </c>
      <c r="M7" s="34">
        <f>L7/$B7</f>
        <v>3.4250056897595478E-2</v>
      </c>
      <c r="N7" s="33">
        <f>SUM(N3:N6)</f>
        <v>12528</v>
      </c>
      <c r="O7" s="34">
        <f>N7/$B7</f>
        <v>4.1084327155599017E-3</v>
      </c>
      <c r="P7" s="33">
        <f>SUM(P3:P6)</f>
        <v>6083</v>
      </c>
      <c r="Q7" s="34">
        <f>P7/$B7</f>
        <v>1.9948592120650451E-3</v>
      </c>
      <c r="R7" s="33">
        <f>SUM(R3:R6)</f>
        <v>0</v>
      </c>
      <c r="S7" s="34">
        <f>R7/$B7</f>
        <v>0</v>
      </c>
      <c r="T7" s="33">
        <f>SUM(T3:T6)</f>
        <v>0</v>
      </c>
      <c r="U7" s="34">
        <f>T7/$B7</f>
        <v>0</v>
      </c>
      <c r="V7" s="33">
        <f>SUM(V3:V6)</f>
        <v>50071</v>
      </c>
      <c r="W7" s="34">
        <f>V7/$B7</f>
        <v>1.6420285320945072E-2</v>
      </c>
      <c r="X7" s="33">
        <f>SUM(X3:X6)</f>
        <v>21885</v>
      </c>
      <c r="Y7" s="34">
        <f>X7/$B7</f>
        <v>7.1769675909984397E-3</v>
      </c>
      <c r="Z7" s="33">
        <f>SUM(Z3:Z6)</f>
        <v>33280</v>
      </c>
      <c r="AA7" s="34">
        <f>Z7/$B7</f>
        <v>1.0913844250784925E-2</v>
      </c>
      <c r="AB7" s="33">
        <f>SUM(AB3:AB6)</f>
        <v>6353</v>
      </c>
      <c r="AC7" s="34">
        <f>AB7/$B7</f>
        <v>2.0834030205900429E-3</v>
      </c>
      <c r="AD7" s="33">
        <f>SUM(AD3:AD6)</f>
        <v>8206</v>
      </c>
      <c r="AE7" s="34">
        <f>AD7/$B7</f>
        <v>2.6910758990967877E-3</v>
      </c>
      <c r="AF7" s="33">
        <f>SUM(AF3:AF6)</f>
        <v>9185</v>
      </c>
      <c r="AG7" s="34">
        <f>AF7/$B7</f>
        <v>3.0121291900077982E-3</v>
      </c>
      <c r="AH7" s="33">
        <f>SUM(AH3:AH6)</f>
        <v>54</v>
      </c>
      <c r="AI7" s="34">
        <f>AH7/$B7</f>
        <v>1.7708761704999578E-5</v>
      </c>
      <c r="AJ7" s="33">
        <f>SUM(AJ3:AJ6)</f>
        <v>0</v>
      </c>
      <c r="AK7" s="34">
        <f>AJ7/$B7</f>
        <v>0</v>
      </c>
      <c r="AL7" s="33">
        <f>SUM(AL3:AL6)</f>
        <v>0</v>
      </c>
      <c r="AM7" s="34">
        <f>AL7/$B7</f>
        <v>0</v>
      </c>
      <c r="AN7" s="33">
        <f>SUM(AN3:AN6)</f>
        <v>0</v>
      </c>
      <c r="AO7" s="34">
        <f>AN7/$B7</f>
        <v>0</v>
      </c>
      <c r="AP7" s="33">
        <f>SUM(AP3:AP6)</f>
        <v>0</v>
      </c>
      <c r="AQ7" s="34">
        <f>AP7/$B7</f>
        <v>0</v>
      </c>
      <c r="AR7" s="43"/>
      <c r="AS7" s="31" t="str">
        <f>A7</f>
        <v>Total</v>
      </c>
      <c r="AV7" s="32">
        <f>RANK(N7,(H7:M7,N7:S7,X7:AQ7))</f>
        <v>6</v>
      </c>
      <c r="AW7" s="32">
        <f>RANK(P7,(H7:M7,N7:S7,X7:AQ7))</f>
        <v>10</v>
      </c>
      <c r="AX7" s="32" t="e">
        <f>RANK(#REF!,(H7:M7,N7:S7,X7:AQ7))</f>
        <v>#REF!</v>
      </c>
      <c r="AY7" s="32">
        <f>RANK(R7,(H7:M7,N7:S7,X7:AQ7))</f>
        <v>23</v>
      </c>
    </row>
    <row r="8" spans="1:54">
      <c r="B8" s="1"/>
      <c r="F8" s="1"/>
      <c r="G8" s="1"/>
      <c r="H8" s="1"/>
      <c r="J8" s="1"/>
      <c r="L8" s="1"/>
      <c r="N8" s="1"/>
      <c r="P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54">
      <c r="A9" s="45" t="s">
        <v>343</v>
      </c>
      <c r="B9" s="90">
        <v>39393</v>
      </c>
      <c r="H9" s="1"/>
      <c r="I9" s="34"/>
      <c r="J9" s="1"/>
      <c r="K9" s="34"/>
      <c r="L9" s="1"/>
      <c r="M9" s="34"/>
      <c r="N9" s="1"/>
      <c r="O9" s="34"/>
      <c r="P9" s="1"/>
      <c r="Q9" s="34"/>
      <c r="R9" s="1"/>
    </row>
    <row r="10" spans="1:54">
      <c r="J10" s="1"/>
      <c r="L10" s="2"/>
      <c r="R10" s="1"/>
      <c r="S10" s="1"/>
      <c r="W10" s="46"/>
    </row>
    <row r="11" spans="1:54">
      <c r="G11" s="20"/>
      <c r="H11" s="1"/>
      <c r="W11" s="7"/>
    </row>
    <row r="12" spans="1:54">
      <c r="L12" s="1"/>
    </row>
  </sheetData>
  <mergeCells count="38">
    <mergeCell ref="AP2:AQ2"/>
    <mergeCell ref="AN2:AO2"/>
    <mergeCell ref="AF2:AG2"/>
    <mergeCell ref="AD1:AE1"/>
    <mergeCell ref="AH1:AI1"/>
    <mergeCell ref="AP1:AQ1"/>
    <mergeCell ref="AH2:AI2"/>
    <mergeCell ref="AF1:AG1"/>
    <mergeCell ref="AD2:AE2"/>
    <mergeCell ref="AJ2:AK2"/>
    <mergeCell ref="AN1:AO1"/>
    <mergeCell ref="AL1:AM1"/>
    <mergeCell ref="P2:Q2"/>
    <mergeCell ref="R2:S2"/>
    <mergeCell ref="T2:U2"/>
    <mergeCell ref="X2:Y2"/>
    <mergeCell ref="Z1:AA1"/>
    <mergeCell ref="Z2:AA2"/>
    <mergeCell ref="AL2:AM2"/>
    <mergeCell ref="AJ1:AK1"/>
    <mergeCell ref="AB2:AC2"/>
    <mergeCell ref="AB1:AC1"/>
    <mergeCell ref="C1:E1"/>
    <mergeCell ref="H1:I1"/>
    <mergeCell ref="J1:K1"/>
    <mergeCell ref="L1:M1"/>
    <mergeCell ref="F1:G1"/>
    <mergeCell ref="T1:U1"/>
    <mergeCell ref="X1:Y1"/>
    <mergeCell ref="N1:O1"/>
    <mergeCell ref="H2:I2"/>
    <mergeCell ref="J2:K2"/>
    <mergeCell ref="L2:M2"/>
    <mergeCell ref="N2:O2"/>
    <mergeCell ref="R1:S1"/>
    <mergeCell ref="V1:W1"/>
    <mergeCell ref="V2:W2"/>
    <mergeCell ref="P1:Q1"/>
  </mergeCells>
  <phoneticPr fontId="10"/>
  <conditionalFormatting sqref="C3:C7">
    <cfRule type="cellIs" dxfId="39" priority="1" stopIfTrue="1" operator="equal">
      <formula>1</formula>
    </cfRule>
    <cfRule type="cellIs" dxfId="38" priority="2" stopIfTrue="1" operator="equal">
      <formula>3</formula>
    </cfRule>
  </conditionalFormatting>
  <conditionalFormatting sqref="D3:D7">
    <cfRule type="cellIs" dxfId="37" priority="3" stopIfTrue="1" operator="equal">
      <formula>1</formula>
    </cfRule>
    <cfRule type="cellIs" dxfId="36" priority="4" stopIfTrue="1" operator="equal">
      <formula>3</formula>
    </cfRule>
  </conditionalFormatting>
  <conditionalFormatting sqref="E3:E7">
    <cfRule type="cellIs" dxfId="35" priority="5" stopIfTrue="1" operator="equal">
      <formula>1</formula>
    </cfRule>
    <cfRule type="cellIs" dxfId="34" priority="6" stopIfTrue="1" operator="equal">
      <formula>3</formula>
    </cfRule>
  </conditionalFormatting>
  <conditionalFormatting sqref="G3:G7">
    <cfRule type="cellIs" dxfId="33" priority="7" stopIfTrue="1" operator="between">
      <formula>0.01</formula>
      <formula>-0.01</formula>
    </cfRule>
  </conditionalFormatting>
  <conditionalFormatting sqref="F3:F7">
    <cfRule type="expression" dxfId="32" priority="8" stopIfTrue="1">
      <formula>IF(C3=1,1,0)</formula>
    </cfRule>
    <cfRule type="expression" dxfId="31" priority="9" stopIfTrue="1">
      <formula>IF(D3=1,1,0)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D331"/>
  <sheetViews>
    <sheetView showRuler="0" workbookViewId="0">
      <pane xSplit="2" ySplit="1" topLeftCell="C2" activePane="bottomRight" state="frozenSplit"/>
      <selection pane="topRight"/>
      <selection pane="bottomLeft" activeCell="B3995" sqref="B3995"/>
      <selection pane="bottomRight" activeCell="C387" sqref="C387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5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7.7109375" style="2" customWidth="1"/>
    <col min="14" max="16" width="9.7109375" style="1" customWidth="1"/>
    <col min="17" max="31" width="8.7109375" style="1" customWidth="1"/>
    <col min="32" max="35" width="1.7109375" style="6" customWidth="1"/>
    <col min="36" max="40" width="6.7109375" style="2" customWidth="1"/>
    <col min="41" max="41" width="12.42578125" customWidth="1"/>
    <col min="42" max="42" width="2.7109375" customWidth="1"/>
    <col min="43" max="43" width="6.7109375" customWidth="1"/>
    <col min="44" max="44" width="4" customWidth="1"/>
    <col min="45" max="45" width="3" style="53" bestFit="1" customWidth="1"/>
    <col min="46" max="46" width="4" style="80" bestFit="1" customWidth="1"/>
    <col min="47" max="47" width="6" style="79" bestFit="1" customWidth="1"/>
    <col min="48" max="48" width="5.28515625" customWidth="1"/>
    <col min="49" max="49" width="13.42578125" style="5" customWidth="1"/>
    <col min="50" max="50" width="7.7109375" customWidth="1"/>
    <col min="51" max="52" width="12.42578125" customWidth="1"/>
    <col min="53" max="54" width="2.85546875" customWidth="1"/>
    <col min="55" max="56" width="6.42578125" customWidth="1"/>
  </cols>
  <sheetData>
    <row r="1" spans="1:56">
      <c r="C1" s="22" t="s">
        <v>117</v>
      </c>
      <c r="D1" s="19" t="str">
        <f>LEFT(N1)</f>
        <v>D</v>
      </c>
      <c r="E1" s="16" t="str">
        <f>LEFT(O1)</f>
        <v>R</v>
      </c>
      <c r="F1" s="17" t="str">
        <f>LEFT(P1)</f>
        <v>I</v>
      </c>
      <c r="G1" s="26" t="s">
        <v>162</v>
      </c>
      <c r="H1" s="2" t="s">
        <v>213</v>
      </c>
      <c r="I1" s="22"/>
      <c r="J1" s="15" t="str">
        <f>N1</f>
        <v>Democratic</v>
      </c>
      <c r="K1" s="16" t="str">
        <f>O1</f>
        <v>Republican</v>
      </c>
      <c r="L1" s="17" t="str">
        <f>P1</f>
        <v>Independent</v>
      </c>
      <c r="M1" s="2" t="s">
        <v>229</v>
      </c>
      <c r="N1" s="3" t="str">
        <f>Candidates!G2</f>
        <v>Democratic</v>
      </c>
      <c r="O1" s="4" t="str">
        <f>Candidates!G3</f>
        <v>Republican</v>
      </c>
      <c r="P1" s="18" t="str">
        <f>Candidates!G4</f>
        <v>Independent</v>
      </c>
      <c r="Q1" s="1" t="str">
        <f>Candidates!G5</f>
        <v>Libertarian</v>
      </c>
      <c r="R1" s="1" t="str">
        <f>Candidates!G6</f>
        <v>Mountain</v>
      </c>
      <c r="S1" s="1" t="str">
        <f>Candidates!G7</f>
        <v>Constitution</v>
      </c>
      <c r="T1" s="1" t="str">
        <f>Candidates!G8</f>
        <v>Write-ins</v>
      </c>
      <c r="U1" s="1" t="str">
        <f>Candidates!G9</f>
        <v>LA Dem</v>
      </c>
      <c r="V1" s="1" t="str">
        <f>Candidates!G10</f>
        <v>LA Dem</v>
      </c>
      <c r="W1" s="1" t="str">
        <f>Candidates!G11</f>
        <v>LA Dem</v>
      </c>
      <c r="X1" s="1" t="str">
        <f>Candidates!G12</f>
        <v>State4</v>
      </c>
      <c r="Y1" s="1" t="str">
        <f>Candidates!G13</f>
        <v>State5</v>
      </c>
      <c r="Z1" s="1" t="str">
        <f>Candidates!G14</f>
        <v>State6</v>
      </c>
      <c r="AA1" s="1" t="str">
        <f>Candidates!G15</f>
        <v>State7</v>
      </c>
      <c r="AB1" s="1">
        <f>Candidates!G16</f>
        <v>0</v>
      </c>
      <c r="AC1" s="1">
        <f>Candidates!G17</f>
        <v>0</v>
      </c>
      <c r="AD1" s="1">
        <f>Candidates!G18</f>
        <v>0</v>
      </c>
      <c r="AF1" s="20" t="str">
        <f>LEFT(Q1,1)</f>
        <v>L</v>
      </c>
      <c r="AG1" s="20" t="str">
        <f>LEFT(R1,1)</f>
        <v>M</v>
      </c>
      <c r="AH1" s="20" t="e">
        <f>LEFT(#REF!,1)</f>
        <v>#REF!</v>
      </c>
      <c r="AI1" s="20" t="str">
        <f>LEFT(S1,1)</f>
        <v>C</v>
      </c>
      <c r="AJ1" s="2" t="str">
        <f>Q1</f>
        <v>Libertarian</v>
      </c>
      <c r="AK1" s="2" t="str">
        <f>R1</f>
        <v>Mountain</v>
      </c>
      <c r="AM1" s="2" t="str">
        <f>S1</f>
        <v>Constitution</v>
      </c>
      <c r="AR1" t="s">
        <v>93</v>
      </c>
      <c r="AS1" s="59" t="s">
        <v>94</v>
      </c>
      <c r="AT1" s="82" t="s">
        <v>95</v>
      </c>
      <c r="AU1" s="77" t="s">
        <v>271</v>
      </c>
      <c r="AW1" s="5" t="s">
        <v>51</v>
      </c>
      <c r="AX1" s="5"/>
    </row>
    <row r="2" spans="1:56">
      <c r="C2" s="22"/>
      <c r="D2" s="19"/>
      <c r="E2" s="16"/>
      <c r="F2" s="17"/>
      <c r="G2" s="26"/>
      <c r="I2" s="22"/>
      <c r="J2" s="15"/>
      <c r="K2" s="16"/>
      <c r="L2" s="17"/>
      <c r="N2" s="3"/>
      <c r="O2" s="4"/>
      <c r="P2" s="18"/>
      <c r="Q2" s="2"/>
      <c r="AF2" s="20"/>
      <c r="AG2" s="20"/>
      <c r="AH2" s="20"/>
      <c r="AI2" s="20"/>
      <c r="AS2" s="59"/>
      <c r="AT2" s="82"/>
      <c r="AU2" s="77"/>
      <c r="AX2" s="5"/>
    </row>
    <row r="3" spans="1:56" ht="13" hidden="1" customHeight="1" outlineLevel="1">
      <c r="A3" t="s">
        <v>124</v>
      </c>
      <c r="B3" t="s">
        <v>315</v>
      </c>
      <c r="C3" s="1">
        <f t="shared" ref="C3:C34" si="0">SUM(N3:AD3)</f>
        <v>3676</v>
      </c>
      <c r="D3" s="5">
        <f>IF(C3&gt;0,RANK(N3,(N3:P3,Q3:AD3)),0)</f>
        <v>2</v>
      </c>
      <c r="E3" s="5">
        <f>IF(C3&gt;0,RANK(O3,(N3:P3,Q3:AD3)),0)</f>
        <v>1</v>
      </c>
      <c r="F3" s="5">
        <f>IF(P3&gt;0,RANK(P3,(N3:P3,Q3:AD3)),0)</f>
        <v>3</v>
      </c>
      <c r="G3" s="1">
        <f>IF(C3&gt;0,MAX(N3:P3)-LARGE(N3:P3,2),0)</f>
        <v>271</v>
      </c>
      <c r="H3" s="2">
        <f>IF(C3&gt;0,G3/C3,0)</f>
        <v>7.3721436343852018E-2</v>
      </c>
      <c r="I3" s="2"/>
      <c r="J3" s="2">
        <f t="shared" ref="J3:J34" si="1">IF($C3=0,"-",N3/$C3)</f>
        <v>0.43688792165397172</v>
      </c>
      <c r="K3" s="2">
        <f t="shared" ref="K3:K34" si="2">IF($C3=0,"-",O3/$C3)</f>
        <v>0.5106093579978237</v>
      </c>
      <c r="L3" s="2">
        <f t="shared" ref="L3:L34" si="3">IF($C3=0,"-",P3/$C3)</f>
        <v>5.2502720348204572E-2</v>
      </c>
      <c r="M3" s="2">
        <f t="shared" ref="M3:M34" si="4">IF(C3=0,"-",(1-J3-K3-L3))</f>
        <v>6.9388939039072284E-18</v>
      </c>
      <c r="N3" s="1">
        <v>1606</v>
      </c>
      <c r="O3" s="1">
        <v>1877</v>
      </c>
      <c r="P3" s="1">
        <v>193</v>
      </c>
      <c r="AF3" s="5">
        <f>IF(Q3&gt;0,RANK(Q3,(N3:P3,Q3:AD3)),0)</f>
        <v>0</v>
      </c>
      <c r="AG3" s="5">
        <f>IF(R3&gt;0,RANK(R3,(N3:P3,Q3:AD3)),0)</f>
        <v>0</v>
      </c>
      <c r="AH3" s="5" t="e">
        <f>IF(#REF!&gt;0,RANK(#REF!,(N3:P3,Q3:AD3)),0)</f>
        <v>#REF!</v>
      </c>
      <c r="AI3" s="5">
        <f>IF(S3&gt;0,RANK(S3,(N3:P3,Q3:AD3)),0)</f>
        <v>0</v>
      </c>
      <c r="AJ3" s="2">
        <f t="shared" ref="AJ3:AJ34" si="5">IF($C3=0,"-",Q3/$C3)</f>
        <v>0</v>
      </c>
      <c r="AK3" s="2">
        <f t="shared" ref="AK3:AK34" si="6">IF($C3=0,"-",R3/$C3)</f>
        <v>0</v>
      </c>
      <c r="AM3" s="2">
        <f t="shared" ref="AM3:AM34" si="7">IF($C3=0,"-",S3/$C3)</f>
        <v>0</v>
      </c>
      <c r="AO3" t="s">
        <v>124</v>
      </c>
      <c r="AP3" t="s">
        <v>315</v>
      </c>
      <c r="AQ3">
        <v>1</v>
      </c>
      <c r="AS3">
        <v>21</v>
      </c>
      <c r="AT3" s="81">
        <v>1</v>
      </c>
      <c r="AU3" s="78">
        <f t="shared" ref="AU3:AU34" si="8">(AS3*1000+AT3)</f>
        <v>21001</v>
      </c>
      <c r="AW3" s="5" t="s">
        <v>147</v>
      </c>
      <c r="AZ3" s="5"/>
      <c r="BA3" s="5">
        <v>0</v>
      </c>
      <c r="BB3" s="5">
        <v>1</v>
      </c>
      <c r="BC3">
        <f t="shared" ref="BC3:BC34" si="9">ROUNDDOWN(BA3*J3,3)</f>
        <v>0</v>
      </c>
      <c r="BD3">
        <f t="shared" ref="BD3:BD34" si="10">ROUNDDOWN(BB3*K3,3)</f>
        <v>0.51</v>
      </c>
    </row>
    <row r="4" spans="1:56" ht="13" hidden="1" customHeight="1" outlineLevel="1">
      <c r="A4" t="s">
        <v>332</v>
      </c>
      <c r="B4" t="s">
        <v>315</v>
      </c>
      <c r="C4" s="1">
        <f t="shared" si="0"/>
        <v>2894</v>
      </c>
      <c r="D4" s="5">
        <f>IF(C4&gt;0,RANK(N4,(N4:P4,Q4:AD4)),0)</f>
        <v>2</v>
      </c>
      <c r="E4" s="5">
        <f>IF(C4&gt;0,RANK(O4,(N4:P4,Q4:AD4)),0)</f>
        <v>1</v>
      </c>
      <c r="F4" s="5">
        <f>IF(P4&gt;0,RANK(P4,(N4:P4,Q4:AD4)),0)</f>
        <v>3</v>
      </c>
      <c r="G4" s="1">
        <f t="shared" ref="G4:G67" si="11">IF(C4&gt;0,MAX(N4:P4)-LARGE(N4:P4,2),0)</f>
        <v>319</v>
      </c>
      <c r="H4" s="2">
        <f t="shared" ref="H4:H67" si="12">IF(C4&gt;0,G4/C4,0)</f>
        <v>0.11022805805114029</v>
      </c>
      <c r="I4" s="2"/>
      <c r="J4" s="2">
        <f t="shared" si="1"/>
        <v>0.42190739460953697</v>
      </c>
      <c r="K4" s="2">
        <f t="shared" si="2"/>
        <v>0.5321354526606773</v>
      </c>
      <c r="L4" s="2">
        <f t="shared" si="3"/>
        <v>4.5957152729785761E-2</v>
      </c>
      <c r="M4" s="2">
        <f t="shared" si="4"/>
        <v>-2.7755575615628914E-17</v>
      </c>
      <c r="N4" s="1">
        <v>1221</v>
      </c>
      <c r="O4" s="1">
        <v>1540</v>
      </c>
      <c r="P4" s="1">
        <v>133</v>
      </c>
      <c r="AF4" s="5">
        <f>IF(Q4&gt;0,RANK(Q4,(N4:P4,Q4:AD4)),0)</f>
        <v>0</v>
      </c>
      <c r="AG4" s="5">
        <f>IF(R4&gt;0,RANK(R4,(N4:P4,Q4:AD4)),0)</f>
        <v>0</v>
      </c>
      <c r="AH4" s="5" t="e">
        <f>IF(#REF!&gt;0,RANK(#REF!,(N4:P4,Q4:AD4)),0)</f>
        <v>#REF!</v>
      </c>
      <c r="AI4" s="5">
        <f>IF(S4&gt;0,RANK(S4,(N4:P4,Q4:AD4)),0)</f>
        <v>0</v>
      </c>
      <c r="AJ4" s="2">
        <f t="shared" si="5"/>
        <v>0</v>
      </c>
      <c r="AK4" s="2">
        <f t="shared" si="6"/>
        <v>0</v>
      </c>
      <c r="AM4" s="2">
        <f t="shared" si="7"/>
        <v>0</v>
      </c>
      <c r="AO4" t="s">
        <v>332</v>
      </c>
      <c r="AP4" t="s">
        <v>315</v>
      </c>
      <c r="AQ4">
        <v>1</v>
      </c>
      <c r="AS4">
        <v>21</v>
      </c>
      <c r="AT4" s="81">
        <v>3</v>
      </c>
      <c r="AU4" s="78">
        <f t="shared" si="8"/>
        <v>21003</v>
      </c>
      <c r="AW4" s="5" t="s">
        <v>147</v>
      </c>
      <c r="AZ4" s="5"/>
      <c r="BA4" s="5">
        <v>0</v>
      </c>
      <c r="BB4" s="5">
        <v>1</v>
      </c>
      <c r="BC4">
        <f t="shared" si="9"/>
        <v>0</v>
      </c>
      <c r="BD4">
        <f t="shared" si="10"/>
        <v>0.53200000000000003</v>
      </c>
    </row>
    <row r="5" spans="1:56" ht="13" hidden="1" customHeight="1" outlineLevel="1">
      <c r="A5" t="s">
        <v>247</v>
      </c>
      <c r="B5" t="s">
        <v>315</v>
      </c>
      <c r="C5" s="1">
        <f t="shared" si="0"/>
        <v>6068</v>
      </c>
      <c r="D5" s="5">
        <f>IF(C5&gt;0,RANK(N5,(N5:P5,Q5:AD5)),0)</f>
        <v>1</v>
      </c>
      <c r="E5" s="5">
        <f>IF(C5&gt;0,RANK(O5,(N5:P5,Q5:AD5)),0)</f>
        <v>2</v>
      </c>
      <c r="F5" s="5">
        <f>IF(P5&gt;0,RANK(P5,(N5:P5,Q5:AD5)),0)</f>
        <v>3</v>
      </c>
      <c r="G5" s="1">
        <f t="shared" si="11"/>
        <v>1471</v>
      </c>
      <c r="H5" s="2">
        <f t="shared" si="12"/>
        <v>0.24241924851680949</v>
      </c>
      <c r="I5" s="2"/>
      <c r="J5" s="2">
        <f t="shared" si="1"/>
        <v>0.50230718523401452</v>
      </c>
      <c r="K5" s="2">
        <f t="shared" si="2"/>
        <v>0.259887936717205</v>
      </c>
      <c r="L5" s="2">
        <f t="shared" si="3"/>
        <v>0.23780487804878048</v>
      </c>
      <c r="M5" s="2">
        <f t="shared" si="4"/>
        <v>0</v>
      </c>
      <c r="N5" s="1">
        <v>3048</v>
      </c>
      <c r="O5" s="1">
        <v>1577</v>
      </c>
      <c r="P5" s="1">
        <v>1443</v>
      </c>
      <c r="AF5" s="5">
        <f>IF(Q5&gt;0,RANK(Q5,(N5:P5,Q5:AD5)),0)</f>
        <v>0</v>
      </c>
      <c r="AG5" s="5">
        <f>IF(R5&gt;0,RANK(R5,(N5:P5,Q5:AD5)),0)</f>
        <v>0</v>
      </c>
      <c r="AH5" s="5" t="e">
        <f>IF(#REF!&gt;0,RANK(#REF!,(N5:P5,Q5:AD5)),0)</f>
        <v>#REF!</v>
      </c>
      <c r="AI5" s="5">
        <f>IF(S5&gt;0,RANK(S5,(N5:P5,Q5:AD5)),0)</f>
        <v>0</v>
      </c>
      <c r="AJ5" s="2">
        <f t="shared" si="5"/>
        <v>0</v>
      </c>
      <c r="AK5" s="2">
        <f t="shared" si="6"/>
        <v>0</v>
      </c>
      <c r="AM5" s="2">
        <f t="shared" si="7"/>
        <v>0</v>
      </c>
      <c r="AO5" t="s">
        <v>247</v>
      </c>
      <c r="AP5" t="s">
        <v>315</v>
      </c>
      <c r="AQ5">
        <v>6</v>
      </c>
      <c r="AS5">
        <v>21</v>
      </c>
      <c r="AT5" s="81">
        <v>5</v>
      </c>
      <c r="AU5" s="78">
        <f t="shared" si="8"/>
        <v>21005</v>
      </c>
      <c r="AW5" s="5" t="s">
        <v>147</v>
      </c>
      <c r="AZ5" s="5"/>
      <c r="BA5" s="5">
        <v>0</v>
      </c>
      <c r="BB5" s="5">
        <v>1</v>
      </c>
      <c r="BC5">
        <f t="shared" si="9"/>
        <v>0</v>
      </c>
      <c r="BD5">
        <f t="shared" si="10"/>
        <v>0.25900000000000001</v>
      </c>
    </row>
    <row r="6" spans="1:56" ht="13" hidden="1" customHeight="1" outlineLevel="1">
      <c r="A6" t="s">
        <v>35</v>
      </c>
      <c r="B6" t="s">
        <v>315</v>
      </c>
      <c r="C6" s="1">
        <f t="shared" si="0"/>
        <v>2159</v>
      </c>
      <c r="D6" s="5">
        <f>IF(C6&gt;0,RANK(N6,(N6:P6,Q6:AD6)),0)</f>
        <v>1</v>
      </c>
      <c r="E6" s="5">
        <f>IF(C6&gt;0,RANK(O6,(N6:P6,Q6:AD6)),0)</f>
        <v>2</v>
      </c>
      <c r="F6" s="5">
        <f>IF(P6&gt;0,RANK(P6,(N6:P6,Q6:AD6)),0)</f>
        <v>3</v>
      </c>
      <c r="G6" s="1">
        <f t="shared" si="11"/>
        <v>501</v>
      </c>
      <c r="H6" s="2">
        <f t="shared" si="12"/>
        <v>0.23205187586845763</v>
      </c>
      <c r="I6" s="2"/>
      <c r="J6" s="2">
        <f t="shared" si="1"/>
        <v>0.59008800370541914</v>
      </c>
      <c r="K6" s="2">
        <f t="shared" si="2"/>
        <v>0.35803612783696154</v>
      </c>
      <c r="L6" s="2">
        <f t="shared" si="3"/>
        <v>5.1875868457619267E-2</v>
      </c>
      <c r="M6" s="2">
        <f t="shared" si="4"/>
        <v>5.5511151231257827E-17</v>
      </c>
      <c r="N6" s="1">
        <v>1274</v>
      </c>
      <c r="O6" s="1">
        <v>773</v>
      </c>
      <c r="P6" s="1">
        <v>112</v>
      </c>
      <c r="AF6" s="5">
        <f>IF(Q6&gt;0,RANK(Q6,(N6:P6,Q6:AD6)),0)</f>
        <v>0</v>
      </c>
      <c r="AG6" s="5">
        <f>IF(R6&gt;0,RANK(R6,(N6:P6,Q6:AD6)),0)</f>
        <v>0</v>
      </c>
      <c r="AH6" s="5" t="e">
        <f>IF(#REF!&gt;0,RANK(#REF!,(N6:P6,Q6:AD6)),0)</f>
        <v>#REF!</v>
      </c>
      <c r="AI6" s="5">
        <f>IF(S6&gt;0,RANK(S6,(N6:P6,Q6:AD6)),0)</f>
        <v>0</v>
      </c>
      <c r="AJ6" s="2">
        <f t="shared" si="5"/>
        <v>0</v>
      </c>
      <c r="AK6" s="2">
        <f t="shared" si="6"/>
        <v>0</v>
      </c>
      <c r="AM6" s="2">
        <f t="shared" si="7"/>
        <v>0</v>
      </c>
      <c r="AO6" t="s">
        <v>35</v>
      </c>
      <c r="AP6" t="s">
        <v>315</v>
      </c>
      <c r="AQ6">
        <v>1</v>
      </c>
      <c r="AS6">
        <v>21</v>
      </c>
      <c r="AT6" s="81">
        <v>7</v>
      </c>
      <c r="AU6" s="78">
        <f t="shared" si="8"/>
        <v>21007</v>
      </c>
      <c r="AW6" s="5" t="s">
        <v>147</v>
      </c>
      <c r="AZ6" s="5"/>
      <c r="BA6" s="5">
        <v>1</v>
      </c>
      <c r="BB6" s="5">
        <v>0</v>
      </c>
      <c r="BC6">
        <f t="shared" si="9"/>
        <v>0.59</v>
      </c>
      <c r="BD6">
        <f t="shared" si="10"/>
        <v>0</v>
      </c>
    </row>
    <row r="7" spans="1:56" ht="13" hidden="1" customHeight="1" outlineLevel="1">
      <c r="A7" t="s">
        <v>171</v>
      </c>
      <c r="B7" t="s">
        <v>315</v>
      </c>
      <c r="C7" s="1">
        <f t="shared" si="0"/>
        <v>7858</v>
      </c>
      <c r="D7" s="5">
        <f>IF(C7&gt;0,RANK(N7,(N7:P7,Q7:AD7)),0)</f>
        <v>1</v>
      </c>
      <c r="E7" s="5">
        <f>IF(C7&gt;0,RANK(O7,(N7:P7,Q7:AD7)),0)</f>
        <v>2</v>
      </c>
      <c r="F7" s="5">
        <f>IF(P7&gt;0,RANK(P7,(N7:P7,Q7:AD7)),0)</f>
        <v>3</v>
      </c>
      <c r="G7" s="1">
        <f t="shared" si="11"/>
        <v>1422</v>
      </c>
      <c r="H7" s="2">
        <f t="shared" si="12"/>
        <v>0.18096207686434207</v>
      </c>
      <c r="I7" s="2"/>
      <c r="J7" s="2">
        <f t="shared" si="1"/>
        <v>0.56312038686688726</v>
      </c>
      <c r="K7" s="2">
        <f t="shared" si="2"/>
        <v>0.38215831000254519</v>
      </c>
      <c r="L7" s="2">
        <f t="shared" si="3"/>
        <v>5.4721303130567577E-2</v>
      </c>
      <c r="M7" s="2">
        <f t="shared" si="4"/>
        <v>-2.0816681711721685E-17</v>
      </c>
      <c r="N7" s="1">
        <v>4425</v>
      </c>
      <c r="O7" s="1">
        <v>3003</v>
      </c>
      <c r="P7" s="1">
        <v>430</v>
      </c>
      <c r="AF7" s="5">
        <f>IF(Q7&gt;0,RANK(Q7,(N7:P7,Q7:AD7)),0)</f>
        <v>0</v>
      </c>
      <c r="AG7" s="5">
        <f>IF(R7&gt;0,RANK(R7,(N7:P7,Q7:AD7)),0)</f>
        <v>0</v>
      </c>
      <c r="AH7" s="5" t="e">
        <f>IF(#REF!&gt;0,RANK(#REF!,(N7:P7,Q7:AD7)),0)</f>
        <v>#REF!</v>
      </c>
      <c r="AI7" s="5">
        <f>IF(S7&gt;0,RANK(S7,(N7:P7,Q7:AD7)),0)</f>
        <v>0</v>
      </c>
      <c r="AJ7" s="2">
        <f t="shared" si="5"/>
        <v>0</v>
      </c>
      <c r="AK7" s="2">
        <f t="shared" si="6"/>
        <v>0</v>
      </c>
      <c r="AM7" s="2">
        <f t="shared" si="7"/>
        <v>0</v>
      </c>
      <c r="AO7" t="s">
        <v>171</v>
      </c>
      <c r="AP7" t="s">
        <v>315</v>
      </c>
      <c r="AQ7">
        <v>2</v>
      </c>
      <c r="AS7">
        <v>21</v>
      </c>
      <c r="AT7" s="81">
        <v>9</v>
      </c>
      <c r="AU7" s="78">
        <f t="shared" si="8"/>
        <v>21009</v>
      </c>
      <c r="AW7" s="5" t="s">
        <v>147</v>
      </c>
      <c r="AZ7" s="5"/>
      <c r="BA7" s="5">
        <v>0</v>
      </c>
      <c r="BB7" s="5">
        <v>1</v>
      </c>
      <c r="BC7">
        <f t="shared" si="9"/>
        <v>0</v>
      </c>
      <c r="BD7">
        <f t="shared" si="10"/>
        <v>0.38200000000000001</v>
      </c>
    </row>
    <row r="8" spans="1:56" ht="13" hidden="1" customHeight="1" outlineLevel="1">
      <c r="A8" t="s">
        <v>265</v>
      </c>
      <c r="B8" t="s">
        <v>315</v>
      </c>
      <c r="C8" s="1">
        <f t="shared" si="0"/>
        <v>1844</v>
      </c>
      <c r="D8" s="5">
        <f>IF(C8&gt;0,RANK(N8,(N8:P8,Q8:AD8)),0)</f>
        <v>1</v>
      </c>
      <c r="E8" s="5">
        <f>IF(C8&gt;0,RANK(O8,(N8:P8,Q8:AD8)),0)</f>
        <v>2</v>
      </c>
      <c r="F8" s="5">
        <f>IF(P8&gt;0,RANK(P8,(N8:P8,Q8:AD8)),0)</f>
        <v>3</v>
      </c>
      <c r="G8" s="1">
        <f t="shared" si="11"/>
        <v>664</v>
      </c>
      <c r="H8" s="2">
        <f t="shared" si="12"/>
        <v>0.36008676789587851</v>
      </c>
      <c r="I8" s="2"/>
      <c r="J8" s="2">
        <f t="shared" si="1"/>
        <v>0.58622559652928419</v>
      </c>
      <c r="K8" s="2">
        <f t="shared" si="2"/>
        <v>0.22613882863340565</v>
      </c>
      <c r="L8" s="2">
        <f t="shared" si="3"/>
        <v>0.18763557483731019</v>
      </c>
      <c r="M8" s="2">
        <f t="shared" si="4"/>
        <v>-2.7755575615628914E-17</v>
      </c>
      <c r="N8" s="1">
        <v>1081</v>
      </c>
      <c r="O8" s="1">
        <v>417</v>
      </c>
      <c r="P8" s="1">
        <v>346</v>
      </c>
      <c r="AF8" s="5">
        <f>IF(Q8&gt;0,RANK(Q8,(N8:P8,Q8:AD8)),0)</f>
        <v>0</v>
      </c>
      <c r="AG8" s="5">
        <f>IF(R8&gt;0,RANK(R8,(N8:P8,Q8:AD8)),0)</f>
        <v>0</v>
      </c>
      <c r="AH8" s="5" t="e">
        <f>IF(#REF!&gt;0,RANK(#REF!,(N8:P8,Q8:AD8)),0)</f>
        <v>#REF!</v>
      </c>
      <c r="AI8" s="5">
        <f>IF(S8&gt;0,RANK(S8,(N8:P8,Q8:AD8)),0)</f>
        <v>0</v>
      </c>
      <c r="AJ8" s="2">
        <f t="shared" si="5"/>
        <v>0</v>
      </c>
      <c r="AK8" s="2">
        <f t="shared" si="6"/>
        <v>0</v>
      </c>
      <c r="AM8" s="2">
        <f t="shared" si="7"/>
        <v>0</v>
      </c>
      <c r="AO8" t="s">
        <v>265</v>
      </c>
      <c r="AP8" t="s">
        <v>315</v>
      </c>
      <c r="AQ8">
        <v>6</v>
      </c>
      <c r="AS8">
        <v>21</v>
      </c>
      <c r="AT8" s="81">
        <v>11</v>
      </c>
      <c r="AU8" s="78">
        <f t="shared" si="8"/>
        <v>21011</v>
      </c>
      <c r="AW8" s="5" t="s">
        <v>147</v>
      </c>
      <c r="AZ8" s="5"/>
      <c r="BA8" s="5">
        <v>1</v>
      </c>
      <c r="BB8" s="5">
        <v>0</v>
      </c>
      <c r="BC8">
        <f t="shared" si="9"/>
        <v>0.58599999999999997</v>
      </c>
      <c r="BD8">
        <f t="shared" si="10"/>
        <v>0</v>
      </c>
    </row>
    <row r="9" spans="1:56" ht="13" hidden="1" customHeight="1" outlineLevel="1">
      <c r="A9" t="s">
        <v>268</v>
      </c>
      <c r="B9" t="s">
        <v>315</v>
      </c>
      <c r="C9" s="1">
        <f t="shared" si="0"/>
        <v>3583</v>
      </c>
      <c r="D9" s="5">
        <f>IF(C9&gt;0,RANK(N9,(N9:P9,Q9:AD9)),0)</f>
        <v>2</v>
      </c>
      <c r="E9" s="5">
        <f>IF(C9&gt;0,RANK(O9,(N9:P9,Q9:AD9)),0)</f>
        <v>1</v>
      </c>
      <c r="F9" s="5">
        <f>IF(P9&gt;0,RANK(P9,(N9:P9,Q9:AD9)),0)</f>
        <v>3</v>
      </c>
      <c r="G9" s="1">
        <f t="shared" si="11"/>
        <v>247</v>
      </c>
      <c r="H9" s="2">
        <f t="shared" si="12"/>
        <v>6.8936645269327385E-2</v>
      </c>
      <c r="I9" s="2"/>
      <c r="J9" s="2">
        <f t="shared" si="1"/>
        <v>0.43259838124476696</v>
      </c>
      <c r="K9" s="2">
        <f t="shared" si="2"/>
        <v>0.50153502651409432</v>
      </c>
      <c r="L9" s="2">
        <f t="shared" si="3"/>
        <v>6.5866592241138708E-2</v>
      </c>
      <c r="M9" s="2">
        <f t="shared" si="4"/>
        <v>6.9388939039072284E-17</v>
      </c>
      <c r="N9" s="1">
        <v>1550</v>
      </c>
      <c r="O9" s="1">
        <v>1797</v>
      </c>
      <c r="P9" s="1">
        <v>236</v>
      </c>
      <c r="AF9" s="5">
        <f>IF(Q9&gt;0,RANK(Q9,(N9:P9,Q9:AD9)),0)</f>
        <v>0</v>
      </c>
      <c r="AG9" s="5">
        <f>IF(R9&gt;0,RANK(R9,(N9:P9,Q9:AD9)),0)</f>
        <v>0</v>
      </c>
      <c r="AH9" s="5" t="e">
        <f>IF(#REF!&gt;0,RANK(#REF!,(N9:P9,Q9:AD9)),0)</f>
        <v>#REF!</v>
      </c>
      <c r="AI9" s="5">
        <f>IF(S9&gt;0,RANK(S9,(N9:P9,Q9:AD9)),0)</f>
        <v>0</v>
      </c>
      <c r="AJ9" s="2">
        <f t="shared" si="5"/>
        <v>0</v>
      </c>
      <c r="AK9" s="2">
        <f t="shared" si="6"/>
        <v>0</v>
      </c>
      <c r="AM9" s="2">
        <f t="shared" si="7"/>
        <v>0</v>
      </c>
      <c r="AO9" t="s">
        <v>268</v>
      </c>
      <c r="AP9" t="s">
        <v>315</v>
      </c>
      <c r="AQ9">
        <v>5</v>
      </c>
      <c r="AS9">
        <v>21</v>
      </c>
      <c r="AT9" s="81">
        <v>13</v>
      </c>
      <c r="AU9" s="78">
        <f t="shared" si="8"/>
        <v>21013</v>
      </c>
      <c r="AW9" s="5" t="s">
        <v>147</v>
      </c>
      <c r="AZ9" s="5"/>
      <c r="BA9" s="5">
        <v>0</v>
      </c>
      <c r="BB9" s="5">
        <v>1</v>
      </c>
      <c r="BC9">
        <f t="shared" si="9"/>
        <v>0</v>
      </c>
      <c r="BD9">
        <f t="shared" si="10"/>
        <v>0.501</v>
      </c>
    </row>
    <row r="10" spans="1:56" ht="13" hidden="1" customHeight="1" outlineLevel="1">
      <c r="A10" t="s">
        <v>27</v>
      </c>
      <c r="B10" t="s">
        <v>315</v>
      </c>
      <c r="C10" s="1">
        <f t="shared" si="0"/>
        <v>18107</v>
      </c>
      <c r="D10" s="5">
        <f>IF(C10&gt;0,RANK(N10,(N10:P10,Q10:AD10)),0)</f>
        <v>2</v>
      </c>
      <c r="E10" s="5">
        <f>IF(C10&gt;0,RANK(O10,(N10:P10,Q10:AD10)),0)</f>
        <v>1</v>
      </c>
      <c r="F10" s="5">
        <f>IF(P10&gt;0,RANK(P10,(N10:P10,Q10:AD10)),0)</f>
        <v>3</v>
      </c>
      <c r="G10" s="1">
        <f t="shared" si="11"/>
        <v>868</v>
      </c>
      <c r="H10" s="2">
        <f t="shared" si="12"/>
        <v>4.7937261832440493E-2</v>
      </c>
      <c r="I10" s="2"/>
      <c r="J10" s="2">
        <f t="shared" si="1"/>
        <v>0.45794444137626333</v>
      </c>
      <c r="K10" s="2">
        <f t="shared" si="2"/>
        <v>0.50588170320870385</v>
      </c>
      <c r="L10" s="2">
        <f t="shared" si="3"/>
        <v>3.617385541503286E-2</v>
      </c>
      <c r="M10" s="2">
        <f t="shared" si="4"/>
        <v>-4.163336342344337E-17</v>
      </c>
      <c r="N10" s="1">
        <v>8292</v>
      </c>
      <c r="O10" s="1">
        <v>9160</v>
      </c>
      <c r="P10" s="1">
        <v>655</v>
      </c>
      <c r="AF10" s="5">
        <f>IF(Q10&gt;0,RANK(Q10,(N10:P10,Q10:AD10)),0)</f>
        <v>0</v>
      </c>
      <c r="AG10" s="5">
        <f>IF(R10&gt;0,RANK(R10,(N10:P10,Q10:AD10)),0)</f>
        <v>0</v>
      </c>
      <c r="AH10" s="5" t="e">
        <f>IF(#REF!&gt;0,RANK(#REF!,(N10:P10,Q10:AD10)),0)</f>
        <v>#REF!</v>
      </c>
      <c r="AI10" s="5">
        <f>IF(S10&gt;0,RANK(S10,(N10:P10,Q10:AD10)),0)</f>
        <v>0</v>
      </c>
      <c r="AJ10" s="2">
        <f t="shared" si="5"/>
        <v>0</v>
      </c>
      <c r="AK10" s="2">
        <f t="shared" si="6"/>
        <v>0</v>
      </c>
      <c r="AM10" s="2">
        <f t="shared" si="7"/>
        <v>0</v>
      </c>
      <c r="AO10" t="s">
        <v>27</v>
      </c>
      <c r="AP10" t="s">
        <v>315</v>
      </c>
      <c r="AQ10">
        <v>4</v>
      </c>
      <c r="AS10">
        <v>21</v>
      </c>
      <c r="AT10" s="81">
        <v>15</v>
      </c>
      <c r="AU10" s="78">
        <f t="shared" si="8"/>
        <v>21015</v>
      </c>
      <c r="AW10" s="5" t="s">
        <v>147</v>
      </c>
      <c r="AZ10" s="5"/>
      <c r="BA10" s="5">
        <v>0</v>
      </c>
      <c r="BB10" s="5">
        <v>1</v>
      </c>
      <c r="BC10">
        <f t="shared" si="9"/>
        <v>0</v>
      </c>
      <c r="BD10">
        <f t="shared" si="10"/>
        <v>0.505</v>
      </c>
    </row>
    <row r="11" spans="1:56" ht="13" hidden="1" customHeight="1" outlineLevel="1">
      <c r="A11" t="s">
        <v>326</v>
      </c>
      <c r="B11" t="s">
        <v>315</v>
      </c>
      <c r="C11" s="1">
        <f t="shared" si="0"/>
        <v>4057</v>
      </c>
      <c r="D11" s="5">
        <f>IF(C11&gt;0,RANK(N11,(N11:P11,Q11:AD11)),0)</f>
        <v>1</v>
      </c>
      <c r="E11" s="5">
        <f>IF(C11&gt;0,RANK(O11,(N11:P11,Q11:AD11)),0)</f>
        <v>3</v>
      </c>
      <c r="F11" s="5">
        <f>IF(P11&gt;0,RANK(P11,(N11:P11,Q11:AD11)),0)</f>
        <v>2</v>
      </c>
      <c r="G11" s="1">
        <f t="shared" si="11"/>
        <v>1295</v>
      </c>
      <c r="H11" s="2">
        <f t="shared" si="12"/>
        <v>0.31920138033029333</v>
      </c>
      <c r="I11" s="2"/>
      <c r="J11" s="2">
        <f t="shared" si="1"/>
        <v>0.54794182893763865</v>
      </c>
      <c r="K11" s="2">
        <f t="shared" si="2"/>
        <v>0.22331772245501602</v>
      </c>
      <c r="L11" s="2">
        <f t="shared" si="3"/>
        <v>0.22874044860734533</v>
      </c>
      <c r="M11" s="2">
        <f t="shared" si="4"/>
        <v>0</v>
      </c>
      <c r="N11" s="1">
        <v>2223</v>
      </c>
      <c r="O11" s="1">
        <v>906</v>
      </c>
      <c r="P11" s="1">
        <v>928</v>
      </c>
      <c r="AF11" s="5">
        <f>IF(Q11&gt;0,RANK(Q11,(N11:P11,Q11:AD11)),0)</f>
        <v>0</v>
      </c>
      <c r="AG11" s="5">
        <f>IF(R11&gt;0,RANK(R11,(N11:P11,Q11:AD11)),0)</f>
        <v>0</v>
      </c>
      <c r="AH11" s="5" t="e">
        <f>IF(#REF!&gt;0,RANK(#REF!,(N11:P11,Q11:AD11)),0)</f>
        <v>#REF!</v>
      </c>
      <c r="AI11" s="5">
        <f>IF(S11&gt;0,RANK(S11,(N11:P11,Q11:AD11)),0)</f>
        <v>0</v>
      </c>
      <c r="AJ11" s="2">
        <f t="shared" si="5"/>
        <v>0</v>
      </c>
      <c r="AK11" s="2">
        <f t="shared" si="6"/>
        <v>0</v>
      </c>
      <c r="AM11" s="2">
        <f t="shared" si="7"/>
        <v>0</v>
      </c>
      <c r="AO11" t="s">
        <v>326</v>
      </c>
      <c r="AP11" t="s">
        <v>315</v>
      </c>
      <c r="AQ11">
        <v>6</v>
      </c>
      <c r="AS11">
        <v>21</v>
      </c>
      <c r="AT11" s="81">
        <v>17</v>
      </c>
      <c r="AU11" s="78">
        <f t="shared" si="8"/>
        <v>21017</v>
      </c>
      <c r="AW11" s="5" t="s">
        <v>147</v>
      </c>
      <c r="AZ11" s="5"/>
      <c r="BA11" s="5">
        <v>0</v>
      </c>
      <c r="BB11" s="5">
        <v>1</v>
      </c>
      <c r="BC11">
        <f t="shared" si="9"/>
        <v>0</v>
      </c>
      <c r="BD11">
        <f t="shared" si="10"/>
        <v>0.223</v>
      </c>
    </row>
    <row r="12" spans="1:56" ht="13" hidden="1" customHeight="1" outlineLevel="1">
      <c r="A12" t="s">
        <v>269</v>
      </c>
      <c r="B12" t="s">
        <v>315</v>
      </c>
      <c r="C12" s="1">
        <f t="shared" si="0"/>
        <v>7767</v>
      </c>
      <c r="D12" s="5">
        <f>IF(C12&gt;0,RANK(N12,(N12:P12,Q12:AD12)),0)</f>
        <v>1</v>
      </c>
      <c r="E12" s="5">
        <f>IF(C12&gt;0,RANK(O12,(N12:P12,Q12:AD12)),0)</f>
        <v>2</v>
      </c>
      <c r="F12" s="5">
        <f>IF(P12&gt;0,RANK(P12,(N12:P12,Q12:AD12)),0)</f>
        <v>3</v>
      </c>
      <c r="G12" s="1">
        <f t="shared" si="11"/>
        <v>2262</v>
      </c>
      <c r="H12" s="2">
        <f t="shared" si="12"/>
        <v>0.29123213595983005</v>
      </c>
      <c r="I12" s="2"/>
      <c r="J12" s="2">
        <f t="shared" si="1"/>
        <v>0.62817046478691907</v>
      </c>
      <c r="K12" s="2">
        <f t="shared" si="2"/>
        <v>0.33693832882708896</v>
      </c>
      <c r="L12" s="2">
        <f t="shared" si="3"/>
        <v>3.4891206385992017E-2</v>
      </c>
      <c r="M12" s="2">
        <f t="shared" si="4"/>
        <v>-4.8572257327350599E-17</v>
      </c>
      <c r="N12" s="1">
        <v>4879</v>
      </c>
      <c r="O12" s="1">
        <v>2617</v>
      </c>
      <c r="P12" s="1">
        <v>271</v>
      </c>
      <c r="AF12" s="5">
        <f>IF(Q12&gt;0,RANK(Q12,(N12:P12,Q12:AD12)),0)</f>
        <v>0</v>
      </c>
      <c r="AG12" s="5">
        <f>IF(R12&gt;0,RANK(R12,(N12:P12,Q12:AD12)),0)</f>
        <v>0</v>
      </c>
      <c r="AH12" s="5" t="e">
        <f>IF(#REF!&gt;0,RANK(#REF!,(N12:P12,Q12:AD12)),0)</f>
        <v>#REF!</v>
      </c>
      <c r="AI12" s="5">
        <f>IF(S12&gt;0,RANK(S12,(N12:P12,Q12:AD12)),0)</f>
        <v>0</v>
      </c>
      <c r="AJ12" s="2">
        <f t="shared" si="5"/>
        <v>0</v>
      </c>
      <c r="AK12" s="2">
        <f t="shared" si="6"/>
        <v>0</v>
      </c>
      <c r="AM12" s="2">
        <f t="shared" si="7"/>
        <v>0</v>
      </c>
      <c r="AO12" t="s">
        <v>269</v>
      </c>
      <c r="AP12" t="s">
        <v>315</v>
      </c>
      <c r="AQ12">
        <v>4</v>
      </c>
      <c r="AS12">
        <v>21</v>
      </c>
      <c r="AT12" s="81">
        <v>19</v>
      </c>
      <c r="AU12" s="78">
        <f t="shared" si="8"/>
        <v>21019</v>
      </c>
      <c r="AW12" s="5" t="s">
        <v>147</v>
      </c>
      <c r="AZ12" s="5"/>
      <c r="BA12" s="5">
        <v>1</v>
      </c>
      <c r="BB12" s="5">
        <v>0</v>
      </c>
      <c r="BC12">
        <f t="shared" si="9"/>
        <v>0.628</v>
      </c>
      <c r="BD12">
        <f t="shared" si="10"/>
        <v>0</v>
      </c>
    </row>
    <row r="13" spans="1:56" ht="13" hidden="1" customHeight="1" outlineLevel="1">
      <c r="A13" t="s">
        <v>205</v>
      </c>
      <c r="B13" t="s">
        <v>315</v>
      </c>
      <c r="C13" s="1">
        <f t="shared" si="0"/>
        <v>6327</v>
      </c>
      <c r="D13" s="5">
        <f>IF(C13&gt;0,RANK(N13,(N13:P13,Q13:AD13)),0)</f>
        <v>1</v>
      </c>
      <c r="E13" s="5">
        <f>IF(C13&gt;0,RANK(O13,(N13:P13,Q13:AD13)),0)</f>
        <v>2</v>
      </c>
      <c r="F13" s="5">
        <f>IF(P13&gt;0,RANK(P13,(N13:P13,Q13:AD13)),0)</f>
        <v>3</v>
      </c>
      <c r="G13" s="1">
        <f t="shared" si="11"/>
        <v>1637</v>
      </c>
      <c r="H13" s="2">
        <f t="shared" si="12"/>
        <v>0.25873241662715346</v>
      </c>
      <c r="I13" s="2"/>
      <c r="J13" s="2">
        <f t="shared" si="1"/>
        <v>0.54939149675991783</v>
      </c>
      <c r="K13" s="2">
        <f t="shared" si="2"/>
        <v>0.29065908013276437</v>
      </c>
      <c r="L13" s="2">
        <f t="shared" si="3"/>
        <v>0.15994942310731786</v>
      </c>
      <c r="M13" s="2">
        <f t="shared" si="4"/>
        <v>-5.5511151231257827E-17</v>
      </c>
      <c r="N13" s="1">
        <v>3476</v>
      </c>
      <c r="O13" s="1">
        <v>1839</v>
      </c>
      <c r="P13" s="1">
        <v>1012</v>
      </c>
      <c r="AF13" s="5">
        <f>IF(Q13&gt;0,RANK(Q13,(N13:P13,Q13:AD13)),0)</f>
        <v>0</v>
      </c>
      <c r="AG13" s="5">
        <f>IF(R13&gt;0,RANK(R13,(N13:P13,Q13:AD13)),0)</f>
        <v>0</v>
      </c>
      <c r="AH13" s="5" t="e">
        <f>IF(#REF!&gt;0,RANK(#REF!,(N13:P13,Q13:AD13)),0)</f>
        <v>#REF!</v>
      </c>
      <c r="AI13" s="5">
        <f>IF(S13&gt;0,RANK(S13,(N13:P13,Q13:AD13)),0)</f>
        <v>0</v>
      </c>
      <c r="AJ13" s="2">
        <f t="shared" si="5"/>
        <v>0</v>
      </c>
      <c r="AK13" s="2">
        <f t="shared" si="6"/>
        <v>0</v>
      </c>
      <c r="AM13" s="2">
        <f t="shared" si="7"/>
        <v>0</v>
      </c>
      <c r="AO13" t="s">
        <v>205</v>
      </c>
      <c r="AP13" t="s">
        <v>315</v>
      </c>
      <c r="AQ13">
        <v>6</v>
      </c>
      <c r="AS13">
        <v>21</v>
      </c>
      <c r="AT13" s="81">
        <v>21</v>
      </c>
      <c r="AU13" s="78">
        <f t="shared" si="8"/>
        <v>21021</v>
      </c>
      <c r="AW13" s="5" t="s">
        <v>147</v>
      </c>
      <c r="AZ13" s="5"/>
      <c r="BA13" s="5">
        <v>0</v>
      </c>
      <c r="BB13" s="5">
        <v>1</v>
      </c>
      <c r="BC13">
        <f t="shared" si="9"/>
        <v>0</v>
      </c>
      <c r="BD13">
        <f t="shared" si="10"/>
        <v>0.28999999999999998</v>
      </c>
    </row>
    <row r="14" spans="1:56" ht="13" hidden="1" customHeight="1" outlineLevel="1">
      <c r="A14" t="s">
        <v>10</v>
      </c>
      <c r="B14" t="s">
        <v>315</v>
      </c>
      <c r="C14" s="1">
        <f t="shared" si="0"/>
        <v>1372</v>
      </c>
      <c r="D14" s="5">
        <f>IF(C14&gt;0,RANK(N14,(N14:P14,Q14:AD14)),0)</f>
        <v>1</v>
      </c>
      <c r="E14" s="5">
        <f>IF(C14&gt;0,RANK(O14,(N14:P14,Q14:AD14)),0)</f>
        <v>2</v>
      </c>
      <c r="F14" s="5">
        <f>IF(P14&gt;0,RANK(P14,(N14:P14,Q14:AD14)),0)</f>
        <v>3</v>
      </c>
      <c r="G14" s="1">
        <f t="shared" si="11"/>
        <v>248</v>
      </c>
      <c r="H14" s="2">
        <f t="shared" si="12"/>
        <v>0.18075801749271136</v>
      </c>
      <c r="I14" s="2"/>
      <c r="J14" s="2">
        <f t="shared" si="1"/>
        <v>0.55247813411078717</v>
      </c>
      <c r="K14" s="2">
        <f t="shared" si="2"/>
        <v>0.3717201166180758</v>
      </c>
      <c r="L14" s="2">
        <f t="shared" si="3"/>
        <v>7.5801749271137031E-2</v>
      </c>
      <c r="M14" s="2">
        <f t="shared" si="4"/>
        <v>0</v>
      </c>
      <c r="N14" s="1">
        <v>758</v>
      </c>
      <c r="O14" s="1">
        <v>510</v>
      </c>
      <c r="P14" s="1">
        <v>104</v>
      </c>
      <c r="AF14" s="5">
        <f>IF(Q14&gt;0,RANK(Q14,(N14:P14,Q14:AD14)),0)</f>
        <v>0</v>
      </c>
      <c r="AG14" s="5">
        <f>IF(R14&gt;0,RANK(R14,(N14:P14,Q14:AD14)),0)</f>
        <v>0</v>
      </c>
      <c r="AH14" s="5" t="e">
        <f>IF(#REF!&gt;0,RANK(#REF!,(N14:P14,Q14:AD14)),0)</f>
        <v>#REF!</v>
      </c>
      <c r="AI14" s="5">
        <f>IF(S14&gt;0,RANK(S14,(N14:P14,Q14:AD14)),0)</f>
        <v>0</v>
      </c>
      <c r="AJ14" s="2">
        <f t="shared" si="5"/>
        <v>0</v>
      </c>
      <c r="AK14" s="2">
        <f t="shared" si="6"/>
        <v>0</v>
      </c>
      <c r="AM14" s="2">
        <f t="shared" si="7"/>
        <v>0</v>
      </c>
      <c r="AO14" t="s">
        <v>10</v>
      </c>
      <c r="AP14" t="s">
        <v>315</v>
      </c>
      <c r="AQ14">
        <v>4</v>
      </c>
      <c r="AS14">
        <v>21</v>
      </c>
      <c r="AT14" s="81">
        <v>23</v>
      </c>
      <c r="AU14" s="78">
        <f t="shared" si="8"/>
        <v>21023</v>
      </c>
      <c r="AW14" s="5" t="s">
        <v>147</v>
      </c>
      <c r="AZ14" s="5"/>
      <c r="BA14" s="5">
        <v>0</v>
      </c>
      <c r="BB14" s="5">
        <v>1</v>
      </c>
      <c r="BC14">
        <f t="shared" si="9"/>
        <v>0</v>
      </c>
      <c r="BD14">
        <f t="shared" si="10"/>
        <v>0.371</v>
      </c>
    </row>
    <row r="15" spans="1:56" ht="13" hidden="1" customHeight="1" outlineLevel="1">
      <c r="A15" t="s">
        <v>214</v>
      </c>
      <c r="B15" t="s">
        <v>315</v>
      </c>
      <c r="C15" s="1">
        <f t="shared" si="0"/>
        <v>2238</v>
      </c>
      <c r="D15" s="5">
        <f>IF(C15&gt;0,RANK(N15,(N15:P15,Q15:AD15)),0)</f>
        <v>1</v>
      </c>
      <c r="E15" s="5">
        <f>IF(C15&gt;0,RANK(O15,(N15:P15,Q15:AD15)),0)</f>
        <v>2</v>
      </c>
      <c r="F15" s="5">
        <f>IF(P15&gt;0,RANK(P15,(N15:P15,Q15:AD15)),0)</f>
        <v>3</v>
      </c>
      <c r="G15" s="1">
        <f t="shared" si="11"/>
        <v>525</v>
      </c>
      <c r="H15" s="2">
        <f t="shared" si="12"/>
        <v>0.23458445040214476</v>
      </c>
      <c r="I15" s="2"/>
      <c r="J15" s="2">
        <f t="shared" si="1"/>
        <v>0.55227882037533516</v>
      </c>
      <c r="K15" s="2">
        <f t="shared" si="2"/>
        <v>0.31769436997319034</v>
      </c>
      <c r="L15" s="2">
        <f t="shared" si="3"/>
        <v>0.13002680965147453</v>
      </c>
      <c r="M15" s="2">
        <f t="shared" si="4"/>
        <v>-2.7755575615628914E-17</v>
      </c>
      <c r="N15" s="1">
        <v>1236</v>
      </c>
      <c r="O15" s="1">
        <v>711</v>
      </c>
      <c r="P15" s="1">
        <v>291</v>
      </c>
      <c r="AF15" s="5">
        <f>IF(Q15&gt;0,RANK(Q15,(N15:P15,Q15:AD15)),0)</f>
        <v>0</v>
      </c>
      <c r="AG15" s="5">
        <f>IF(R15&gt;0,RANK(R15,(N15:P15,Q15:AD15)),0)</f>
        <v>0</v>
      </c>
      <c r="AH15" s="5" t="e">
        <f>IF(#REF!&gt;0,RANK(#REF!,(N15:P15,Q15:AD15)),0)</f>
        <v>#REF!</v>
      </c>
      <c r="AI15" s="5">
        <f>IF(S15&gt;0,RANK(S15,(N15:P15,Q15:AD15)),0)</f>
        <v>0</v>
      </c>
      <c r="AJ15" s="2">
        <f t="shared" si="5"/>
        <v>0</v>
      </c>
      <c r="AK15" s="2">
        <f t="shared" si="6"/>
        <v>0</v>
      </c>
      <c r="AM15" s="2">
        <f t="shared" si="7"/>
        <v>0</v>
      </c>
      <c r="AO15" t="s">
        <v>214</v>
      </c>
      <c r="AP15" t="s">
        <v>315</v>
      </c>
      <c r="AQ15">
        <v>5</v>
      </c>
      <c r="AS15">
        <v>21</v>
      </c>
      <c r="AT15" s="81">
        <v>25</v>
      </c>
      <c r="AU15" s="78">
        <f t="shared" si="8"/>
        <v>21025</v>
      </c>
      <c r="AW15" s="5" t="s">
        <v>147</v>
      </c>
      <c r="AZ15" s="5"/>
      <c r="BA15" s="5">
        <v>1</v>
      </c>
      <c r="BB15" s="5">
        <v>0</v>
      </c>
      <c r="BC15">
        <f t="shared" si="9"/>
        <v>0.55200000000000005</v>
      </c>
      <c r="BD15">
        <f t="shared" si="10"/>
        <v>0</v>
      </c>
    </row>
    <row r="16" spans="1:56" ht="13" hidden="1" customHeight="1" outlineLevel="1">
      <c r="A16" t="s">
        <v>300</v>
      </c>
      <c r="B16" t="s">
        <v>315</v>
      </c>
      <c r="C16" s="1">
        <f t="shared" si="0"/>
        <v>4058</v>
      </c>
      <c r="D16" s="5">
        <f>IF(C16&gt;0,RANK(N16,(N16:P16,Q16:AD16)),0)</f>
        <v>1</v>
      </c>
      <c r="E16" s="5">
        <f>IF(C16&gt;0,RANK(O16,(N16:P16,Q16:AD16)),0)</f>
        <v>2</v>
      </c>
      <c r="F16" s="5">
        <f>IF(P16&gt;0,RANK(P16,(N16:P16,Q16:AD16)),0)</f>
        <v>3</v>
      </c>
      <c r="G16" s="1">
        <f t="shared" si="11"/>
        <v>881</v>
      </c>
      <c r="H16" s="2">
        <f t="shared" si="12"/>
        <v>0.21710202069985216</v>
      </c>
      <c r="I16" s="2"/>
      <c r="J16" s="2">
        <f t="shared" si="1"/>
        <v>0.58551010349926069</v>
      </c>
      <c r="K16" s="2">
        <f t="shared" si="2"/>
        <v>0.36840808279940856</v>
      </c>
      <c r="L16" s="2">
        <f t="shared" si="3"/>
        <v>4.6081813701330708E-2</v>
      </c>
      <c r="M16" s="2">
        <f t="shared" si="4"/>
        <v>3.4694469519536142E-17</v>
      </c>
      <c r="N16" s="1">
        <v>2376</v>
      </c>
      <c r="O16" s="1">
        <v>1495</v>
      </c>
      <c r="P16" s="1">
        <v>187</v>
      </c>
      <c r="AF16" s="5">
        <f>IF(Q16&gt;0,RANK(Q16,(N16:P16,Q16:AD16)),0)</f>
        <v>0</v>
      </c>
      <c r="AG16" s="5">
        <f>IF(R16&gt;0,RANK(R16,(N16:P16,Q16:AD16)),0)</f>
        <v>0</v>
      </c>
      <c r="AH16" s="5" t="e">
        <f>IF(#REF!&gt;0,RANK(#REF!,(N16:P16,Q16:AD16)),0)</f>
        <v>#REF!</v>
      </c>
      <c r="AI16" s="5">
        <f>IF(S16&gt;0,RANK(S16,(N16:P16,Q16:AD16)),0)</f>
        <v>0</v>
      </c>
      <c r="AJ16" s="2">
        <f t="shared" si="5"/>
        <v>0</v>
      </c>
      <c r="AK16" s="2">
        <f t="shared" si="6"/>
        <v>0</v>
      </c>
      <c r="AM16" s="2">
        <f t="shared" si="7"/>
        <v>0</v>
      </c>
      <c r="AO16" t="s">
        <v>300</v>
      </c>
      <c r="AP16" t="s">
        <v>315</v>
      </c>
      <c r="AQ16">
        <v>2</v>
      </c>
      <c r="AS16">
        <v>21</v>
      </c>
      <c r="AT16" s="81">
        <v>27</v>
      </c>
      <c r="AU16" s="78">
        <f t="shared" si="8"/>
        <v>21027</v>
      </c>
      <c r="AW16" s="5" t="s">
        <v>147</v>
      </c>
      <c r="AZ16" s="5"/>
      <c r="BA16" s="5">
        <v>0</v>
      </c>
      <c r="BB16" s="5">
        <v>1</v>
      </c>
      <c r="BC16">
        <f t="shared" si="9"/>
        <v>0</v>
      </c>
      <c r="BD16">
        <f t="shared" si="10"/>
        <v>0.36799999999999999</v>
      </c>
    </row>
    <row r="17" spans="1:56" ht="13" hidden="1" customHeight="1" outlineLevel="1">
      <c r="A17" t="s">
        <v>47</v>
      </c>
      <c r="B17" t="s">
        <v>315</v>
      </c>
      <c r="C17" s="1">
        <f t="shared" si="0"/>
        <v>13807</v>
      </c>
      <c r="D17" s="5">
        <f>IF(C17&gt;0,RANK(N17,(N17:P17,Q17:AD17)),0)</f>
        <v>1</v>
      </c>
      <c r="E17" s="5">
        <f>IF(C17&gt;0,RANK(O17,(N17:P17,Q17:AD17)),0)</f>
        <v>2</v>
      </c>
      <c r="F17" s="5">
        <f>IF(P17&gt;0,RANK(P17,(N17:P17,Q17:AD17)),0)</f>
        <v>3</v>
      </c>
      <c r="G17" s="1">
        <f t="shared" si="11"/>
        <v>1714</v>
      </c>
      <c r="H17" s="2">
        <f t="shared" si="12"/>
        <v>0.12413992902151083</v>
      </c>
      <c r="I17" s="2"/>
      <c r="J17" s="2">
        <f t="shared" si="1"/>
        <v>0.533787209386543</v>
      </c>
      <c r="K17" s="2">
        <f t="shared" si="2"/>
        <v>0.40964728036503223</v>
      </c>
      <c r="L17" s="2">
        <f t="shared" si="3"/>
        <v>5.6565510248424711E-2</v>
      </c>
      <c r="M17" s="2">
        <f t="shared" si="4"/>
        <v>5.5511151231257827E-17</v>
      </c>
      <c r="N17" s="1">
        <v>7370</v>
      </c>
      <c r="O17" s="1">
        <v>5656</v>
      </c>
      <c r="P17" s="1">
        <v>781</v>
      </c>
      <c r="AF17" s="5">
        <f>IF(Q17&gt;0,RANK(Q17,(N17:P17,Q17:AD17)),0)</f>
        <v>0</v>
      </c>
      <c r="AG17" s="5">
        <f>IF(R17&gt;0,RANK(R17,(N17:P17,Q17:AD17)),0)</f>
        <v>0</v>
      </c>
      <c r="AH17" s="5" t="e">
        <f>IF(#REF!&gt;0,RANK(#REF!,(N17:P17,Q17:AD17)),0)</f>
        <v>#REF!</v>
      </c>
      <c r="AI17" s="5">
        <f>IF(S17&gt;0,RANK(S17,(N17:P17,Q17:AD17)),0)</f>
        <v>0</v>
      </c>
      <c r="AJ17" s="2">
        <f t="shared" si="5"/>
        <v>0</v>
      </c>
      <c r="AK17" s="2">
        <f t="shared" si="6"/>
        <v>0</v>
      </c>
      <c r="AM17" s="2">
        <f t="shared" si="7"/>
        <v>0</v>
      </c>
      <c r="AO17" t="s">
        <v>47</v>
      </c>
      <c r="AP17" t="s">
        <v>315</v>
      </c>
      <c r="AQ17">
        <v>2</v>
      </c>
      <c r="AS17">
        <v>21</v>
      </c>
      <c r="AT17" s="81">
        <v>29</v>
      </c>
      <c r="AU17" s="78">
        <f t="shared" si="8"/>
        <v>21029</v>
      </c>
      <c r="AW17" s="5" t="s">
        <v>147</v>
      </c>
      <c r="AZ17" s="5"/>
      <c r="BA17" s="5">
        <v>0</v>
      </c>
      <c r="BB17" s="5">
        <v>1</v>
      </c>
      <c r="BC17">
        <f t="shared" si="9"/>
        <v>0</v>
      </c>
      <c r="BD17">
        <f t="shared" si="10"/>
        <v>0.40899999999999997</v>
      </c>
    </row>
    <row r="18" spans="1:56" ht="13" hidden="1" customHeight="1" outlineLevel="1">
      <c r="A18" t="s">
        <v>172</v>
      </c>
      <c r="B18" t="s">
        <v>315</v>
      </c>
      <c r="C18" s="1">
        <f t="shared" si="0"/>
        <v>2172</v>
      </c>
      <c r="D18" s="5">
        <f>IF(C18&gt;0,RANK(N18,(N18:P18,Q18:AD18)),0)</f>
        <v>2</v>
      </c>
      <c r="E18" s="5">
        <f>IF(C18&gt;0,RANK(O18,(N18:P18,Q18:AD18)),0)</f>
        <v>1</v>
      </c>
      <c r="F18" s="5">
        <f>IF(P18&gt;0,RANK(P18,(N18:P18,Q18:AD18)),0)</f>
        <v>3</v>
      </c>
      <c r="G18" s="1">
        <f t="shared" si="11"/>
        <v>202</v>
      </c>
      <c r="H18" s="2">
        <f t="shared" si="12"/>
        <v>9.3001841620626149E-2</v>
      </c>
      <c r="I18" s="2"/>
      <c r="J18" s="2">
        <f t="shared" si="1"/>
        <v>0.43186003683241253</v>
      </c>
      <c r="K18" s="2">
        <f t="shared" si="2"/>
        <v>0.52486187845303867</v>
      </c>
      <c r="L18" s="2">
        <f t="shared" si="3"/>
        <v>4.3278084714548803E-2</v>
      </c>
      <c r="M18" s="2">
        <f t="shared" si="4"/>
        <v>-5.5511151231257827E-17</v>
      </c>
      <c r="N18" s="1">
        <v>938</v>
      </c>
      <c r="O18" s="1">
        <v>1140</v>
      </c>
      <c r="P18" s="1">
        <v>94</v>
      </c>
      <c r="AF18" s="5">
        <f>IF(Q18&gt;0,RANK(Q18,(N18:P18,Q18:AD18)),0)</f>
        <v>0</v>
      </c>
      <c r="AG18" s="5">
        <f>IF(R18&gt;0,RANK(R18,(N18:P18,Q18:AD18)),0)</f>
        <v>0</v>
      </c>
      <c r="AH18" s="5" t="e">
        <f>IF(#REF!&gt;0,RANK(#REF!,(N18:P18,Q18:AD18)),0)</f>
        <v>#REF!</v>
      </c>
      <c r="AI18" s="5">
        <f>IF(S18&gt;0,RANK(S18,(N18:P18,Q18:AD18)),0)</f>
        <v>0</v>
      </c>
      <c r="AJ18" s="2">
        <f t="shared" si="5"/>
        <v>0</v>
      </c>
      <c r="AK18" s="2">
        <f t="shared" si="6"/>
        <v>0</v>
      </c>
      <c r="AM18" s="2">
        <f t="shared" si="7"/>
        <v>0</v>
      </c>
      <c r="AO18" t="s">
        <v>172</v>
      </c>
      <c r="AP18" t="s">
        <v>315</v>
      </c>
      <c r="AQ18">
        <v>1</v>
      </c>
      <c r="AS18">
        <v>21</v>
      </c>
      <c r="AT18" s="81">
        <v>31</v>
      </c>
      <c r="AU18" s="78">
        <f t="shared" si="8"/>
        <v>21031</v>
      </c>
      <c r="AW18" s="5" t="s">
        <v>147</v>
      </c>
      <c r="AZ18" s="5"/>
      <c r="BA18" s="5">
        <v>0</v>
      </c>
      <c r="BB18" s="5">
        <v>1</v>
      </c>
      <c r="BC18">
        <f t="shared" si="9"/>
        <v>0</v>
      </c>
      <c r="BD18">
        <f t="shared" si="10"/>
        <v>0.52400000000000002</v>
      </c>
    </row>
    <row r="19" spans="1:56" ht="13" hidden="1" customHeight="1" outlineLevel="1">
      <c r="A19" t="s">
        <v>309</v>
      </c>
      <c r="B19" t="s">
        <v>315</v>
      </c>
      <c r="C19" s="1">
        <f t="shared" si="0"/>
        <v>3452</v>
      </c>
      <c r="D19" s="5">
        <f>IF(C19&gt;0,RANK(N19,(N19:P19,Q19:AD19)),0)</f>
        <v>1</v>
      </c>
      <c r="E19" s="5">
        <f>IF(C19&gt;0,RANK(O19,(N19:P19,Q19:AD19)),0)</f>
        <v>2</v>
      </c>
      <c r="F19" s="5">
        <f>IF(P19&gt;0,RANK(P19,(N19:P19,Q19:AD19)),0)</f>
        <v>3</v>
      </c>
      <c r="G19" s="1">
        <f t="shared" si="11"/>
        <v>918</v>
      </c>
      <c r="H19" s="2">
        <f t="shared" si="12"/>
        <v>0.26593279258400926</v>
      </c>
      <c r="I19" s="2"/>
      <c r="J19" s="2">
        <f t="shared" si="1"/>
        <v>0.60110081112398606</v>
      </c>
      <c r="K19" s="2">
        <f t="shared" si="2"/>
        <v>0.3351680185399768</v>
      </c>
      <c r="L19" s="2">
        <f t="shared" si="3"/>
        <v>6.3731170336037077E-2</v>
      </c>
      <c r="M19" s="2">
        <f t="shared" si="4"/>
        <v>6.9388939039072284E-17</v>
      </c>
      <c r="N19" s="1">
        <v>2075</v>
      </c>
      <c r="O19" s="1">
        <v>1157</v>
      </c>
      <c r="P19" s="1">
        <v>220</v>
      </c>
      <c r="AF19" s="5">
        <f>IF(Q19&gt;0,RANK(Q19,(N19:P19,Q19:AD19)),0)</f>
        <v>0</v>
      </c>
      <c r="AG19" s="5">
        <f>IF(R19&gt;0,RANK(R19,(N19:P19,Q19:AD19)),0)</f>
        <v>0</v>
      </c>
      <c r="AH19" s="5" t="e">
        <f>IF(#REF!&gt;0,RANK(#REF!,(N19:P19,Q19:AD19)),0)</f>
        <v>#REF!</v>
      </c>
      <c r="AI19" s="5">
        <f>IF(S19&gt;0,RANK(S19,(N19:P19,Q19:AD19)),0)</f>
        <v>0</v>
      </c>
      <c r="AJ19" s="2">
        <f t="shared" si="5"/>
        <v>0</v>
      </c>
      <c r="AK19" s="2">
        <f t="shared" si="6"/>
        <v>0</v>
      </c>
      <c r="AM19" s="2">
        <f t="shared" si="7"/>
        <v>0</v>
      </c>
      <c r="AO19" t="s">
        <v>309</v>
      </c>
      <c r="AP19" t="s">
        <v>315</v>
      </c>
      <c r="AQ19">
        <v>1</v>
      </c>
      <c r="AS19">
        <v>21</v>
      </c>
      <c r="AT19" s="81">
        <v>33</v>
      </c>
      <c r="AU19" s="78">
        <f t="shared" si="8"/>
        <v>21033</v>
      </c>
      <c r="AW19" s="5" t="s">
        <v>147</v>
      </c>
      <c r="AZ19" s="5"/>
      <c r="BA19" s="5">
        <v>0</v>
      </c>
      <c r="BB19" s="5">
        <v>1</v>
      </c>
      <c r="BC19">
        <f t="shared" si="9"/>
        <v>0</v>
      </c>
      <c r="BD19">
        <f t="shared" si="10"/>
        <v>0.33500000000000002</v>
      </c>
    </row>
    <row r="20" spans="1:56" ht="13" hidden="1" customHeight="1" outlineLevel="1">
      <c r="A20" t="s">
        <v>310</v>
      </c>
      <c r="B20" t="s">
        <v>315</v>
      </c>
      <c r="C20" s="1">
        <f t="shared" si="0"/>
        <v>6764</v>
      </c>
      <c r="D20" s="5">
        <f>IF(C20&gt;0,RANK(N20,(N20:P20,Q20:AD20)),0)</f>
        <v>1</v>
      </c>
      <c r="E20" s="5">
        <f>IF(C20&gt;0,RANK(O20,(N20:P20,Q20:AD20)),0)</f>
        <v>2</v>
      </c>
      <c r="F20" s="5">
        <f>IF(P20&gt;0,RANK(P20,(N20:P20,Q20:AD20)),0)</f>
        <v>3</v>
      </c>
      <c r="G20" s="1">
        <f t="shared" si="11"/>
        <v>1347</v>
      </c>
      <c r="H20" s="2">
        <f t="shared" si="12"/>
        <v>0.1991425192193968</v>
      </c>
      <c r="I20" s="2"/>
      <c r="J20" s="2">
        <f t="shared" si="1"/>
        <v>0.5786516853932584</v>
      </c>
      <c r="K20" s="2">
        <f t="shared" si="2"/>
        <v>0.3795091661738616</v>
      </c>
      <c r="L20" s="2">
        <f t="shared" si="3"/>
        <v>4.1839148432879954E-2</v>
      </c>
      <c r="M20" s="2">
        <f t="shared" si="4"/>
        <v>4.8572257327350599E-17</v>
      </c>
      <c r="N20" s="1">
        <v>3914</v>
      </c>
      <c r="O20" s="1">
        <v>2567</v>
      </c>
      <c r="P20" s="1">
        <v>283</v>
      </c>
      <c r="AF20" s="5">
        <f>IF(Q20&gt;0,RANK(Q20,(N20:P20,Q20:AD20)),0)</f>
        <v>0</v>
      </c>
      <c r="AG20" s="5">
        <f>IF(R20&gt;0,RANK(R20,(N20:P20,Q20:AD20)),0)</f>
        <v>0</v>
      </c>
      <c r="AH20" s="5" t="e">
        <f>IF(#REF!&gt;0,RANK(#REF!,(N20:P20,Q20:AD20)),0)</f>
        <v>#REF!</v>
      </c>
      <c r="AI20" s="5">
        <f>IF(S20&gt;0,RANK(S20,(N20:P20,Q20:AD20)),0)</f>
        <v>0</v>
      </c>
      <c r="AJ20" s="2">
        <f t="shared" si="5"/>
        <v>0</v>
      </c>
      <c r="AK20" s="2">
        <f t="shared" si="6"/>
        <v>0</v>
      </c>
      <c r="AM20" s="2">
        <f t="shared" si="7"/>
        <v>0</v>
      </c>
      <c r="AO20" t="s">
        <v>310</v>
      </c>
      <c r="AP20" t="s">
        <v>315</v>
      </c>
      <c r="AQ20">
        <v>1</v>
      </c>
      <c r="AS20">
        <v>21</v>
      </c>
      <c r="AT20" s="81">
        <v>35</v>
      </c>
      <c r="AU20" s="78">
        <f t="shared" si="8"/>
        <v>21035</v>
      </c>
      <c r="AW20" s="5" t="s">
        <v>147</v>
      </c>
      <c r="AZ20" s="5"/>
      <c r="BA20" s="5">
        <v>0</v>
      </c>
      <c r="BB20" s="5">
        <v>1</v>
      </c>
      <c r="BC20">
        <f t="shared" si="9"/>
        <v>0</v>
      </c>
      <c r="BD20">
        <f t="shared" si="10"/>
        <v>0.379</v>
      </c>
    </row>
    <row r="21" spans="1:56" ht="13" hidden="1" customHeight="1" outlineLevel="1">
      <c r="A21" t="s">
        <v>311</v>
      </c>
      <c r="B21" t="s">
        <v>315</v>
      </c>
      <c r="C21" s="1">
        <f t="shared" si="0"/>
        <v>15759</v>
      </c>
      <c r="D21" s="5">
        <f>IF(C21&gt;0,RANK(N21,(N21:P21,Q21:AD21)),0)</f>
        <v>1</v>
      </c>
      <c r="E21" s="5">
        <f>IF(C21&gt;0,RANK(O21,(N21:P21,Q21:AD21)),0)</f>
        <v>2</v>
      </c>
      <c r="F21" s="5">
        <f>IF(P21&gt;0,RANK(P21,(N21:P21,Q21:AD21)),0)</f>
        <v>3</v>
      </c>
      <c r="G21" s="1">
        <f t="shared" si="11"/>
        <v>1540</v>
      </c>
      <c r="H21" s="2">
        <f t="shared" si="12"/>
        <v>9.7721936671108567E-2</v>
      </c>
      <c r="I21" s="2"/>
      <c r="J21" s="2">
        <f t="shared" si="1"/>
        <v>0.52795228123611904</v>
      </c>
      <c r="K21" s="2">
        <f t="shared" si="2"/>
        <v>0.43023034456501047</v>
      </c>
      <c r="L21" s="2">
        <f t="shared" si="3"/>
        <v>4.1817374198870487E-2</v>
      </c>
      <c r="M21" s="2">
        <f t="shared" si="4"/>
        <v>6.9388939039072284E-18</v>
      </c>
      <c r="N21" s="1">
        <v>8320</v>
      </c>
      <c r="O21" s="1">
        <v>6780</v>
      </c>
      <c r="P21" s="1">
        <v>659</v>
      </c>
      <c r="AF21" s="5">
        <f>IF(Q21&gt;0,RANK(Q21,(N21:P21,Q21:AD21)),0)</f>
        <v>0</v>
      </c>
      <c r="AG21" s="5">
        <f>IF(R21&gt;0,RANK(R21,(N21:P21,Q21:AD21)),0)</f>
        <v>0</v>
      </c>
      <c r="AH21" s="5" t="e">
        <f>IF(#REF!&gt;0,RANK(#REF!,(N21:P21,Q21:AD21)),0)</f>
        <v>#REF!</v>
      </c>
      <c r="AI21" s="5">
        <f>IF(S21&gt;0,RANK(S21,(N21:P21,Q21:AD21)),0)</f>
        <v>0</v>
      </c>
      <c r="AJ21" s="2">
        <f t="shared" si="5"/>
        <v>0</v>
      </c>
      <c r="AK21" s="2">
        <f t="shared" si="6"/>
        <v>0</v>
      </c>
      <c r="AM21" s="2">
        <f t="shared" si="7"/>
        <v>0</v>
      </c>
      <c r="AO21" t="s">
        <v>311</v>
      </c>
      <c r="AP21" t="s">
        <v>315</v>
      </c>
      <c r="AQ21">
        <v>4</v>
      </c>
      <c r="AS21">
        <v>21</v>
      </c>
      <c r="AT21" s="81">
        <v>37</v>
      </c>
      <c r="AU21" s="78">
        <f t="shared" si="8"/>
        <v>21037</v>
      </c>
      <c r="AW21" s="5" t="s">
        <v>147</v>
      </c>
      <c r="AZ21" s="5"/>
      <c r="BA21" s="5">
        <v>0</v>
      </c>
      <c r="BB21" s="5">
        <v>1</v>
      </c>
      <c r="BC21">
        <f t="shared" si="9"/>
        <v>0</v>
      </c>
      <c r="BD21">
        <f t="shared" si="10"/>
        <v>0.43</v>
      </c>
    </row>
    <row r="22" spans="1:56" ht="13" hidden="1" customHeight="1" outlineLevel="1">
      <c r="A22" t="s">
        <v>305</v>
      </c>
      <c r="B22" t="s">
        <v>315</v>
      </c>
      <c r="C22" s="1">
        <f t="shared" si="0"/>
        <v>1398</v>
      </c>
      <c r="D22" s="5">
        <f>IF(C22&gt;0,RANK(N22,(N22:P22,Q22:AD22)),0)</f>
        <v>1</v>
      </c>
      <c r="E22" s="5">
        <f>IF(C22&gt;0,RANK(O22,(N22:P22,Q22:AD22)),0)</f>
        <v>2</v>
      </c>
      <c r="F22" s="5">
        <f>IF(P22&gt;0,RANK(P22,(N22:P22,Q22:AD22)),0)</f>
        <v>3</v>
      </c>
      <c r="G22" s="1">
        <f t="shared" si="11"/>
        <v>183</v>
      </c>
      <c r="H22" s="2">
        <f t="shared" si="12"/>
        <v>0.13090128755364808</v>
      </c>
      <c r="I22" s="2"/>
      <c r="J22" s="2">
        <f t="shared" si="1"/>
        <v>0.54220314735336195</v>
      </c>
      <c r="K22" s="2">
        <f t="shared" si="2"/>
        <v>0.4113018597997139</v>
      </c>
      <c r="L22" s="2">
        <f t="shared" si="3"/>
        <v>4.6494992846924176E-2</v>
      </c>
      <c r="M22" s="2">
        <f t="shared" si="4"/>
        <v>-2.0816681711721685E-17</v>
      </c>
      <c r="N22" s="1">
        <v>758</v>
      </c>
      <c r="O22" s="1">
        <v>575</v>
      </c>
      <c r="P22" s="1">
        <v>65</v>
      </c>
      <c r="AF22" s="5">
        <f>IF(Q22&gt;0,RANK(Q22,(N22:P22,Q22:AD22)),0)</f>
        <v>0</v>
      </c>
      <c r="AG22" s="5">
        <f>IF(R22&gt;0,RANK(R22,(N22:P22,Q22:AD22)),0)</f>
        <v>0</v>
      </c>
      <c r="AH22" s="5" t="e">
        <f>IF(#REF!&gt;0,RANK(#REF!,(N22:P22,Q22:AD22)),0)</f>
        <v>#REF!</v>
      </c>
      <c r="AI22" s="5">
        <f>IF(S22&gt;0,RANK(S22,(N22:P22,Q22:AD22)),0)</f>
        <v>0</v>
      </c>
      <c r="AJ22" s="2">
        <f t="shared" si="5"/>
        <v>0</v>
      </c>
      <c r="AK22" s="2">
        <f t="shared" si="6"/>
        <v>0</v>
      </c>
      <c r="AM22" s="2">
        <f t="shared" si="7"/>
        <v>0</v>
      </c>
      <c r="AO22" t="s">
        <v>305</v>
      </c>
      <c r="AP22" t="s">
        <v>315</v>
      </c>
      <c r="AQ22">
        <v>1</v>
      </c>
      <c r="AS22">
        <v>21</v>
      </c>
      <c r="AT22" s="81">
        <v>39</v>
      </c>
      <c r="AU22" s="78">
        <f t="shared" si="8"/>
        <v>21039</v>
      </c>
      <c r="AW22" s="5" t="s">
        <v>147</v>
      </c>
      <c r="AZ22" s="5"/>
      <c r="BA22" s="5">
        <v>0</v>
      </c>
      <c r="BB22" s="5">
        <v>1</v>
      </c>
      <c r="BC22">
        <f t="shared" si="9"/>
        <v>0</v>
      </c>
      <c r="BD22">
        <f t="shared" si="10"/>
        <v>0.41099999999999998</v>
      </c>
    </row>
    <row r="23" spans="1:56" ht="13" hidden="1" customHeight="1" outlineLevel="1">
      <c r="A23" t="s">
        <v>261</v>
      </c>
      <c r="B23" t="s">
        <v>315</v>
      </c>
      <c r="C23" s="1">
        <f t="shared" si="0"/>
        <v>1767</v>
      </c>
      <c r="D23" s="5">
        <f>IF(C23&gt;0,RANK(N23,(N23:P23,Q23:AD23)),0)</f>
        <v>1</v>
      </c>
      <c r="E23" s="5">
        <f>IF(C23&gt;0,RANK(O23,(N23:P23,Q23:AD23)),0)</f>
        <v>2</v>
      </c>
      <c r="F23" s="5">
        <f>IF(P23&gt;0,RANK(P23,(N23:P23,Q23:AD23)),0)</f>
        <v>3</v>
      </c>
      <c r="G23" s="1">
        <f t="shared" si="11"/>
        <v>696</v>
      </c>
      <c r="H23" s="2">
        <f t="shared" si="12"/>
        <v>0.39388794567062818</v>
      </c>
      <c r="I23" s="2"/>
      <c r="J23" s="2">
        <f t="shared" si="1"/>
        <v>0.66553480475381999</v>
      </c>
      <c r="K23" s="2">
        <f t="shared" si="2"/>
        <v>0.27164685908319186</v>
      </c>
      <c r="L23" s="2">
        <f t="shared" si="3"/>
        <v>6.2818336162988112E-2</v>
      </c>
      <c r="M23" s="2">
        <f t="shared" si="4"/>
        <v>4.163336342344337E-17</v>
      </c>
      <c r="N23" s="1">
        <v>1176</v>
      </c>
      <c r="O23" s="1">
        <v>480</v>
      </c>
      <c r="P23" s="1">
        <v>111</v>
      </c>
      <c r="AF23" s="5">
        <f>IF(Q23&gt;0,RANK(Q23,(N23:P23,Q23:AD23)),0)</f>
        <v>0</v>
      </c>
      <c r="AG23" s="5">
        <f>IF(R23&gt;0,RANK(R23,(N23:P23,Q23:AD23)),0)</f>
        <v>0</v>
      </c>
      <c r="AH23" s="5" t="e">
        <f>IF(#REF!&gt;0,RANK(#REF!,(N23:P23,Q23:AD23)),0)</f>
        <v>#REF!</v>
      </c>
      <c r="AI23" s="5">
        <f>IF(S23&gt;0,RANK(S23,(N23:P23,Q23:AD23)),0)</f>
        <v>0</v>
      </c>
      <c r="AJ23" s="2">
        <f t="shared" si="5"/>
        <v>0</v>
      </c>
      <c r="AK23" s="2">
        <f t="shared" si="6"/>
        <v>0</v>
      </c>
      <c r="AM23" s="2">
        <f t="shared" si="7"/>
        <v>0</v>
      </c>
      <c r="AO23" t="s">
        <v>261</v>
      </c>
      <c r="AP23" t="s">
        <v>315</v>
      </c>
      <c r="AQ23">
        <v>4</v>
      </c>
      <c r="AS23">
        <v>21</v>
      </c>
      <c r="AT23" s="81">
        <v>41</v>
      </c>
      <c r="AU23" s="78">
        <f t="shared" si="8"/>
        <v>21041</v>
      </c>
      <c r="AW23" s="5" t="s">
        <v>147</v>
      </c>
      <c r="AZ23" s="5"/>
      <c r="BA23" s="5">
        <v>1</v>
      </c>
      <c r="BB23" s="5">
        <v>0</v>
      </c>
      <c r="BC23">
        <f t="shared" si="9"/>
        <v>0.66500000000000004</v>
      </c>
      <c r="BD23">
        <f t="shared" si="10"/>
        <v>0</v>
      </c>
    </row>
    <row r="24" spans="1:56" ht="13" hidden="1" customHeight="1" outlineLevel="1">
      <c r="A24" t="s">
        <v>61</v>
      </c>
      <c r="B24" t="s">
        <v>315</v>
      </c>
      <c r="C24" s="1">
        <f t="shared" si="0"/>
        <v>3860</v>
      </c>
      <c r="D24" s="5">
        <f>IF(C24&gt;0,RANK(N24,(N24:P24,Q24:AD24)),0)</f>
        <v>1</v>
      </c>
      <c r="E24" s="5">
        <f>IF(C24&gt;0,RANK(O24,(N24:P24,Q24:AD24)),0)</f>
        <v>2</v>
      </c>
      <c r="F24" s="5">
        <f>IF(P24&gt;0,RANK(P24,(N24:P24,Q24:AD24)),0)</f>
        <v>3</v>
      </c>
      <c r="G24" s="1">
        <f t="shared" si="11"/>
        <v>1250</v>
      </c>
      <c r="H24" s="2">
        <f t="shared" si="12"/>
        <v>0.32383419689119169</v>
      </c>
      <c r="I24" s="2"/>
      <c r="J24" s="2">
        <f t="shared" si="1"/>
        <v>0.63886010362694301</v>
      </c>
      <c r="K24" s="2">
        <f t="shared" si="2"/>
        <v>0.31502590673575132</v>
      </c>
      <c r="L24" s="2">
        <f t="shared" si="3"/>
        <v>4.6113989637305702E-2</v>
      </c>
      <c r="M24" s="2">
        <f t="shared" si="4"/>
        <v>-2.7755575615628914E-17</v>
      </c>
      <c r="N24" s="1">
        <v>2466</v>
      </c>
      <c r="O24" s="1">
        <v>1216</v>
      </c>
      <c r="P24" s="1">
        <v>178</v>
      </c>
      <c r="AF24" s="5">
        <f>IF(Q24&gt;0,RANK(Q24,(N24:P24,Q24:AD24)),0)</f>
        <v>0</v>
      </c>
      <c r="AG24" s="5">
        <f>IF(R24&gt;0,RANK(R24,(N24:P24,Q24:AD24)),0)</f>
        <v>0</v>
      </c>
      <c r="AH24" s="5" t="e">
        <f>IF(#REF!&gt;0,RANK(#REF!,(N24:P24,Q24:AD24)),0)</f>
        <v>#REF!</v>
      </c>
      <c r="AI24" s="5">
        <f>IF(S24&gt;0,RANK(S24,(N24:P24,Q24:AD24)),0)</f>
        <v>0</v>
      </c>
      <c r="AJ24" s="2">
        <f t="shared" si="5"/>
        <v>0</v>
      </c>
      <c r="AK24" s="2">
        <f t="shared" si="6"/>
        <v>0</v>
      </c>
      <c r="AM24" s="2">
        <f t="shared" si="7"/>
        <v>0</v>
      </c>
      <c r="AO24" t="s">
        <v>61</v>
      </c>
      <c r="AP24" t="s">
        <v>315</v>
      </c>
      <c r="AQ24">
        <v>4</v>
      </c>
      <c r="AS24">
        <v>21</v>
      </c>
      <c r="AT24" s="81">
        <v>43</v>
      </c>
      <c r="AU24" s="78">
        <f t="shared" si="8"/>
        <v>21043</v>
      </c>
      <c r="AW24" s="5" t="s">
        <v>147</v>
      </c>
      <c r="AZ24" s="5"/>
      <c r="BA24" s="5">
        <v>1</v>
      </c>
      <c r="BB24" s="5">
        <v>0</v>
      </c>
      <c r="BC24">
        <f t="shared" si="9"/>
        <v>0.63800000000000001</v>
      </c>
      <c r="BD24">
        <f t="shared" si="10"/>
        <v>0</v>
      </c>
    </row>
    <row r="25" spans="1:56" ht="13" hidden="1" customHeight="1" outlineLevel="1">
      <c r="A25" t="s">
        <v>62</v>
      </c>
      <c r="B25" t="s">
        <v>315</v>
      </c>
      <c r="C25" s="1">
        <f t="shared" si="0"/>
        <v>2814</v>
      </c>
      <c r="D25" s="5">
        <f>IF(C25&gt;0,RANK(N25,(N25:P25,Q25:AD25)),0)</f>
        <v>2</v>
      </c>
      <c r="E25" s="5">
        <f>IF(C25&gt;0,RANK(O25,(N25:P25,Q25:AD25)),0)</f>
        <v>1</v>
      </c>
      <c r="F25" s="5">
        <f>IF(P25&gt;0,RANK(P25,(N25:P25,Q25:AD25)),0)</f>
        <v>3</v>
      </c>
      <c r="G25" s="1">
        <f t="shared" si="11"/>
        <v>484</v>
      </c>
      <c r="H25" s="2">
        <f t="shared" si="12"/>
        <v>0.17199715707178392</v>
      </c>
      <c r="I25" s="2"/>
      <c r="J25" s="2">
        <f t="shared" si="1"/>
        <v>0.36886993603411516</v>
      </c>
      <c r="K25" s="2">
        <f t="shared" si="2"/>
        <v>0.54086709310589909</v>
      </c>
      <c r="L25" s="2">
        <f t="shared" si="3"/>
        <v>9.0262970859985789E-2</v>
      </c>
      <c r="M25" s="2">
        <f t="shared" si="4"/>
        <v>-9.7144514654701197E-17</v>
      </c>
      <c r="N25" s="1">
        <v>1038</v>
      </c>
      <c r="O25" s="1">
        <v>1522</v>
      </c>
      <c r="P25" s="1">
        <v>254</v>
      </c>
      <c r="AF25" s="5">
        <f>IF(Q25&gt;0,RANK(Q25,(N25:P25,Q25:AD25)),0)</f>
        <v>0</v>
      </c>
      <c r="AG25" s="5">
        <f>IF(R25&gt;0,RANK(R25,(N25:P25,Q25:AD25)),0)</f>
        <v>0</v>
      </c>
      <c r="AH25" s="5" t="e">
        <f>IF(#REF!&gt;0,RANK(#REF!,(N25:P25,Q25:AD25)),0)</f>
        <v>#REF!</v>
      </c>
      <c r="AI25" s="5">
        <f>IF(S25&gt;0,RANK(S25,(N25:P25,Q25:AD25)),0)</f>
        <v>0</v>
      </c>
      <c r="AJ25" s="2">
        <f t="shared" si="5"/>
        <v>0</v>
      </c>
      <c r="AK25" s="2">
        <f t="shared" si="6"/>
        <v>0</v>
      </c>
      <c r="AM25" s="2">
        <f t="shared" si="7"/>
        <v>0</v>
      </c>
      <c r="AO25" t="s">
        <v>62</v>
      </c>
      <c r="AP25" t="s">
        <v>315</v>
      </c>
      <c r="AQ25">
        <v>2</v>
      </c>
      <c r="AS25">
        <v>21</v>
      </c>
      <c r="AT25" s="81">
        <v>45</v>
      </c>
      <c r="AU25" s="78">
        <f t="shared" si="8"/>
        <v>21045</v>
      </c>
      <c r="AW25" s="5" t="s">
        <v>147</v>
      </c>
      <c r="AZ25" s="5"/>
      <c r="BA25" s="5">
        <v>0</v>
      </c>
      <c r="BB25" s="5">
        <v>1</v>
      </c>
      <c r="BC25">
        <f t="shared" si="9"/>
        <v>0</v>
      </c>
      <c r="BD25">
        <f t="shared" si="10"/>
        <v>0.54</v>
      </c>
    </row>
    <row r="26" spans="1:56" ht="13" hidden="1" customHeight="1" outlineLevel="1">
      <c r="A26" t="s">
        <v>148</v>
      </c>
      <c r="B26" t="s">
        <v>315</v>
      </c>
      <c r="C26" s="1">
        <f t="shared" si="0"/>
        <v>7356</v>
      </c>
      <c r="D26" s="5">
        <f>IF(C26&gt;0,RANK(N26,(N26:P26,Q26:AD26)),0)</f>
        <v>1</v>
      </c>
      <c r="E26" s="5">
        <f>IF(C26&gt;0,RANK(O26,(N26:P26,Q26:AD26)),0)</f>
        <v>2</v>
      </c>
      <c r="F26" s="5">
        <f>IF(P26&gt;0,RANK(P26,(N26:P26,Q26:AD26)),0)</f>
        <v>3</v>
      </c>
      <c r="G26" s="1">
        <f t="shared" si="11"/>
        <v>127</v>
      </c>
      <c r="H26" s="2">
        <f t="shared" si="12"/>
        <v>1.7264817835780315E-2</v>
      </c>
      <c r="I26" s="2"/>
      <c r="J26" s="2">
        <f t="shared" si="1"/>
        <v>0.48694942903752036</v>
      </c>
      <c r="K26" s="2">
        <f t="shared" si="2"/>
        <v>0.4696846112017401</v>
      </c>
      <c r="L26" s="2">
        <f t="shared" si="3"/>
        <v>4.3365959760739529E-2</v>
      </c>
      <c r="M26" s="2">
        <f t="shared" si="4"/>
        <v>6.9388939039072284E-18</v>
      </c>
      <c r="N26" s="1">
        <v>3582</v>
      </c>
      <c r="O26" s="1">
        <v>3455</v>
      </c>
      <c r="P26" s="1">
        <v>319</v>
      </c>
      <c r="AF26" s="5">
        <f>IF(Q26&gt;0,RANK(Q26,(N26:P26,Q26:AD26)),0)</f>
        <v>0</v>
      </c>
      <c r="AG26" s="5">
        <f>IF(R26&gt;0,RANK(R26,(N26:P26,Q26:AD26)),0)</f>
        <v>0</v>
      </c>
      <c r="AH26" s="5" t="e">
        <f>IF(#REF!&gt;0,RANK(#REF!,(N26:P26,Q26:AD26)),0)</f>
        <v>#REF!</v>
      </c>
      <c r="AI26" s="5">
        <f>IF(S26&gt;0,RANK(S26,(N26:P26,Q26:AD26)),0)</f>
        <v>0</v>
      </c>
      <c r="AJ26" s="2">
        <f t="shared" si="5"/>
        <v>0</v>
      </c>
      <c r="AK26" s="2">
        <f t="shared" si="6"/>
        <v>0</v>
      </c>
      <c r="AM26" s="2">
        <f t="shared" si="7"/>
        <v>0</v>
      </c>
      <c r="AO26" t="s">
        <v>148</v>
      </c>
      <c r="AP26" t="s">
        <v>315</v>
      </c>
      <c r="AQ26">
        <v>1</v>
      </c>
      <c r="AS26">
        <v>21</v>
      </c>
      <c r="AT26" s="81">
        <v>47</v>
      </c>
      <c r="AU26" s="78">
        <f t="shared" si="8"/>
        <v>21047</v>
      </c>
      <c r="AW26" s="5" t="s">
        <v>147</v>
      </c>
      <c r="AZ26" s="5"/>
      <c r="BA26" s="5">
        <v>0</v>
      </c>
      <c r="BB26" s="5">
        <v>1</v>
      </c>
      <c r="BC26">
        <f t="shared" si="9"/>
        <v>0</v>
      </c>
      <c r="BD26">
        <f t="shared" si="10"/>
        <v>0.46899999999999997</v>
      </c>
    </row>
    <row r="27" spans="1:56" ht="13" hidden="1" customHeight="1" outlineLevel="1">
      <c r="A27" t="s">
        <v>92</v>
      </c>
      <c r="B27" t="s">
        <v>315</v>
      </c>
      <c r="C27" s="1">
        <f t="shared" si="0"/>
        <v>7685</v>
      </c>
      <c r="D27" s="5">
        <f>IF(C27&gt;0,RANK(N27,(N27:P27,Q27:AD27)),0)</f>
        <v>1</v>
      </c>
      <c r="E27" s="5">
        <f>IF(C27&gt;0,RANK(O27,(N27:P27,Q27:AD27)),0)</f>
        <v>2</v>
      </c>
      <c r="F27" s="5">
        <f>IF(P27&gt;0,RANK(P27,(N27:P27,Q27:AD27)),0)</f>
        <v>3</v>
      </c>
      <c r="G27" s="1">
        <f t="shared" si="11"/>
        <v>1711</v>
      </c>
      <c r="H27" s="2">
        <f t="shared" si="12"/>
        <v>0.22264150943396227</v>
      </c>
      <c r="I27" s="2"/>
      <c r="J27" s="2">
        <f t="shared" si="1"/>
        <v>0.51607026675341572</v>
      </c>
      <c r="K27" s="2">
        <f t="shared" si="2"/>
        <v>0.2934287573194535</v>
      </c>
      <c r="L27" s="2">
        <f t="shared" si="3"/>
        <v>0.19050097592713078</v>
      </c>
      <c r="M27" s="2">
        <f t="shared" si="4"/>
        <v>0</v>
      </c>
      <c r="N27" s="1">
        <v>3966</v>
      </c>
      <c r="O27" s="1">
        <v>2255</v>
      </c>
      <c r="P27" s="1">
        <v>1464</v>
      </c>
      <c r="AF27" s="5">
        <f>IF(Q27&gt;0,RANK(Q27,(N27:P27,Q27:AD27)),0)</f>
        <v>0</v>
      </c>
      <c r="AG27" s="5">
        <f>IF(R27&gt;0,RANK(R27,(N27:P27,Q27:AD27)),0)</f>
        <v>0</v>
      </c>
      <c r="AH27" s="5" t="e">
        <f>IF(#REF!&gt;0,RANK(#REF!,(N27:P27,Q27:AD27)),0)</f>
        <v>#REF!</v>
      </c>
      <c r="AI27" s="5">
        <f>IF(S27&gt;0,RANK(S27,(N27:P27,Q27:AD27)),0)</f>
        <v>0</v>
      </c>
      <c r="AJ27" s="2">
        <f t="shared" si="5"/>
        <v>0</v>
      </c>
      <c r="AK27" s="2">
        <f t="shared" si="6"/>
        <v>0</v>
      </c>
      <c r="AM27" s="2">
        <f t="shared" si="7"/>
        <v>0</v>
      </c>
      <c r="AO27" t="s">
        <v>92</v>
      </c>
      <c r="AP27" t="s">
        <v>315</v>
      </c>
      <c r="AQ27">
        <v>6</v>
      </c>
      <c r="AS27">
        <v>21</v>
      </c>
      <c r="AT27" s="81">
        <v>49</v>
      </c>
      <c r="AU27" s="78">
        <f t="shared" si="8"/>
        <v>21049</v>
      </c>
      <c r="AW27" s="5" t="s">
        <v>147</v>
      </c>
      <c r="AZ27" s="5"/>
      <c r="BA27" s="5">
        <v>0</v>
      </c>
      <c r="BB27" s="5">
        <v>1</v>
      </c>
      <c r="BC27">
        <f t="shared" si="9"/>
        <v>0</v>
      </c>
      <c r="BD27">
        <f t="shared" si="10"/>
        <v>0.29299999999999998</v>
      </c>
    </row>
    <row r="28" spans="1:56" ht="13" hidden="1" customHeight="1" outlineLevel="1">
      <c r="A28" t="s">
        <v>116</v>
      </c>
      <c r="B28" t="s">
        <v>315</v>
      </c>
      <c r="C28" s="1">
        <f t="shared" si="0"/>
        <v>2857</v>
      </c>
      <c r="D28" s="5">
        <f>IF(C28&gt;0,RANK(N28,(N28:P28,Q28:AD28)),0)</f>
        <v>2</v>
      </c>
      <c r="E28" s="5">
        <f>IF(C28&gt;0,RANK(O28,(N28:P28,Q28:AD28)),0)</f>
        <v>1</v>
      </c>
      <c r="F28" s="5">
        <f>IF(P28&gt;0,RANK(P28,(N28:P28,Q28:AD28)),0)</f>
        <v>3</v>
      </c>
      <c r="G28" s="1">
        <f t="shared" si="11"/>
        <v>592</v>
      </c>
      <c r="H28" s="2">
        <f t="shared" si="12"/>
        <v>0.20721036051802591</v>
      </c>
      <c r="I28" s="2"/>
      <c r="J28" s="2">
        <f t="shared" si="1"/>
        <v>0.35351767588379418</v>
      </c>
      <c r="K28" s="2">
        <f t="shared" si="2"/>
        <v>0.56072803640182012</v>
      </c>
      <c r="L28" s="2">
        <f t="shared" si="3"/>
        <v>8.5754287714385716E-2</v>
      </c>
      <c r="M28" s="2">
        <f t="shared" si="4"/>
        <v>4.163336342344337E-17</v>
      </c>
      <c r="N28" s="1">
        <v>1010</v>
      </c>
      <c r="O28" s="1">
        <v>1602</v>
      </c>
      <c r="P28" s="1">
        <v>245</v>
      </c>
      <c r="AF28" s="5">
        <f>IF(Q28&gt;0,RANK(Q28,(N28:P28,Q28:AD28)),0)</f>
        <v>0</v>
      </c>
      <c r="AG28" s="5">
        <f>IF(R28&gt;0,RANK(R28,(N28:P28,Q28:AD28)),0)</f>
        <v>0</v>
      </c>
      <c r="AH28" s="5" t="e">
        <f>IF(#REF!&gt;0,RANK(#REF!,(N28:P28,Q28:AD28)),0)</f>
        <v>#REF!</v>
      </c>
      <c r="AI28" s="5">
        <f>IF(S28&gt;0,RANK(S28,(N28:P28,Q28:AD28)),0)</f>
        <v>0</v>
      </c>
      <c r="AJ28" s="2">
        <f t="shared" si="5"/>
        <v>0</v>
      </c>
      <c r="AK28" s="2">
        <f t="shared" si="6"/>
        <v>0</v>
      </c>
      <c r="AM28" s="2">
        <f t="shared" si="7"/>
        <v>0</v>
      </c>
      <c r="AO28" t="s">
        <v>116</v>
      </c>
      <c r="AP28" t="s">
        <v>315</v>
      </c>
      <c r="AQ28">
        <v>5</v>
      </c>
      <c r="AS28">
        <v>21</v>
      </c>
      <c r="AT28" s="81">
        <v>51</v>
      </c>
      <c r="AU28" s="78">
        <f t="shared" si="8"/>
        <v>21051</v>
      </c>
      <c r="AW28" s="5" t="s">
        <v>147</v>
      </c>
      <c r="AZ28" s="5"/>
      <c r="BA28" s="5">
        <v>0</v>
      </c>
      <c r="BB28" s="5">
        <v>1</v>
      </c>
      <c r="BC28">
        <f t="shared" si="9"/>
        <v>0</v>
      </c>
      <c r="BD28">
        <f t="shared" si="10"/>
        <v>0.56000000000000005</v>
      </c>
    </row>
    <row r="29" spans="1:56" ht="13" hidden="1" customHeight="1" outlineLevel="1">
      <c r="A29" t="s">
        <v>255</v>
      </c>
      <c r="B29" t="s">
        <v>315</v>
      </c>
      <c r="C29" s="1">
        <f t="shared" si="0"/>
        <v>2126</v>
      </c>
      <c r="D29" s="5">
        <f>IF(C29&gt;0,RANK(N29,(N29:P29,Q29:AD29)),0)</f>
        <v>2</v>
      </c>
      <c r="E29" s="5">
        <f>IF(C29&gt;0,RANK(O29,(N29:P29,Q29:AD29)),0)</f>
        <v>1</v>
      </c>
      <c r="F29" s="5">
        <f>IF(P29&gt;0,RANK(P29,(N29:P29,Q29:AD29)),0)</f>
        <v>3</v>
      </c>
      <c r="G29" s="1">
        <f t="shared" si="11"/>
        <v>1026</v>
      </c>
      <c r="H29" s="2">
        <f t="shared" si="12"/>
        <v>0.48259642521166513</v>
      </c>
      <c r="I29" s="2"/>
      <c r="J29" s="2">
        <f t="shared" si="1"/>
        <v>0.24176857949200375</v>
      </c>
      <c r="K29" s="2">
        <f t="shared" si="2"/>
        <v>0.72436500470366882</v>
      </c>
      <c r="L29" s="2">
        <f t="shared" si="3"/>
        <v>3.3866415804327372E-2</v>
      </c>
      <c r="M29" s="2">
        <f t="shared" si="4"/>
        <v>1.0408340855860843E-16</v>
      </c>
      <c r="N29" s="1">
        <v>514</v>
      </c>
      <c r="O29" s="1">
        <v>1540</v>
      </c>
      <c r="P29" s="1">
        <v>72</v>
      </c>
      <c r="AF29" s="5">
        <f>IF(Q29&gt;0,RANK(Q29,(N29:P29,Q29:AD29)),0)</f>
        <v>0</v>
      </c>
      <c r="AG29" s="5">
        <f>IF(R29&gt;0,RANK(R29,(N29:P29,Q29:AD29)),0)</f>
        <v>0</v>
      </c>
      <c r="AH29" s="5" t="e">
        <f>IF(#REF!&gt;0,RANK(#REF!,(N29:P29,Q29:AD29)),0)</f>
        <v>#REF!</v>
      </c>
      <c r="AI29" s="5">
        <f>IF(S29&gt;0,RANK(S29,(N29:P29,Q29:AD29)),0)</f>
        <v>0</v>
      </c>
      <c r="AJ29" s="2">
        <f t="shared" si="5"/>
        <v>0</v>
      </c>
      <c r="AK29" s="2">
        <f t="shared" si="6"/>
        <v>0</v>
      </c>
      <c r="AM29" s="2">
        <f t="shared" si="7"/>
        <v>0</v>
      </c>
      <c r="AO29" t="s">
        <v>255</v>
      </c>
      <c r="AP29" t="s">
        <v>315</v>
      </c>
      <c r="AQ29">
        <v>1</v>
      </c>
      <c r="AS29">
        <v>21</v>
      </c>
      <c r="AT29" s="81">
        <v>53</v>
      </c>
      <c r="AU29" s="78">
        <f t="shared" si="8"/>
        <v>21053</v>
      </c>
      <c r="AW29" s="5" t="s">
        <v>147</v>
      </c>
      <c r="AZ29" s="5"/>
      <c r="BA29" s="5">
        <v>0</v>
      </c>
      <c r="BB29" s="5">
        <v>1</v>
      </c>
      <c r="BC29">
        <f t="shared" si="9"/>
        <v>0</v>
      </c>
      <c r="BD29">
        <f t="shared" si="10"/>
        <v>0.72399999999999998</v>
      </c>
    </row>
    <row r="30" spans="1:56" ht="13" hidden="1" customHeight="1" outlineLevel="1">
      <c r="A30" t="s">
        <v>237</v>
      </c>
      <c r="B30" t="s">
        <v>315</v>
      </c>
      <c r="C30" s="1">
        <f t="shared" si="0"/>
        <v>2067</v>
      </c>
      <c r="D30" s="5">
        <f>IF(C30&gt;0,RANK(N30,(N30:P30,Q30:AD30)),0)</f>
        <v>2</v>
      </c>
      <c r="E30" s="5">
        <f>IF(C30&gt;0,RANK(O30,(N30:P30,Q30:AD30)),0)</f>
        <v>1</v>
      </c>
      <c r="F30" s="5">
        <f>IF(P30&gt;0,RANK(P30,(N30:P30,Q30:AD30)),0)</f>
        <v>3</v>
      </c>
      <c r="G30" s="1">
        <f t="shared" si="11"/>
        <v>78</v>
      </c>
      <c r="H30" s="2">
        <f t="shared" si="12"/>
        <v>3.7735849056603772E-2</v>
      </c>
      <c r="I30" s="2"/>
      <c r="J30" s="2">
        <f t="shared" si="1"/>
        <v>0.45573294629898403</v>
      </c>
      <c r="K30" s="2">
        <f t="shared" si="2"/>
        <v>0.4934687953555878</v>
      </c>
      <c r="L30" s="2">
        <f t="shared" si="3"/>
        <v>5.0798258345428157E-2</v>
      </c>
      <c r="M30" s="2">
        <f t="shared" si="4"/>
        <v>-4.163336342344337E-17</v>
      </c>
      <c r="N30" s="1">
        <v>942</v>
      </c>
      <c r="O30" s="1">
        <v>1020</v>
      </c>
      <c r="P30" s="1">
        <v>105</v>
      </c>
      <c r="AF30" s="5">
        <f>IF(Q30&gt;0,RANK(Q30,(N30:P30,Q30:AD30)),0)</f>
        <v>0</v>
      </c>
      <c r="AG30" s="5">
        <f>IF(R30&gt;0,RANK(R30,(N30:P30,Q30:AD30)),0)</f>
        <v>0</v>
      </c>
      <c r="AH30" s="5" t="e">
        <f>IF(#REF!&gt;0,RANK(#REF!,(N30:P30,Q30:AD30)),0)</f>
        <v>#REF!</v>
      </c>
      <c r="AI30" s="5">
        <f>IF(S30&gt;0,RANK(S30,(N30:P30,Q30:AD30)),0)</f>
        <v>0</v>
      </c>
      <c r="AJ30" s="2">
        <f t="shared" si="5"/>
        <v>0</v>
      </c>
      <c r="AK30" s="2">
        <f t="shared" si="6"/>
        <v>0</v>
      </c>
      <c r="AM30" s="2">
        <f t="shared" si="7"/>
        <v>0</v>
      </c>
      <c r="AO30" t="s">
        <v>237</v>
      </c>
      <c r="AP30" t="s">
        <v>315</v>
      </c>
      <c r="AQ30">
        <v>1</v>
      </c>
      <c r="AS30">
        <v>21</v>
      </c>
      <c r="AT30" s="81">
        <v>55</v>
      </c>
      <c r="AU30" s="78">
        <f t="shared" si="8"/>
        <v>21055</v>
      </c>
      <c r="AW30" s="5" t="s">
        <v>147</v>
      </c>
      <c r="AZ30" s="5"/>
      <c r="BA30" s="5">
        <v>0</v>
      </c>
      <c r="BB30" s="5">
        <v>1</v>
      </c>
      <c r="BC30">
        <f t="shared" si="9"/>
        <v>0</v>
      </c>
      <c r="BD30">
        <f t="shared" si="10"/>
        <v>0.49299999999999999</v>
      </c>
    </row>
    <row r="31" spans="1:56" ht="13" hidden="1" customHeight="1" outlineLevel="1">
      <c r="A31" t="s">
        <v>176</v>
      </c>
      <c r="B31" t="s">
        <v>315</v>
      </c>
      <c r="C31" s="1">
        <f t="shared" si="0"/>
        <v>2079</v>
      </c>
      <c r="D31" s="5">
        <f>IF(C31&gt;0,RANK(N31,(N31:P31,Q31:AD31)),0)</f>
        <v>2</v>
      </c>
      <c r="E31" s="5">
        <f>IF(C31&gt;0,RANK(O31,(N31:P31,Q31:AD31)),0)</f>
        <v>1</v>
      </c>
      <c r="F31" s="5">
        <f>IF(P31&gt;0,RANK(P31,(N31:P31,Q31:AD31)),0)</f>
        <v>3</v>
      </c>
      <c r="G31" s="1">
        <f t="shared" si="11"/>
        <v>1255</v>
      </c>
      <c r="H31" s="2">
        <f t="shared" si="12"/>
        <v>0.60365560365560367</v>
      </c>
      <c r="I31" s="2"/>
      <c r="J31" s="2">
        <f t="shared" si="1"/>
        <v>0.17989417989417988</v>
      </c>
      <c r="K31" s="2">
        <f t="shared" si="2"/>
        <v>0.78354978354978355</v>
      </c>
      <c r="L31" s="2">
        <f t="shared" si="3"/>
        <v>3.6556036556036557E-2</v>
      </c>
      <c r="M31" s="2">
        <f t="shared" si="4"/>
        <v>6.9388939039072284E-18</v>
      </c>
      <c r="N31" s="1">
        <v>374</v>
      </c>
      <c r="O31" s="1">
        <v>1629</v>
      </c>
      <c r="P31" s="1">
        <v>76</v>
      </c>
      <c r="AF31" s="5">
        <f>IF(Q31&gt;0,RANK(Q31,(N31:P31,Q31:AD31)),0)</f>
        <v>0</v>
      </c>
      <c r="AG31" s="5">
        <f>IF(R31&gt;0,RANK(R31,(N31:P31,Q31:AD31)),0)</f>
        <v>0</v>
      </c>
      <c r="AH31" s="5" t="e">
        <f>IF(#REF!&gt;0,RANK(#REF!,(N31:P31,Q31:AD31)),0)</f>
        <v>#REF!</v>
      </c>
      <c r="AI31" s="5">
        <f>IF(S31&gt;0,RANK(S31,(N31:P31,Q31:AD31)),0)</f>
        <v>0</v>
      </c>
      <c r="AJ31" s="2">
        <f t="shared" si="5"/>
        <v>0</v>
      </c>
      <c r="AK31" s="2">
        <f t="shared" si="6"/>
        <v>0</v>
      </c>
      <c r="AM31" s="2">
        <f t="shared" si="7"/>
        <v>0</v>
      </c>
      <c r="AO31" t="s">
        <v>176</v>
      </c>
      <c r="AP31" t="s">
        <v>315</v>
      </c>
      <c r="AQ31">
        <v>1</v>
      </c>
      <c r="AS31">
        <v>21</v>
      </c>
      <c r="AT31" s="81">
        <v>57</v>
      </c>
      <c r="AU31" s="78">
        <f t="shared" si="8"/>
        <v>21057</v>
      </c>
      <c r="AW31" s="5" t="s">
        <v>147</v>
      </c>
      <c r="AZ31" s="5"/>
      <c r="BA31" s="5">
        <v>0</v>
      </c>
      <c r="BB31" s="5">
        <v>1</v>
      </c>
      <c r="BC31">
        <f t="shared" si="9"/>
        <v>0</v>
      </c>
      <c r="BD31">
        <f t="shared" si="10"/>
        <v>0.78300000000000003</v>
      </c>
    </row>
    <row r="32" spans="1:56" ht="13" hidden="1" customHeight="1" outlineLevel="1">
      <c r="A32" t="s">
        <v>111</v>
      </c>
      <c r="B32" t="s">
        <v>315</v>
      </c>
      <c r="C32" s="1">
        <f t="shared" si="0"/>
        <v>19639</v>
      </c>
      <c r="D32" s="5">
        <f>IF(C32&gt;0,RANK(N32,(N32:P32,Q32:AD32)),0)</f>
        <v>1</v>
      </c>
      <c r="E32" s="5">
        <f>IF(C32&gt;0,RANK(O32,(N32:P32,Q32:AD32)),0)</f>
        <v>2</v>
      </c>
      <c r="F32" s="5">
        <f>IF(P32&gt;0,RANK(P32,(N32:P32,Q32:AD32)),0)</f>
        <v>3</v>
      </c>
      <c r="G32" s="1">
        <f t="shared" si="11"/>
        <v>4277</v>
      </c>
      <c r="H32" s="2">
        <f t="shared" si="12"/>
        <v>0.21778094607668416</v>
      </c>
      <c r="I32" s="2"/>
      <c r="J32" s="2">
        <f t="shared" si="1"/>
        <v>0.58959213809257094</v>
      </c>
      <c r="K32" s="2">
        <f t="shared" si="2"/>
        <v>0.37181119201588675</v>
      </c>
      <c r="L32" s="2">
        <f t="shared" si="3"/>
        <v>3.859666989154234E-2</v>
      </c>
      <c r="M32" s="2">
        <f t="shared" si="4"/>
        <v>-2.7755575615628914E-17</v>
      </c>
      <c r="N32" s="1">
        <v>11579</v>
      </c>
      <c r="O32" s="1">
        <v>7302</v>
      </c>
      <c r="P32" s="1">
        <v>758</v>
      </c>
      <c r="AF32" s="5">
        <f>IF(Q32&gt;0,RANK(Q32,(N32:P32,Q32:AD32)),0)</f>
        <v>0</v>
      </c>
      <c r="AG32" s="5">
        <f>IF(R32&gt;0,RANK(R32,(N32:P32,Q32:AD32)),0)</f>
        <v>0</v>
      </c>
      <c r="AH32" s="5" t="e">
        <f>IF(#REF!&gt;0,RANK(#REF!,(N32:P32,Q32:AD32)),0)</f>
        <v>#REF!</v>
      </c>
      <c r="AI32" s="5">
        <f>IF(S32&gt;0,RANK(S32,(N32:P32,Q32:AD32)),0)</f>
        <v>0</v>
      </c>
      <c r="AJ32" s="2">
        <f t="shared" si="5"/>
        <v>0</v>
      </c>
      <c r="AK32" s="2">
        <f t="shared" si="6"/>
        <v>0</v>
      </c>
      <c r="AM32" s="2">
        <f t="shared" si="7"/>
        <v>0</v>
      </c>
      <c r="AO32" t="s">
        <v>111</v>
      </c>
      <c r="AP32" t="s">
        <v>315</v>
      </c>
      <c r="AQ32">
        <v>2</v>
      </c>
      <c r="AS32">
        <v>21</v>
      </c>
      <c r="AT32" s="81">
        <v>59</v>
      </c>
      <c r="AU32" s="78">
        <f t="shared" si="8"/>
        <v>21059</v>
      </c>
      <c r="AW32" s="5" t="s">
        <v>147</v>
      </c>
      <c r="AZ32" s="5"/>
      <c r="BA32" s="5">
        <v>0</v>
      </c>
      <c r="BB32" s="5">
        <v>1</v>
      </c>
      <c r="BC32">
        <f t="shared" si="9"/>
        <v>0</v>
      </c>
      <c r="BD32">
        <f t="shared" si="10"/>
        <v>0.371</v>
      </c>
    </row>
    <row r="33" spans="1:56" ht="13" hidden="1" customHeight="1" outlineLevel="1">
      <c r="A33" t="s">
        <v>177</v>
      </c>
      <c r="B33" t="s">
        <v>315</v>
      </c>
      <c r="C33" s="1">
        <f t="shared" si="0"/>
        <v>2306</v>
      </c>
      <c r="D33" s="5">
        <f>IF(C33&gt;0,RANK(N33,(N33:P33,Q33:AD33)),0)</f>
        <v>2</v>
      </c>
      <c r="E33" s="5">
        <f>IF(C33&gt;0,RANK(O33,(N33:P33,Q33:AD33)),0)</f>
        <v>1</v>
      </c>
      <c r="F33" s="5">
        <f>IF(P33&gt;0,RANK(P33,(N33:P33,Q33:AD33)),0)</f>
        <v>3</v>
      </c>
      <c r="G33" s="1">
        <f t="shared" si="11"/>
        <v>99</v>
      </c>
      <c r="H33" s="2">
        <f t="shared" si="12"/>
        <v>4.2931483087597574E-2</v>
      </c>
      <c r="I33" s="2"/>
      <c r="J33" s="2">
        <f t="shared" si="1"/>
        <v>0.46270598438855159</v>
      </c>
      <c r="K33" s="2">
        <f t="shared" si="2"/>
        <v>0.50563746747614913</v>
      </c>
      <c r="L33" s="2">
        <f t="shared" si="3"/>
        <v>3.1656548135299223E-2</v>
      </c>
      <c r="M33" s="2">
        <f t="shared" si="4"/>
        <v>5.5511151231257827E-17</v>
      </c>
      <c r="N33" s="1">
        <v>1067</v>
      </c>
      <c r="O33" s="1">
        <v>1166</v>
      </c>
      <c r="P33" s="1">
        <v>73</v>
      </c>
      <c r="AF33" s="5">
        <f>IF(Q33&gt;0,RANK(Q33,(N33:P33,Q33:AD33)),0)</f>
        <v>0</v>
      </c>
      <c r="AG33" s="5">
        <f>IF(R33&gt;0,RANK(R33,(N33:P33,Q33:AD33)),0)</f>
        <v>0</v>
      </c>
      <c r="AH33" s="5" t="e">
        <f>IF(#REF!&gt;0,RANK(#REF!,(N33:P33,Q33:AD33)),0)</f>
        <v>#REF!</v>
      </c>
      <c r="AI33" s="5">
        <f>IF(S33&gt;0,RANK(S33,(N33:P33,Q33:AD33)),0)</f>
        <v>0</v>
      </c>
      <c r="AJ33" s="2">
        <f t="shared" si="5"/>
        <v>0</v>
      </c>
      <c r="AK33" s="2">
        <f t="shared" si="6"/>
        <v>0</v>
      </c>
      <c r="AM33" s="2">
        <f t="shared" si="7"/>
        <v>0</v>
      </c>
      <c r="AO33" t="s">
        <v>177</v>
      </c>
      <c r="AP33" t="s">
        <v>315</v>
      </c>
      <c r="AQ33">
        <v>2</v>
      </c>
      <c r="AS33">
        <v>21</v>
      </c>
      <c r="AT33" s="81">
        <v>61</v>
      </c>
      <c r="AU33" s="78">
        <f t="shared" si="8"/>
        <v>21061</v>
      </c>
      <c r="AW33" s="5" t="s">
        <v>147</v>
      </c>
      <c r="AZ33" s="5"/>
      <c r="BA33" s="5">
        <v>0</v>
      </c>
      <c r="BB33" s="5">
        <v>1</v>
      </c>
      <c r="BC33">
        <f t="shared" si="9"/>
        <v>0</v>
      </c>
      <c r="BD33">
        <f t="shared" si="10"/>
        <v>0.505</v>
      </c>
    </row>
    <row r="34" spans="1:56" ht="13" hidden="1" customHeight="1" outlineLevel="1">
      <c r="A34" t="s">
        <v>58</v>
      </c>
      <c r="B34" t="s">
        <v>315</v>
      </c>
      <c r="C34" s="1">
        <f t="shared" si="0"/>
        <v>1996</v>
      </c>
      <c r="D34" s="5">
        <f>IF(C34&gt;0,RANK(N34,(N34:P34,Q34:AD34)),0)</f>
        <v>1</v>
      </c>
      <c r="E34" s="5">
        <f>IF(C34&gt;0,RANK(O34,(N34:P34,Q34:AD34)),0)</f>
        <v>2</v>
      </c>
      <c r="F34" s="5">
        <f>IF(P34&gt;0,RANK(P34,(N34:P34,Q34:AD34)),0)</f>
        <v>3</v>
      </c>
      <c r="G34" s="1">
        <f t="shared" si="11"/>
        <v>1068</v>
      </c>
      <c r="H34" s="2">
        <f t="shared" si="12"/>
        <v>0.5350701402805611</v>
      </c>
      <c r="I34" s="2"/>
      <c r="J34" s="2">
        <f t="shared" si="1"/>
        <v>0.73146292585170336</v>
      </c>
      <c r="K34" s="2">
        <f t="shared" si="2"/>
        <v>0.19639278557114229</v>
      </c>
      <c r="L34" s="2">
        <f t="shared" si="3"/>
        <v>7.2144288577154311E-2</v>
      </c>
      <c r="M34" s="2">
        <f t="shared" si="4"/>
        <v>4.163336342344337E-17</v>
      </c>
      <c r="N34" s="1">
        <v>1460</v>
      </c>
      <c r="O34" s="1">
        <v>392</v>
      </c>
      <c r="P34" s="1">
        <v>144</v>
      </c>
      <c r="AF34" s="5">
        <f>IF(Q34&gt;0,RANK(Q34,(N34:P34,Q34:AD34)),0)</f>
        <v>0</v>
      </c>
      <c r="AG34" s="5">
        <f>IF(R34&gt;0,RANK(R34,(N34:P34,Q34:AD34)),0)</f>
        <v>0</v>
      </c>
      <c r="AH34" s="5" t="e">
        <f>IF(#REF!&gt;0,RANK(#REF!,(N34:P34,Q34:AD34)),0)</f>
        <v>#REF!</v>
      </c>
      <c r="AI34" s="5">
        <f>IF(S34&gt;0,RANK(S34,(N34:P34,Q34:AD34)),0)</f>
        <v>0</v>
      </c>
      <c r="AJ34" s="2">
        <f t="shared" si="5"/>
        <v>0</v>
      </c>
      <c r="AK34" s="2">
        <f t="shared" si="6"/>
        <v>0</v>
      </c>
      <c r="AM34" s="2">
        <f t="shared" si="7"/>
        <v>0</v>
      </c>
      <c r="AO34" t="s">
        <v>58</v>
      </c>
      <c r="AP34" t="s">
        <v>315</v>
      </c>
      <c r="AQ34">
        <v>4</v>
      </c>
      <c r="AS34">
        <v>21</v>
      </c>
      <c r="AT34" s="81">
        <v>63</v>
      </c>
      <c r="AU34" s="78">
        <f t="shared" si="8"/>
        <v>21063</v>
      </c>
      <c r="AW34" s="5" t="s">
        <v>147</v>
      </c>
      <c r="AZ34" s="5"/>
      <c r="BA34" s="5">
        <v>1</v>
      </c>
      <c r="BB34" s="5">
        <v>0</v>
      </c>
      <c r="BC34">
        <f t="shared" si="9"/>
        <v>0.73099999999999998</v>
      </c>
      <c r="BD34">
        <f t="shared" si="10"/>
        <v>0</v>
      </c>
    </row>
    <row r="35" spans="1:56" ht="13" hidden="1" customHeight="1" outlineLevel="1">
      <c r="A35" t="s">
        <v>7</v>
      </c>
      <c r="B35" t="s">
        <v>315</v>
      </c>
      <c r="C35" s="1">
        <f t="shared" ref="C35:C66" si="13">SUM(N35:AD35)</f>
        <v>2505</v>
      </c>
      <c r="D35" s="5">
        <f>IF(C35&gt;0,RANK(N35,(N35:P35,Q35:AD35)),0)</f>
        <v>2</v>
      </c>
      <c r="E35" s="5">
        <f>IF(C35&gt;0,RANK(O35,(N35:P35,Q35:AD35)),0)</f>
        <v>1</v>
      </c>
      <c r="F35" s="5">
        <f>IF(P35&gt;0,RANK(P35,(N35:P35,Q35:AD35)),0)</f>
        <v>3</v>
      </c>
      <c r="G35" s="1">
        <f t="shared" si="11"/>
        <v>48</v>
      </c>
      <c r="H35" s="2">
        <f t="shared" si="12"/>
        <v>1.9161676646706587E-2</v>
      </c>
      <c r="I35" s="2"/>
      <c r="J35" s="2">
        <f t="shared" ref="J35:J66" si="14">IF($C35=0,"-",N35/$C35)</f>
        <v>0.39920159680638723</v>
      </c>
      <c r="K35" s="2">
        <f t="shared" ref="K35:K66" si="15">IF($C35=0,"-",O35/$C35)</f>
        <v>0.41836327345309382</v>
      </c>
      <c r="L35" s="2">
        <f t="shared" ref="L35:L66" si="16">IF($C35=0,"-",P35/$C35)</f>
        <v>0.18243512974051895</v>
      </c>
      <c r="M35" s="2">
        <f t="shared" ref="M35:M66" si="17">IF(C35=0,"-",(1-J35-K35-L35))</f>
        <v>0</v>
      </c>
      <c r="N35" s="1">
        <v>1000</v>
      </c>
      <c r="O35" s="1">
        <v>1048</v>
      </c>
      <c r="P35" s="1">
        <v>457</v>
      </c>
      <c r="AF35" s="5">
        <f>IF(Q35&gt;0,RANK(Q35,(N35:P35,Q35:AD35)),0)</f>
        <v>0</v>
      </c>
      <c r="AG35" s="5">
        <f>IF(R35&gt;0,RANK(R35,(N35:P35,Q35:AD35)),0)</f>
        <v>0</v>
      </c>
      <c r="AH35" s="5" t="e">
        <f>IF(#REF!&gt;0,RANK(#REF!,(N35:P35,Q35:AD35)),0)</f>
        <v>#REF!</v>
      </c>
      <c r="AI35" s="5">
        <f>IF(S35&gt;0,RANK(S35,(N35:P35,Q35:AD35)),0)</f>
        <v>0</v>
      </c>
      <c r="AJ35" s="2">
        <f t="shared" ref="AJ35:AJ66" si="18">IF($C35=0,"-",Q35/$C35)</f>
        <v>0</v>
      </c>
      <c r="AK35" s="2">
        <f t="shared" ref="AK35:AK66" si="19">IF($C35=0,"-",R35/$C35)</f>
        <v>0</v>
      </c>
      <c r="AM35" s="2">
        <f t="shared" ref="AM35:AM66" si="20">IF($C35=0,"-",S35/$C35)</f>
        <v>0</v>
      </c>
      <c r="AO35" t="s">
        <v>7</v>
      </c>
      <c r="AP35" t="s">
        <v>315</v>
      </c>
      <c r="AQ35">
        <v>6</v>
      </c>
      <c r="AS35">
        <v>21</v>
      </c>
      <c r="AT35" s="81">
        <v>65</v>
      </c>
      <c r="AU35" s="78">
        <f t="shared" ref="AU35:AU66" si="21">(AS35*1000+AT35)</f>
        <v>21065</v>
      </c>
      <c r="AW35" s="5" t="s">
        <v>147</v>
      </c>
      <c r="AZ35" s="5"/>
      <c r="BA35" s="5">
        <v>0</v>
      </c>
      <c r="BB35" s="5">
        <v>1</v>
      </c>
      <c r="BC35">
        <f t="shared" ref="BC35:BC66" si="22">ROUNDDOWN(BA35*J35,3)</f>
        <v>0</v>
      </c>
      <c r="BD35">
        <f t="shared" ref="BD35:BD66" si="23">ROUNDDOWN(BB35*K35,3)</f>
        <v>0.41799999999999998</v>
      </c>
    </row>
    <row r="36" spans="1:56" ht="13" hidden="1" customHeight="1" outlineLevel="1">
      <c r="A36" t="s">
        <v>126</v>
      </c>
      <c r="B36" t="s">
        <v>315</v>
      </c>
      <c r="C36" s="1">
        <f t="shared" si="13"/>
        <v>60202</v>
      </c>
      <c r="D36" s="5">
        <f>IF(C36&gt;0,RANK(N36,(N36:P36,Q36:AD36)),0)</f>
        <v>1</v>
      </c>
      <c r="E36" s="5">
        <f>IF(C36&gt;0,RANK(O36,(N36:P36,Q36:AD36)),0)</f>
        <v>2</v>
      </c>
      <c r="F36" s="5">
        <f>IF(P36&gt;0,RANK(P36,(N36:P36,Q36:AD36)),0)</f>
        <v>3</v>
      </c>
      <c r="G36" s="1">
        <f t="shared" si="11"/>
        <v>18825</v>
      </c>
      <c r="H36" s="2">
        <f t="shared" si="12"/>
        <v>0.31269725258297065</v>
      </c>
      <c r="I36" s="2"/>
      <c r="J36" s="2">
        <f t="shared" si="14"/>
        <v>0.54729078768147232</v>
      </c>
      <c r="K36" s="2">
        <f t="shared" si="15"/>
        <v>0.2345935350985017</v>
      </c>
      <c r="L36" s="2">
        <f t="shared" si="16"/>
        <v>0.21811567722002592</v>
      </c>
      <c r="M36" s="2">
        <f t="shared" si="17"/>
        <v>5.5511151231257827E-17</v>
      </c>
      <c r="N36" s="1">
        <v>32948</v>
      </c>
      <c r="O36" s="1">
        <v>14123</v>
      </c>
      <c r="P36" s="1">
        <v>13131</v>
      </c>
      <c r="AF36" s="5">
        <f>IF(Q36&gt;0,RANK(Q36,(N36:P36,Q36:AD36)),0)</f>
        <v>0</v>
      </c>
      <c r="AG36" s="5">
        <f>IF(R36&gt;0,RANK(R36,(N36:P36,Q36:AD36)),0)</f>
        <v>0</v>
      </c>
      <c r="AH36" s="5" t="e">
        <f>IF(#REF!&gt;0,RANK(#REF!,(N36:P36,Q36:AD36)),0)</f>
        <v>#REF!</v>
      </c>
      <c r="AI36" s="5">
        <f>IF(S36&gt;0,RANK(S36,(N36:P36,Q36:AD36)),0)</f>
        <v>0</v>
      </c>
      <c r="AJ36" s="2">
        <f t="shared" si="18"/>
        <v>0</v>
      </c>
      <c r="AK36" s="2">
        <f t="shared" si="19"/>
        <v>0</v>
      </c>
      <c r="AM36" s="2">
        <f t="shared" si="20"/>
        <v>0</v>
      </c>
      <c r="AO36" t="s">
        <v>126</v>
      </c>
      <c r="AP36" t="s">
        <v>315</v>
      </c>
      <c r="AQ36">
        <v>6</v>
      </c>
      <c r="AS36">
        <v>21</v>
      </c>
      <c r="AT36" s="81">
        <v>67</v>
      </c>
      <c r="AU36" s="78">
        <f t="shared" si="21"/>
        <v>21067</v>
      </c>
      <c r="AW36" s="5" t="s">
        <v>147</v>
      </c>
      <c r="AZ36" s="5"/>
      <c r="BA36" s="5">
        <v>0</v>
      </c>
      <c r="BB36" s="5">
        <v>1</v>
      </c>
      <c r="BC36">
        <f t="shared" si="22"/>
        <v>0</v>
      </c>
      <c r="BD36">
        <f t="shared" si="23"/>
        <v>0.23400000000000001</v>
      </c>
    </row>
    <row r="37" spans="1:56" ht="13" hidden="1" customHeight="1" outlineLevel="1">
      <c r="A37" t="s">
        <v>212</v>
      </c>
      <c r="B37" t="s">
        <v>315</v>
      </c>
      <c r="C37" s="1">
        <f t="shared" si="13"/>
        <v>3070</v>
      </c>
      <c r="D37" s="5">
        <f>IF(C37&gt;0,RANK(N37,(N37:P37,Q37:AD37)),0)</f>
        <v>1</v>
      </c>
      <c r="E37" s="5">
        <f>IF(C37&gt;0,RANK(O37,(N37:P37,Q37:AD37)),0)</f>
        <v>2</v>
      </c>
      <c r="F37" s="5">
        <f>IF(P37&gt;0,RANK(P37,(N37:P37,Q37:AD37)),0)</f>
        <v>3</v>
      </c>
      <c r="G37" s="1">
        <f t="shared" si="11"/>
        <v>674</v>
      </c>
      <c r="H37" s="2">
        <f t="shared" si="12"/>
        <v>0.21954397394136807</v>
      </c>
      <c r="I37" s="2"/>
      <c r="J37" s="2">
        <f t="shared" si="14"/>
        <v>0.53843648208469053</v>
      </c>
      <c r="K37" s="2">
        <f t="shared" si="15"/>
        <v>0.31889250814332248</v>
      </c>
      <c r="L37" s="2">
        <f t="shared" si="16"/>
        <v>0.14267100977198696</v>
      </c>
      <c r="M37" s="2">
        <f t="shared" si="17"/>
        <v>2.7755575615628914E-17</v>
      </c>
      <c r="N37" s="1">
        <v>1653</v>
      </c>
      <c r="O37" s="1">
        <v>979</v>
      </c>
      <c r="P37" s="1">
        <v>438</v>
      </c>
      <c r="AF37" s="5">
        <f>IF(Q37&gt;0,RANK(Q37,(N37:P37,Q37:AD37)),0)</f>
        <v>0</v>
      </c>
      <c r="AG37" s="5">
        <f>IF(R37&gt;0,RANK(R37,(N37:P37,Q37:AD37)),0)</f>
        <v>0</v>
      </c>
      <c r="AH37" s="5" t="e">
        <f>IF(#REF!&gt;0,RANK(#REF!,(N37:P37,Q37:AD37)),0)</f>
        <v>#REF!</v>
      </c>
      <c r="AI37" s="5">
        <f>IF(S37&gt;0,RANK(S37,(N37:P37,Q37:AD37)),0)</f>
        <v>0</v>
      </c>
      <c r="AJ37" s="2">
        <f t="shared" si="18"/>
        <v>0</v>
      </c>
      <c r="AK37" s="2">
        <f t="shared" si="19"/>
        <v>0</v>
      </c>
      <c r="AM37" s="2">
        <f t="shared" si="20"/>
        <v>0</v>
      </c>
      <c r="AO37" t="s">
        <v>212</v>
      </c>
      <c r="AP37" t="s">
        <v>315</v>
      </c>
      <c r="AQ37">
        <v>4</v>
      </c>
      <c r="AS37">
        <v>21</v>
      </c>
      <c r="AT37" s="81">
        <v>69</v>
      </c>
      <c r="AU37" s="78">
        <f t="shared" si="21"/>
        <v>21069</v>
      </c>
      <c r="AW37" s="5" t="s">
        <v>147</v>
      </c>
      <c r="AZ37" s="5"/>
      <c r="BA37" s="5">
        <v>0</v>
      </c>
      <c r="BB37" s="5">
        <v>1</v>
      </c>
      <c r="BC37">
        <f t="shared" si="22"/>
        <v>0</v>
      </c>
      <c r="BD37">
        <f t="shared" si="23"/>
        <v>0.318</v>
      </c>
    </row>
    <row r="38" spans="1:56" ht="13" hidden="1" customHeight="1" outlineLevel="1">
      <c r="A38" t="s">
        <v>8</v>
      </c>
      <c r="B38" t="s">
        <v>315</v>
      </c>
      <c r="C38" s="1">
        <f t="shared" si="13"/>
        <v>6621</v>
      </c>
      <c r="D38" s="5">
        <f>IF(C38&gt;0,RANK(N38,(N38:P38,Q38:AD38)),0)</f>
        <v>1</v>
      </c>
      <c r="E38" s="5">
        <f>IF(C38&gt;0,RANK(O38,(N38:P38,Q38:AD38)),0)</f>
        <v>2</v>
      </c>
      <c r="F38" s="5">
        <f>IF(P38&gt;0,RANK(P38,(N38:P38,Q38:AD38)),0)</f>
        <v>3</v>
      </c>
      <c r="G38" s="1">
        <f t="shared" si="11"/>
        <v>2418</v>
      </c>
      <c r="H38" s="2">
        <f t="shared" si="12"/>
        <v>0.36520163117353877</v>
      </c>
      <c r="I38" s="2"/>
      <c r="J38" s="2">
        <f t="shared" si="14"/>
        <v>0.63555354176106327</v>
      </c>
      <c r="K38" s="2">
        <f t="shared" si="15"/>
        <v>0.27035191058752456</v>
      </c>
      <c r="L38" s="2">
        <f t="shared" si="16"/>
        <v>9.4094547651412175E-2</v>
      </c>
      <c r="M38" s="2">
        <f t="shared" si="17"/>
        <v>0</v>
      </c>
      <c r="N38" s="1">
        <v>4208</v>
      </c>
      <c r="O38" s="1">
        <v>1790</v>
      </c>
      <c r="P38" s="1">
        <v>623</v>
      </c>
      <c r="AF38" s="5">
        <f>IF(Q38&gt;0,RANK(Q38,(N38:P38,Q38:AD38)),0)</f>
        <v>0</v>
      </c>
      <c r="AG38" s="5">
        <f>IF(R38&gt;0,RANK(R38,(N38:P38,Q38:AD38)),0)</f>
        <v>0</v>
      </c>
      <c r="AH38" s="5" t="e">
        <f>IF(#REF!&gt;0,RANK(#REF!,(N38:P38,Q38:AD38)),0)</f>
        <v>#REF!</v>
      </c>
      <c r="AI38" s="5">
        <f>IF(S38&gt;0,RANK(S38,(N38:P38,Q38:AD38)),0)</f>
        <v>0</v>
      </c>
      <c r="AJ38" s="2">
        <f t="shared" si="18"/>
        <v>0</v>
      </c>
      <c r="AK38" s="2">
        <f t="shared" si="19"/>
        <v>0</v>
      </c>
      <c r="AM38" s="2">
        <f t="shared" si="20"/>
        <v>0</v>
      </c>
      <c r="AO38" t="s">
        <v>8</v>
      </c>
      <c r="AP38" t="s">
        <v>315</v>
      </c>
      <c r="AQ38">
        <v>5</v>
      </c>
      <c r="AS38">
        <v>21</v>
      </c>
      <c r="AT38" s="81">
        <v>71</v>
      </c>
      <c r="AU38" s="78">
        <f t="shared" si="21"/>
        <v>21071</v>
      </c>
      <c r="AW38" s="5" t="s">
        <v>147</v>
      </c>
      <c r="AZ38" s="5"/>
      <c r="BA38" s="5">
        <v>1</v>
      </c>
      <c r="BB38" s="5">
        <v>0</v>
      </c>
      <c r="BC38">
        <f t="shared" si="22"/>
        <v>0.63500000000000001</v>
      </c>
      <c r="BD38">
        <f t="shared" si="23"/>
        <v>0</v>
      </c>
    </row>
    <row r="39" spans="1:56" ht="13" hidden="1" customHeight="1" outlineLevel="1">
      <c r="A39" t="s">
        <v>31</v>
      </c>
      <c r="B39" t="s">
        <v>315</v>
      </c>
      <c r="C39" s="1">
        <f t="shared" si="13"/>
        <v>16602</v>
      </c>
      <c r="D39" s="5">
        <f>IF(C39&gt;0,RANK(N39,(N39:P39,Q39:AD39)),0)</f>
        <v>1</v>
      </c>
      <c r="E39" s="5">
        <f>IF(C39&gt;0,RANK(O39,(N39:P39,Q39:AD39)),0)</f>
        <v>3</v>
      </c>
      <c r="F39" s="5">
        <f>IF(P39&gt;0,RANK(P39,(N39:P39,Q39:AD39)),0)</f>
        <v>2</v>
      </c>
      <c r="G39" s="1">
        <f t="shared" si="11"/>
        <v>5876</v>
      </c>
      <c r="H39" s="2">
        <f t="shared" si="12"/>
        <v>0.3539332610528852</v>
      </c>
      <c r="I39" s="2"/>
      <c r="J39" s="2">
        <f t="shared" si="14"/>
        <v>0.59607276231779305</v>
      </c>
      <c r="K39" s="2">
        <f t="shared" si="15"/>
        <v>0.16178773641729913</v>
      </c>
      <c r="L39" s="2">
        <f t="shared" si="16"/>
        <v>0.24213950126490785</v>
      </c>
      <c r="M39" s="2">
        <f t="shared" si="17"/>
        <v>-2.7755575615628914E-17</v>
      </c>
      <c r="N39" s="1">
        <v>9896</v>
      </c>
      <c r="O39" s="1">
        <v>2686</v>
      </c>
      <c r="P39" s="1">
        <v>4020</v>
      </c>
      <c r="AF39" s="5">
        <f>IF(Q39&gt;0,RANK(Q39,(N39:P39,Q39:AD39)),0)</f>
        <v>0</v>
      </c>
      <c r="AG39" s="5">
        <f>IF(R39&gt;0,RANK(R39,(N39:P39,Q39:AD39)),0)</f>
        <v>0</v>
      </c>
      <c r="AH39" s="5" t="e">
        <f>IF(#REF!&gt;0,RANK(#REF!,(N39:P39,Q39:AD39)),0)</f>
        <v>#REF!</v>
      </c>
      <c r="AI39" s="5">
        <f>IF(S39&gt;0,RANK(S39,(N39:P39,Q39:AD39)),0)</f>
        <v>0</v>
      </c>
      <c r="AJ39" s="2">
        <f t="shared" si="18"/>
        <v>0</v>
      </c>
      <c r="AK39" s="2">
        <f t="shared" si="19"/>
        <v>0</v>
      </c>
      <c r="AM39" s="2">
        <f t="shared" si="20"/>
        <v>0</v>
      </c>
      <c r="AO39" t="s">
        <v>31</v>
      </c>
      <c r="AP39" t="s">
        <v>315</v>
      </c>
      <c r="AQ39">
        <v>6</v>
      </c>
      <c r="AS39">
        <v>21</v>
      </c>
      <c r="AT39" s="81">
        <v>73</v>
      </c>
      <c r="AU39" s="78">
        <f t="shared" si="21"/>
        <v>21073</v>
      </c>
      <c r="AW39" s="5" t="s">
        <v>147</v>
      </c>
      <c r="AZ39" s="5"/>
      <c r="BA39" s="5">
        <v>1</v>
      </c>
      <c r="BB39" s="5">
        <v>0</v>
      </c>
      <c r="BC39">
        <f t="shared" si="22"/>
        <v>0.59599999999999997</v>
      </c>
      <c r="BD39">
        <f t="shared" si="23"/>
        <v>0</v>
      </c>
    </row>
    <row r="40" spans="1:56" ht="13" hidden="1" customHeight="1" outlineLevel="1">
      <c r="A40" t="s">
        <v>187</v>
      </c>
      <c r="B40" t="s">
        <v>315</v>
      </c>
      <c r="C40" s="1">
        <f t="shared" si="13"/>
        <v>1168</v>
      </c>
      <c r="D40" s="5">
        <f>IF(C40&gt;0,RANK(N40,(N40:P40,Q40:AD40)),0)</f>
        <v>1</v>
      </c>
      <c r="E40" s="5">
        <f>IF(C40&gt;0,RANK(O40,(N40:P40,Q40:AD40)),0)</f>
        <v>2</v>
      </c>
      <c r="F40" s="5">
        <f>IF(P40&gt;0,RANK(P40,(N40:P40,Q40:AD40)),0)</f>
        <v>3</v>
      </c>
      <c r="G40" s="1">
        <f t="shared" si="11"/>
        <v>213</v>
      </c>
      <c r="H40" s="2">
        <f t="shared" si="12"/>
        <v>0.18236301369863014</v>
      </c>
      <c r="I40" s="2"/>
      <c r="J40" s="2">
        <f t="shared" si="14"/>
        <v>0.57106164383561642</v>
      </c>
      <c r="K40" s="2">
        <f t="shared" si="15"/>
        <v>0.3886986301369863</v>
      </c>
      <c r="L40" s="2">
        <f t="shared" si="16"/>
        <v>4.0239726027397262E-2</v>
      </c>
      <c r="M40" s="2">
        <f t="shared" si="17"/>
        <v>2.0816681711721685E-17</v>
      </c>
      <c r="N40" s="1">
        <v>667</v>
      </c>
      <c r="O40" s="1">
        <v>454</v>
      </c>
      <c r="P40" s="1">
        <v>47</v>
      </c>
      <c r="AF40" s="5">
        <f>IF(Q40&gt;0,RANK(Q40,(N40:P40,Q40:AD40)),0)</f>
        <v>0</v>
      </c>
      <c r="AG40" s="5">
        <f>IF(R40&gt;0,RANK(R40,(N40:P40,Q40:AD40)),0)</f>
        <v>0</v>
      </c>
      <c r="AH40" s="5" t="e">
        <f>IF(#REF!&gt;0,RANK(#REF!,(N40:P40,Q40:AD40)),0)</f>
        <v>#REF!</v>
      </c>
      <c r="AI40" s="5">
        <f>IF(S40&gt;0,RANK(S40,(N40:P40,Q40:AD40)),0)</f>
        <v>0</v>
      </c>
      <c r="AJ40" s="2">
        <f t="shared" si="18"/>
        <v>0</v>
      </c>
      <c r="AK40" s="2">
        <f t="shared" si="19"/>
        <v>0</v>
      </c>
      <c r="AM40" s="2">
        <f t="shared" si="20"/>
        <v>0</v>
      </c>
      <c r="AO40" t="s">
        <v>187</v>
      </c>
      <c r="AP40" t="s">
        <v>315</v>
      </c>
      <c r="AQ40">
        <v>1</v>
      </c>
      <c r="AS40">
        <v>21</v>
      </c>
      <c r="AT40" s="81">
        <v>75</v>
      </c>
      <c r="AU40" s="78">
        <f t="shared" si="21"/>
        <v>21075</v>
      </c>
      <c r="AW40" s="5" t="s">
        <v>147</v>
      </c>
      <c r="AZ40" s="5"/>
      <c r="BA40" s="5">
        <v>1</v>
      </c>
      <c r="BB40" s="5">
        <v>0</v>
      </c>
      <c r="BC40">
        <f t="shared" si="22"/>
        <v>0.57099999999999995</v>
      </c>
      <c r="BD40">
        <f t="shared" si="23"/>
        <v>0</v>
      </c>
    </row>
    <row r="41" spans="1:56" ht="13" hidden="1" customHeight="1" outlineLevel="1">
      <c r="A41" t="s">
        <v>207</v>
      </c>
      <c r="B41" t="s">
        <v>315</v>
      </c>
      <c r="C41" s="1">
        <f t="shared" si="13"/>
        <v>1067</v>
      </c>
      <c r="D41" s="5">
        <f>IF(C41&gt;0,RANK(N41,(N41:P41,Q41:AD41)),0)</f>
        <v>1</v>
      </c>
      <c r="E41" s="5">
        <f>IF(C41&gt;0,RANK(O41,(N41:P41,Q41:AD41)),0)</f>
        <v>2</v>
      </c>
      <c r="F41" s="5">
        <f>IF(P41&gt;0,RANK(P41,(N41:P41,Q41:AD41)),0)</f>
        <v>3</v>
      </c>
      <c r="G41" s="1">
        <f t="shared" si="11"/>
        <v>204</v>
      </c>
      <c r="H41" s="2">
        <f t="shared" si="12"/>
        <v>0.19119025304592316</v>
      </c>
      <c r="I41" s="2"/>
      <c r="J41" s="2">
        <f t="shared" si="14"/>
        <v>0.56888472352389874</v>
      </c>
      <c r="K41" s="2">
        <f t="shared" si="15"/>
        <v>0.37769447047797561</v>
      </c>
      <c r="L41" s="2">
        <f t="shared" si="16"/>
        <v>5.3420805998125584E-2</v>
      </c>
      <c r="M41" s="2">
        <f t="shared" si="17"/>
        <v>6.9388939039072284E-17</v>
      </c>
      <c r="N41" s="1">
        <v>607</v>
      </c>
      <c r="O41" s="1">
        <v>403</v>
      </c>
      <c r="P41" s="1">
        <v>57</v>
      </c>
      <c r="AF41" s="5">
        <f>IF(Q41&gt;0,RANK(Q41,(N41:P41,Q41:AD41)),0)</f>
        <v>0</v>
      </c>
      <c r="AG41" s="5">
        <f>IF(R41&gt;0,RANK(R41,(N41:P41,Q41:AD41)),0)</f>
        <v>0</v>
      </c>
      <c r="AH41" s="5" t="e">
        <f>IF(#REF!&gt;0,RANK(#REF!,(N41:P41,Q41:AD41)),0)</f>
        <v>#REF!</v>
      </c>
      <c r="AI41" s="5">
        <f>IF(S41&gt;0,RANK(S41,(N41:P41,Q41:AD41)),0)</f>
        <v>0</v>
      </c>
      <c r="AJ41" s="2">
        <f t="shared" si="18"/>
        <v>0</v>
      </c>
      <c r="AK41" s="2">
        <f t="shared" si="19"/>
        <v>0</v>
      </c>
      <c r="AM41" s="2">
        <f t="shared" si="20"/>
        <v>0</v>
      </c>
      <c r="AO41" t="s">
        <v>207</v>
      </c>
      <c r="AP41" t="s">
        <v>315</v>
      </c>
      <c r="AQ41">
        <v>4</v>
      </c>
      <c r="AS41">
        <v>21</v>
      </c>
      <c r="AT41" s="81">
        <v>77</v>
      </c>
      <c r="AU41" s="78">
        <f t="shared" si="21"/>
        <v>21077</v>
      </c>
      <c r="AW41" s="5" t="s">
        <v>147</v>
      </c>
      <c r="AZ41" s="5"/>
      <c r="BA41" s="5">
        <v>0</v>
      </c>
      <c r="BB41" s="5">
        <v>1</v>
      </c>
      <c r="BC41">
        <f t="shared" si="22"/>
        <v>0</v>
      </c>
      <c r="BD41">
        <f t="shared" si="23"/>
        <v>0.377</v>
      </c>
    </row>
    <row r="42" spans="1:56" ht="13" hidden="1" customHeight="1" outlineLevel="1">
      <c r="A42" t="s">
        <v>294</v>
      </c>
      <c r="B42" t="s">
        <v>315</v>
      </c>
      <c r="C42" s="1">
        <f t="shared" si="13"/>
        <v>3276</v>
      </c>
      <c r="D42" s="5">
        <f>IF(C42&gt;0,RANK(N42,(N42:P42,Q42:AD42)),0)</f>
        <v>1</v>
      </c>
      <c r="E42" s="5">
        <f>IF(C42&gt;0,RANK(O42,(N42:P42,Q42:AD42)),0)</f>
        <v>2</v>
      </c>
      <c r="F42" s="5">
        <f>IF(P42&gt;0,RANK(P42,(N42:P42,Q42:AD42)),0)</f>
        <v>3</v>
      </c>
      <c r="G42" s="1">
        <f t="shared" si="11"/>
        <v>121</v>
      </c>
      <c r="H42" s="2">
        <f t="shared" si="12"/>
        <v>3.6935286935286936E-2</v>
      </c>
      <c r="I42" s="2"/>
      <c r="J42" s="2">
        <f t="shared" si="14"/>
        <v>0.41910866910866912</v>
      </c>
      <c r="K42" s="2">
        <f t="shared" si="15"/>
        <v>0.38217338217338215</v>
      </c>
      <c r="L42" s="2">
        <f t="shared" si="16"/>
        <v>0.19871794871794871</v>
      </c>
      <c r="M42" s="2">
        <f t="shared" si="17"/>
        <v>-2.7755575615628914E-17</v>
      </c>
      <c r="N42" s="1">
        <v>1373</v>
      </c>
      <c r="O42" s="1">
        <v>1252</v>
      </c>
      <c r="P42" s="1">
        <v>651</v>
      </c>
      <c r="AF42" s="5">
        <f>IF(Q42&gt;0,RANK(Q42,(N42:P42,Q42:AD42)),0)</f>
        <v>0</v>
      </c>
      <c r="AG42" s="5">
        <f>IF(R42&gt;0,RANK(R42,(N42:P42,Q42:AD42)),0)</f>
        <v>0</v>
      </c>
      <c r="AH42" s="5" t="e">
        <f>IF(#REF!&gt;0,RANK(#REF!,(N42:P42,Q42:AD42)),0)</f>
        <v>#REF!</v>
      </c>
      <c r="AI42" s="5">
        <f>IF(S42&gt;0,RANK(S42,(N42:P42,Q42:AD42)),0)</f>
        <v>0</v>
      </c>
      <c r="AJ42" s="2">
        <f t="shared" si="18"/>
        <v>0</v>
      </c>
      <c r="AK42" s="2">
        <f t="shared" si="19"/>
        <v>0</v>
      </c>
      <c r="AM42" s="2">
        <f t="shared" si="20"/>
        <v>0</v>
      </c>
      <c r="AO42" t="s">
        <v>294</v>
      </c>
      <c r="AP42" t="s">
        <v>315</v>
      </c>
      <c r="AQ42">
        <v>6</v>
      </c>
      <c r="AS42">
        <v>21</v>
      </c>
      <c r="AT42" s="81">
        <v>79</v>
      </c>
      <c r="AU42" s="78">
        <f t="shared" si="21"/>
        <v>21079</v>
      </c>
      <c r="AW42" s="5" t="s">
        <v>147</v>
      </c>
      <c r="AZ42" s="5"/>
      <c r="BA42" s="5">
        <v>0</v>
      </c>
      <c r="BB42" s="5">
        <v>1</v>
      </c>
      <c r="BC42">
        <f t="shared" si="22"/>
        <v>0</v>
      </c>
      <c r="BD42">
        <f t="shared" si="23"/>
        <v>0.38200000000000001</v>
      </c>
    </row>
    <row r="43" spans="1:56" ht="13" hidden="1" customHeight="1" outlineLevel="1">
      <c r="A43" t="s">
        <v>167</v>
      </c>
      <c r="B43" t="s">
        <v>315</v>
      </c>
      <c r="C43" s="1">
        <f t="shared" si="13"/>
        <v>3244</v>
      </c>
      <c r="D43" s="5">
        <f>IF(C43&gt;0,RANK(N43,(N43:P43,Q43:AD43)),0)</f>
        <v>1</v>
      </c>
      <c r="E43" s="5">
        <f>IF(C43&gt;0,RANK(O43,(N43:P43,Q43:AD43)),0)</f>
        <v>2</v>
      </c>
      <c r="F43" s="5">
        <f>IF(P43&gt;0,RANK(P43,(N43:P43,Q43:AD43)),0)</f>
        <v>3</v>
      </c>
      <c r="G43" s="1">
        <f t="shared" si="11"/>
        <v>199</v>
      </c>
      <c r="H43" s="2">
        <f t="shared" si="12"/>
        <v>6.1344019728729965E-2</v>
      </c>
      <c r="I43" s="2"/>
      <c r="J43" s="2">
        <f t="shared" si="14"/>
        <v>0.49969173859432797</v>
      </c>
      <c r="K43" s="2">
        <f t="shared" si="15"/>
        <v>0.43834771886559803</v>
      </c>
      <c r="L43" s="2">
        <f t="shared" si="16"/>
        <v>6.1960542540073986E-2</v>
      </c>
      <c r="M43" s="2">
        <f t="shared" si="17"/>
        <v>-4.8572257327350599E-17</v>
      </c>
      <c r="N43" s="1">
        <v>1621</v>
      </c>
      <c r="O43" s="1">
        <v>1422</v>
      </c>
      <c r="P43" s="1">
        <v>201</v>
      </c>
      <c r="AF43" s="5">
        <f>IF(Q43&gt;0,RANK(Q43,(N43:P43,Q43:AD43)),0)</f>
        <v>0</v>
      </c>
      <c r="AG43" s="5">
        <f>IF(R43&gt;0,RANK(R43,(N43:P43,Q43:AD43)),0)</f>
        <v>0</v>
      </c>
      <c r="AH43" s="5" t="e">
        <f>IF(#REF!&gt;0,RANK(#REF!,(N43:P43,Q43:AD43)),0)</f>
        <v>#REF!</v>
      </c>
      <c r="AI43" s="5">
        <f>IF(S43&gt;0,RANK(S43,(N43:P43,Q43:AD43)),0)</f>
        <v>0</v>
      </c>
      <c r="AJ43" s="2">
        <f t="shared" si="18"/>
        <v>0</v>
      </c>
      <c r="AK43" s="2">
        <f t="shared" si="19"/>
        <v>0</v>
      </c>
      <c r="AM43" s="2">
        <f t="shared" si="20"/>
        <v>0</v>
      </c>
      <c r="AO43" t="s">
        <v>167</v>
      </c>
      <c r="AP43" t="s">
        <v>315</v>
      </c>
      <c r="AQ43">
        <v>4</v>
      </c>
      <c r="AS43">
        <v>21</v>
      </c>
      <c r="AT43" s="81">
        <v>81</v>
      </c>
      <c r="AU43" s="78">
        <f t="shared" si="21"/>
        <v>21081</v>
      </c>
      <c r="AW43" s="5" t="s">
        <v>147</v>
      </c>
      <c r="AZ43" s="5"/>
      <c r="BA43" s="5">
        <v>0</v>
      </c>
      <c r="BB43" s="5">
        <v>1</v>
      </c>
      <c r="BC43">
        <f t="shared" si="22"/>
        <v>0</v>
      </c>
      <c r="BD43">
        <f t="shared" si="23"/>
        <v>0.438</v>
      </c>
    </row>
    <row r="44" spans="1:56" ht="13" hidden="1" customHeight="1" outlineLevel="1">
      <c r="A44" t="s">
        <v>308</v>
      </c>
      <c r="B44" t="s">
        <v>315</v>
      </c>
      <c r="C44" s="1">
        <f t="shared" si="13"/>
        <v>7896</v>
      </c>
      <c r="D44" s="5">
        <f>IF(C44&gt;0,RANK(N44,(N44:P44,Q44:AD44)),0)</f>
        <v>1</v>
      </c>
      <c r="E44" s="5">
        <f>IF(C44&gt;0,RANK(O44,(N44:P44,Q44:AD44)),0)</f>
        <v>2</v>
      </c>
      <c r="F44" s="5">
        <f>IF(P44&gt;0,RANK(P44,(N44:P44,Q44:AD44)),0)</f>
        <v>3</v>
      </c>
      <c r="G44" s="1">
        <f t="shared" si="11"/>
        <v>1134</v>
      </c>
      <c r="H44" s="2">
        <f t="shared" si="12"/>
        <v>0.14361702127659576</v>
      </c>
      <c r="I44" s="2"/>
      <c r="J44" s="2">
        <f t="shared" si="14"/>
        <v>0.5435663627152989</v>
      </c>
      <c r="K44" s="2">
        <f t="shared" si="15"/>
        <v>0.39994934143870314</v>
      </c>
      <c r="L44" s="2">
        <f t="shared" si="16"/>
        <v>5.6484295845997977E-2</v>
      </c>
      <c r="M44" s="2">
        <f t="shared" si="17"/>
        <v>-2.0816681711721685E-17</v>
      </c>
      <c r="N44" s="1">
        <v>4292</v>
      </c>
      <c r="O44" s="1">
        <v>3158</v>
      </c>
      <c r="P44" s="1">
        <v>446</v>
      </c>
      <c r="AF44" s="5">
        <f>IF(Q44&gt;0,RANK(Q44,(N44:P44,Q44:AD44)),0)</f>
        <v>0</v>
      </c>
      <c r="AG44" s="5">
        <f>IF(R44&gt;0,RANK(R44,(N44:P44,Q44:AD44)),0)</f>
        <v>0</v>
      </c>
      <c r="AH44" s="5" t="e">
        <f>IF(#REF!&gt;0,RANK(#REF!,(N44:P44,Q44:AD44)),0)</f>
        <v>#REF!</v>
      </c>
      <c r="AI44" s="5">
        <f>IF(S44&gt;0,RANK(S44,(N44:P44,Q44:AD44)),0)</f>
        <v>0</v>
      </c>
      <c r="AJ44" s="2">
        <f t="shared" si="18"/>
        <v>0</v>
      </c>
      <c r="AK44" s="2">
        <f t="shared" si="19"/>
        <v>0</v>
      </c>
      <c r="AM44" s="2">
        <f t="shared" si="20"/>
        <v>0</v>
      </c>
      <c r="AO44" t="s">
        <v>308</v>
      </c>
      <c r="AP44" t="s">
        <v>315</v>
      </c>
      <c r="AQ44">
        <v>1</v>
      </c>
      <c r="AS44">
        <v>21</v>
      </c>
      <c r="AT44" s="81">
        <v>83</v>
      </c>
      <c r="AU44" s="78">
        <f t="shared" si="21"/>
        <v>21083</v>
      </c>
      <c r="AW44" s="5" t="s">
        <v>147</v>
      </c>
      <c r="AZ44" s="5"/>
      <c r="BA44" s="5">
        <v>0</v>
      </c>
      <c r="BB44" s="5">
        <v>1</v>
      </c>
      <c r="BC44">
        <f t="shared" si="22"/>
        <v>0</v>
      </c>
      <c r="BD44">
        <f t="shared" si="23"/>
        <v>0.39900000000000002</v>
      </c>
    </row>
    <row r="45" spans="1:56" ht="13" hidden="1" customHeight="1" outlineLevel="1">
      <c r="A45" t="s">
        <v>15</v>
      </c>
      <c r="B45" t="s">
        <v>315</v>
      </c>
      <c r="C45" s="1">
        <f t="shared" si="13"/>
        <v>4431</v>
      </c>
      <c r="D45" s="5">
        <f>IF(C45&gt;0,RANK(N45,(N45:P45,Q45:AD45)),0)</f>
        <v>1</v>
      </c>
      <c r="E45" s="5">
        <f>IF(C45&gt;0,RANK(O45,(N45:P45,Q45:AD45)),0)</f>
        <v>2</v>
      </c>
      <c r="F45" s="5">
        <f>IF(P45&gt;0,RANK(P45,(N45:P45,Q45:AD45)),0)</f>
        <v>3</v>
      </c>
      <c r="G45" s="1">
        <f t="shared" si="11"/>
        <v>415</v>
      </c>
      <c r="H45" s="2">
        <f t="shared" si="12"/>
        <v>9.365831640713157E-2</v>
      </c>
      <c r="I45" s="2"/>
      <c r="J45" s="2">
        <f t="shared" si="14"/>
        <v>0.52042428345745884</v>
      </c>
      <c r="K45" s="2">
        <f t="shared" si="15"/>
        <v>0.42676596705032727</v>
      </c>
      <c r="L45" s="2">
        <f t="shared" si="16"/>
        <v>5.2809749492213946E-2</v>
      </c>
      <c r="M45" s="2">
        <f t="shared" si="17"/>
        <v>-4.8572257327350599E-17</v>
      </c>
      <c r="N45" s="1">
        <v>2306</v>
      </c>
      <c r="O45" s="1">
        <v>1891</v>
      </c>
      <c r="P45" s="1">
        <v>234</v>
      </c>
      <c r="AF45" s="5">
        <f>IF(Q45&gt;0,RANK(Q45,(N45:P45,Q45:AD45)),0)</f>
        <v>0</v>
      </c>
      <c r="AG45" s="5">
        <f>IF(R45&gt;0,RANK(R45,(N45:P45,Q45:AD45)),0)</f>
        <v>0</v>
      </c>
      <c r="AH45" s="5" t="e">
        <f>IF(#REF!&gt;0,RANK(#REF!,(N45:P45,Q45:AD45)),0)</f>
        <v>#REF!</v>
      </c>
      <c r="AI45" s="5">
        <f>IF(S45&gt;0,RANK(S45,(N45:P45,Q45:AD45)),0)</f>
        <v>0</v>
      </c>
      <c r="AJ45" s="2">
        <f t="shared" si="18"/>
        <v>0</v>
      </c>
      <c r="AK45" s="2">
        <f t="shared" si="19"/>
        <v>0</v>
      </c>
      <c r="AM45" s="2">
        <f t="shared" si="20"/>
        <v>0</v>
      </c>
      <c r="AO45" t="s">
        <v>15</v>
      </c>
      <c r="AP45" t="s">
        <v>315</v>
      </c>
      <c r="AQ45">
        <v>2</v>
      </c>
      <c r="AS45">
        <v>21</v>
      </c>
      <c r="AT45" s="81">
        <v>85</v>
      </c>
      <c r="AU45" s="78">
        <f t="shared" si="21"/>
        <v>21085</v>
      </c>
      <c r="AW45" s="5" t="s">
        <v>147</v>
      </c>
      <c r="AZ45" s="5"/>
      <c r="BA45" s="5">
        <v>0</v>
      </c>
      <c r="BB45" s="5">
        <v>1</v>
      </c>
      <c r="BC45">
        <f t="shared" si="22"/>
        <v>0</v>
      </c>
      <c r="BD45">
        <f t="shared" si="23"/>
        <v>0.42599999999999999</v>
      </c>
    </row>
    <row r="46" spans="1:56" ht="13" hidden="1" customHeight="1" outlineLevel="1">
      <c r="A46" t="s">
        <v>264</v>
      </c>
      <c r="B46" t="s">
        <v>315</v>
      </c>
      <c r="C46" s="1">
        <f t="shared" si="13"/>
        <v>2492</v>
      </c>
      <c r="D46" s="5">
        <f>IF(C46&gt;0,RANK(N46,(N46:P46,Q46:AD46)),0)</f>
        <v>1</v>
      </c>
      <c r="E46" s="5">
        <f>IF(C46&gt;0,RANK(O46,(N46:P46,Q46:AD46)),0)</f>
        <v>2</v>
      </c>
      <c r="F46" s="5">
        <f>IF(P46&gt;0,RANK(P46,(N46:P46,Q46:AD46)),0)</f>
        <v>3</v>
      </c>
      <c r="G46" s="1">
        <f t="shared" si="11"/>
        <v>76</v>
      </c>
      <c r="H46" s="2">
        <f t="shared" si="12"/>
        <v>3.0497592295345103E-2</v>
      </c>
      <c r="I46" s="2"/>
      <c r="J46" s="2">
        <f t="shared" si="14"/>
        <v>0.48675762439807385</v>
      </c>
      <c r="K46" s="2">
        <f t="shared" si="15"/>
        <v>0.45626003210272875</v>
      </c>
      <c r="L46" s="2">
        <f t="shared" si="16"/>
        <v>5.6982343499197431E-2</v>
      </c>
      <c r="M46" s="2">
        <f t="shared" si="17"/>
        <v>2.0816681711721685E-17</v>
      </c>
      <c r="N46" s="1">
        <v>1213</v>
      </c>
      <c r="O46" s="1">
        <v>1137</v>
      </c>
      <c r="P46" s="1">
        <v>142</v>
      </c>
      <c r="AF46" s="5">
        <f>IF(Q46&gt;0,RANK(Q46,(N46:P46,Q46:AD46)),0)</f>
        <v>0</v>
      </c>
      <c r="AG46" s="5">
        <f>IF(R46&gt;0,RANK(R46,(N46:P46,Q46:AD46)),0)</f>
        <v>0</v>
      </c>
      <c r="AH46" s="5" t="e">
        <f>IF(#REF!&gt;0,RANK(#REF!,(N46:P46,Q46:AD46)),0)</f>
        <v>#REF!</v>
      </c>
      <c r="AI46" s="5">
        <f>IF(S46&gt;0,RANK(S46,(N46:P46,Q46:AD46)),0)</f>
        <v>0</v>
      </c>
      <c r="AJ46" s="2">
        <f t="shared" si="18"/>
        <v>0</v>
      </c>
      <c r="AK46" s="2">
        <f t="shared" si="19"/>
        <v>0</v>
      </c>
      <c r="AM46" s="2">
        <f t="shared" si="20"/>
        <v>0</v>
      </c>
      <c r="AO46" t="s">
        <v>264</v>
      </c>
      <c r="AP46" t="s">
        <v>315</v>
      </c>
      <c r="AQ46">
        <v>2</v>
      </c>
      <c r="AS46">
        <v>21</v>
      </c>
      <c r="AT46" s="81">
        <v>87</v>
      </c>
      <c r="AU46" s="78">
        <f t="shared" si="21"/>
        <v>21087</v>
      </c>
      <c r="AW46" s="5" t="s">
        <v>147</v>
      </c>
      <c r="AZ46" s="5"/>
      <c r="BA46" s="5">
        <v>0</v>
      </c>
      <c r="BB46" s="5">
        <v>1</v>
      </c>
      <c r="BC46">
        <f t="shared" si="22"/>
        <v>0</v>
      </c>
      <c r="BD46">
        <f t="shared" si="23"/>
        <v>0.45600000000000002</v>
      </c>
    </row>
    <row r="47" spans="1:56" ht="13" hidden="1" customHeight="1" outlineLevel="1">
      <c r="A47" t="s">
        <v>263</v>
      </c>
      <c r="B47" t="s">
        <v>315</v>
      </c>
      <c r="C47" s="1">
        <f t="shared" si="13"/>
        <v>6415</v>
      </c>
      <c r="D47" s="5">
        <f>IF(C47&gt;0,RANK(N47,(N47:P47,Q47:AD47)),0)</f>
        <v>1</v>
      </c>
      <c r="E47" s="5">
        <f>IF(C47&gt;0,RANK(O47,(N47:P47,Q47:AD47)),0)</f>
        <v>2</v>
      </c>
      <c r="F47" s="5">
        <f>IF(P47&gt;0,RANK(P47,(N47:P47,Q47:AD47)),0)</f>
        <v>3</v>
      </c>
      <c r="G47" s="1">
        <f t="shared" si="11"/>
        <v>1609</v>
      </c>
      <c r="H47" s="2">
        <f t="shared" si="12"/>
        <v>0.25081839438815279</v>
      </c>
      <c r="I47" s="2"/>
      <c r="J47" s="2">
        <f t="shared" si="14"/>
        <v>0.60717069368667187</v>
      </c>
      <c r="K47" s="2">
        <f t="shared" si="15"/>
        <v>0.35635229929851908</v>
      </c>
      <c r="L47" s="2">
        <f t="shared" si="16"/>
        <v>3.6477007014809042E-2</v>
      </c>
      <c r="M47" s="2">
        <f t="shared" si="17"/>
        <v>6.9388939039072284E-18</v>
      </c>
      <c r="N47" s="1">
        <v>3895</v>
      </c>
      <c r="O47" s="1">
        <v>2286</v>
      </c>
      <c r="P47" s="1">
        <v>234</v>
      </c>
      <c r="AF47" s="5">
        <f>IF(Q47&gt;0,RANK(Q47,(N47:P47,Q47:AD47)),0)</f>
        <v>0</v>
      </c>
      <c r="AG47" s="5">
        <f>IF(R47&gt;0,RANK(R47,(N47:P47,Q47:AD47)),0)</f>
        <v>0</v>
      </c>
      <c r="AH47" s="5" t="e">
        <f>IF(#REF!&gt;0,RANK(#REF!,(N47:P47,Q47:AD47)),0)</f>
        <v>#REF!</v>
      </c>
      <c r="AI47" s="5">
        <f>IF(S47&gt;0,RANK(S47,(N47:P47,Q47:AD47)),0)</f>
        <v>0</v>
      </c>
      <c r="AJ47" s="2">
        <f t="shared" si="18"/>
        <v>0</v>
      </c>
      <c r="AK47" s="2">
        <f t="shared" si="19"/>
        <v>0</v>
      </c>
      <c r="AM47" s="2">
        <f t="shared" si="20"/>
        <v>0</v>
      </c>
      <c r="AO47" t="s">
        <v>263</v>
      </c>
      <c r="AP47" t="s">
        <v>315</v>
      </c>
      <c r="AQ47">
        <v>4</v>
      </c>
      <c r="AS47">
        <v>21</v>
      </c>
      <c r="AT47" s="81">
        <v>89</v>
      </c>
      <c r="AU47" s="78">
        <f t="shared" si="21"/>
        <v>21089</v>
      </c>
      <c r="AW47" s="5" t="s">
        <v>147</v>
      </c>
      <c r="AZ47" s="5"/>
      <c r="BA47" s="5">
        <v>1</v>
      </c>
      <c r="BB47" s="5">
        <v>0</v>
      </c>
      <c r="BC47">
        <f t="shared" si="22"/>
        <v>0.60699999999999998</v>
      </c>
      <c r="BD47">
        <f t="shared" si="23"/>
        <v>0</v>
      </c>
    </row>
    <row r="48" spans="1:56" ht="13" hidden="1" customHeight="1" outlineLevel="1">
      <c r="A48" t="s">
        <v>293</v>
      </c>
      <c r="B48" t="s">
        <v>315</v>
      </c>
      <c r="C48" s="1">
        <f t="shared" si="13"/>
        <v>1856</v>
      </c>
      <c r="D48" s="5">
        <f>IF(C48&gt;0,RANK(N48,(N48:P48,Q48:AD48)),0)</f>
        <v>1</v>
      </c>
      <c r="E48" s="5">
        <f>IF(C48&gt;0,RANK(O48,(N48:P48,Q48:AD48)),0)</f>
        <v>2</v>
      </c>
      <c r="F48" s="5">
        <f>IF(P48&gt;0,RANK(P48,(N48:P48,Q48:AD48)),0)</f>
        <v>3</v>
      </c>
      <c r="G48" s="1">
        <f t="shared" si="11"/>
        <v>564</v>
      </c>
      <c r="H48" s="2">
        <f t="shared" si="12"/>
        <v>0.30387931034482757</v>
      </c>
      <c r="I48" s="2"/>
      <c r="J48" s="2">
        <f t="shared" si="14"/>
        <v>0.62715517241379315</v>
      </c>
      <c r="K48" s="2">
        <f t="shared" si="15"/>
        <v>0.32327586206896552</v>
      </c>
      <c r="L48" s="2">
        <f t="shared" si="16"/>
        <v>4.9568965517241381E-2</v>
      </c>
      <c r="M48" s="2">
        <f t="shared" si="17"/>
        <v>-5.5511151231257827E-17</v>
      </c>
      <c r="N48" s="1">
        <v>1164</v>
      </c>
      <c r="O48" s="1">
        <v>600</v>
      </c>
      <c r="P48" s="1">
        <v>92</v>
      </c>
      <c r="AF48" s="5">
        <f>IF(Q48&gt;0,RANK(Q48,(N48:P48,Q48:AD48)),0)</f>
        <v>0</v>
      </c>
      <c r="AG48" s="5">
        <f>IF(R48&gt;0,RANK(R48,(N48:P48,Q48:AD48)),0)</f>
        <v>0</v>
      </c>
      <c r="AH48" s="5" t="e">
        <f>IF(#REF!&gt;0,RANK(#REF!,(N48:P48,Q48:AD48)),0)</f>
        <v>#REF!</v>
      </c>
      <c r="AI48" s="5">
        <f>IF(S48&gt;0,RANK(S48,(N48:P48,Q48:AD48)),0)</f>
        <v>0</v>
      </c>
      <c r="AJ48" s="2">
        <f t="shared" si="18"/>
        <v>0</v>
      </c>
      <c r="AK48" s="2">
        <f t="shared" si="19"/>
        <v>0</v>
      </c>
      <c r="AM48" s="2">
        <f t="shared" si="20"/>
        <v>0</v>
      </c>
      <c r="AO48" t="s">
        <v>293</v>
      </c>
      <c r="AP48" t="s">
        <v>315</v>
      </c>
      <c r="AQ48">
        <v>2</v>
      </c>
      <c r="AS48">
        <v>21</v>
      </c>
      <c r="AT48" s="81">
        <v>91</v>
      </c>
      <c r="AU48" s="78">
        <f t="shared" si="21"/>
        <v>21091</v>
      </c>
      <c r="AW48" s="5" t="s">
        <v>147</v>
      </c>
      <c r="AZ48" s="5"/>
      <c r="BA48" s="5">
        <v>1</v>
      </c>
      <c r="BB48" s="5">
        <v>0</v>
      </c>
      <c r="BC48">
        <f t="shared" si="22"/>
        <v>0.627</v>
      </c>
      <c r="BD48">
        <f t="shared" si="23"/>
        <v>0</v>
      </c>
    </row>
    <row r="49" spans="1:56" ht="13" hidden="1" customHeight="1" outlineLevel="1">
      <c r="A49" t="s">
        <v>335</v>
      </c>
      <c r="B49" t="s">
        <v>315</v>
      </c>
      <c r="C49" s="1">
        <f t="shared" si="13"/>
        <v>18544</v>
      </c>
      <c r="D49" s="5">
        <f>IF(C49&gt;0,RANK(N49,(N49:P49,Q49:AD49)),0)</f>
        <v>1</v>
      </c>
      <c r="E49" s="5">
        <f>IF(C49&gt;0,RANK(O49,(N49:P49,Q49:AD49)),0)</f>
        <v>2</v>
      </c>
      <c r="F49" s="5">
        <f>IF(P49&gt;0,RANK(P49,(N49:P49,Q49:AD49)),0)</f>
        <v>3</v>
      </c>
      <c r="G49" s="1">
        <f t="shared" si="11"/>
        <v>3837</v>
      </c>
      <c r="H49" s="2">
        <f t="shared" si="12"/>
        <v>0.20691328731665229</v>
      </c>
      <c r="I49" s="2"/>
      <c r="J49" s="2">
        <f t="shared" si="14"/>
        <v>0.57819240724762722</v>
      </c>
      <c r="K49" s="2">
        <f t="shared" si="15"/>
        <v>0.37127911993097495</v>
      </c>
      <c r="L49" s="2">
        <f t="shared" si="16"/>
        <v>5.0528472821397753E-2</v>
      </c>
      <c r="M49" s="2">
        <f t="shared" si="17"/>
        <v>7.6327832942979512E-17</v>
      </c>
      <c r="N49" s="1">
        <v>10722</v>
      </c>
      <c r="O49" s="1">
        <v>6885</v>
      </c>
      <c r="P49" s="1">
        <v>937</v>
      </c>
      <c r="AF49" s="5">
        <f>IF(Q49&gt;0,RANK(Q49,(N49:P49,Q49:AD49)),0)</f>
        <v>0</v>
      </c>
      <c r="AG49" s="5">
        <f>IF(R49&gt;0,RANK(R49,(N49:P49,Q49:AD49)),0)</f>
        <v>0</v>
      </c>
      <c r="AH49" s="5" t="e">
        <f>IF(#REF!&gt;0,RANK(#REF!,(N49:P49,Q49:AD49)),0)</f>
        <v>#REF!</v>
      </c>
      <c r="AI49" s="5">
        <f>IF(S49&gt;0,RANK(S49,(N49:P49,Q49:AD49)),0)</f>
        <v>0</v>
      </c>
      <c r="AJ49" s="2">
        <f t="shared" si="18"/>
        <v>0</v>
      </c>
      <c r="AK49" s="2">
        <f t="shared" si="19"/>
        <v>0</v>
      </c>
      <c r="AM49" s="2">
        <f t="shared" si="20"/>
        <v>0</v>
      </c>
      <c r="AO49" t="s">
        <v>335</v>
      </c>
      <c r="AP49" t="s">
        <v>315</v>
      </c>
      <c r="AQ49">
        <v>2</v>
      </c>
      <c r="AS49">
        <v>21</v>
      </c>
      <c r="AT49" s="81">
        <v>93</v>
      </c>
      <c r="AU49" s="78">
        <f t="shared" si="21"/>
        <v>21093</v>
      </c>
      <c r="AW49" s="5" t="s">
        <v>147</v>
      </c>
      <c r="AZ49" s="5"/>
      <c r="BA49" s="5">
        <v>0</v>
      </c>
      <c r="BB49" s="5">
        <v>1</v>
      </c>
      <c r="BC49">
        <f t="shared" si="22"/>
        <v>0</v>
      </c>
      <c r="BD49">
        <f t="shared" si="23"/>
        <v>0.371</v>
      </c>
    </row>
    <row r="50" spans="1:56" ht="13" hidden="1" customHeight="1" outlineLevel="1">
      <c r="A50" t="s">
        <v>151</v>
      </c>
      <c r="B50" t="s">
        <v>315</v>
      </c>
      <c r="C50" s="1">
        <f t="shared" si="13"/>
        <v>3629</v>
      </c>
      <c r="D50" s="5">
        <f>IF(C50&gt;0,RANK(N50,(N50:P50,Q50:AD50)),0)</f>
        <v>1</v>
      </c>
      <c r="E50" s="5">
        <f>IF(C50&gt;0,RANK(O50,(N50:P50,Q50:AD50)),0)</f>
        <v>2</v>
      </c>
      <c r="F50" s="5">
        <f>IF(P50&gt;0,RANK(P50,(N50:P50,Q50:AD50)),0)</f>
        <v>3</v>
      </c>
      <c r="G50" s="1">
        <f t="shared" si="11"/>
        <v>91</v>
      </c>
      <c r="H50" s="2">
        <f t="shared" si="12"/>
        <v>2.5075778451364012E-2</v>
      </c>
      <c r="I50" s="2"/>
      <c r="J50" s="2">
        <f t="shared" si="14"/>
        <v>0.47175530449159547</v>
      </c>
      <c r="K50" s="2">
        <f t="shared" si="15"/>
        <v>0.44667952604023148</v>
      </c>
      <c r="L50" s="2">
        <f t="shared" si="16"/>
        <v>8.1565169468173049E-2</v>
      </c>
      <c r="M50" s="2">
        <f t="shared" si="17"/>
        <v>5.5511151231257827E-17</v>
      </c>
      <c r="N50" s="1">
        <v>1712</v>
      </c>
      <c r="O50" s="1">
        <v>1621</v>
      </c>
      <c r="P50" s="1">
        <v>296</v>
      </c>
      <c r="AF50" s="5">
        <f>IF(Q50&gt;0,RANK(Q50,(N50:P50,Q50:AD50)),0)</f>
        <v>0</v>
      </c>
      <c r="AG50" s="5">
        <f>IF(R50&gt;0,RANK(R50,(N50:P50,Q50:AD50)),0)</f>
        <v>0</v>
      </c>
      <c r="AH50" s="5" t="e">
        <f>IF(#REF!&gt;0,RANK(#REF!,(N50:P50,Q50:AD50)),0)</f>
        <v>#REF!</v>
      </c>
      <c r="AI50" s="5">
        <f>IF(S50&gt;0,RANK(S50,(N50:P50,Q50:AD50)),0)</f>
        <v>0</v>
      </c>
      <c r="AJ50" s="2">
        <f t="shared" si="18"/>
        <v>0</v>
      </c>
      <c r="AK50" s="2">
        <f t="shared" si="19"/>
        <v>0</v>
      </c>
      <c r="AM50" s="2">
        <f t="shared" si="20"/>
        <v>0</v>
      </c>
      <c r="AO50" t="s">
        <v>151</v>
      </c>
      <c r="AP50" t="s">
        <v>315</v>
      </c>
      <c r="AQ50">
        <v>5</v>
      </c>
      <c r="AS50">
        <v>21</v>
      </c>
      <c r="AT50" s="81">
        <v>95</v>
      </c>
      <c r="AU50" s="78">
        <f t="shared" si="21"/>
        <v>21095</v>
      </c>
      <c r="AW50" s="5" t="s">
        <v>147</v>
      </c>
      <c r="AZ50" s="5"/>
      <c r="BA50" s="5">
        <v>1</v>
      </c>
      <c r="BB50" s="5">
        <v>0</v>
      </c>
      <c r="BC50">
        <f t="shared" si="22"/>
        <v>0.47099999999999997</v>
      </c>
      <c r="BD50">
        <f t="shared" si="23"/>
        <v>0</v>
      </c>
    </row>
    <row r="51" spans="1:56" ht="13" hidden="1" customHeight="1" outlineLevel="1">
      <c r="A51" t="s">
        <v>168</v>
      </c>
      <c r="B51" t="s">
        <v>315</v>
      </c>
      <c r="C51" s="1">
        <f t="shared" si="13"/>
        <v>3876</v>
      </c>
      <c r="D51" s="5">
        <f>IF(C51&gt;0,RANK(N51,(N51:P51,Q51:AD51)),0)</f>
        <v>1</v>
      </c>
      <c r="E51" s="5">
        <f>IF(C51&gt;0,RANK(O51,(N51:P51,Q51:AD51)),0)</f>
        <v>2</v>
      </c>
      <c r="F51" s="5">
        <f>IF(P51&gt;0,RANK(P51,(N51:P51,Q51:AD51)),0)</f>
        <v>3</v>
      </c>
      <c r="G51" s="1">
        <f t="shared" si="11"/>
        <v>824</v>
      </c>
      <c r="H51" s="2">
        <f t="shared" si="12"/>
        <v>0.21259029927760578</v>
      </c>
      <c r="I51" s="2"/>
      <c r="J51" s="2">
        <f t="shared" si="14"/>
        <v>0.51135190918472651</v>
      </c>
      <c r="K51" s="2">
        <f t="shared" si="15"/>
        <v>0.29876160990712075</v>
      </c>
      <c r="L51" s="2">
        <f t="shared" si="16"/>
        <v>0.18988648090815274</v>
      </c>
      <c r="M51" s="2">
        <f t="shared" si="17"/>
        <v>0</v>
      </c>
      <c r="N51" s="1">
        <v>1982</v>
      </c>
      <c r="O51" s="1">
        <v>1158</v>
      </c>
      <c r="P51" s="1">
        <v>736</v>
      </c>
      <c r="AF51" s="5">
        <f>IF(Q51&gt;0,RANK(Q51,(N51:P51,Q51:AD51)),0)</f>
        <v>0</v>
      </c>
      <c r="AG51" s="5">
        <f>IF(R51&gt;0,RANK(R51,(N51:P51,Q51:AD51)),0)</f>
        <v>0</v>
      </c>
      <c r="AH51" s="5" t="e">
        <f>IF(#REF!&gt;0,RANK(#REF!,(N51:P51,Q51:AD51)),0)</f>
        <v>#REF!</v>
      </c>
      <c r="AI51" s="5">
        <f>IF(S51&gt;0,RANK(S51,(N51:P51,Q51:AD51)),0)</f>
        <v>0</v>
      </c>
      <c r="AJ51" s="2">
        <f t="shared" si="18"/>
        <v>0</v>
      </c>
      <c r="AK51" s="2">
        <f t="shared" si="19"/>
        <v>0</v>
      </c>
      <c r="AM51" s="2">
        <f t="shared" si="20"/>
        <v>0</v>
      </c>
      <c r="AO51" t="s">
        <v>168</v>
      </c>
      <c r="AP51" t="s">
        <v>315</v>
      </c>
      <c r="AQ51">
        <v>6</v>
      </c>
      <c r="AS51">
        <v>21</v>
      </c>
      <c r="AT51" s="81">
        <v>97</v>
      </c>
      <c r="AU51" s="78">
        <f t="shared" si="21"/>
        <v>21097</v>
      </c>
      <c r="AW51" s="5" t="s">
        <v>147</v>
      </c>
      <c r="AZ51" s="5"/>
      <c r="BA51" s="5">
        <v>0</v>
      </c>
      <c r="BB51" s="5">
        <v>1</v>
      </c>
      <c r="BC51">
        <f t="shared" si="22"/>
        <v>0</v>
      </c>
      <c r="BD51">
        <f t="shared" si="23"/>
        <v>0.29799999999999999</v>
      </c>
    </row>
    <row r="52" spans="1:56" ht="13" hidden="1" customHeight="1" outlineLevel="1">
      <c r="A52" t="s">
        <v>9</v>
      </c>
      <c r="B52" t="s">
        <v>315</v>
      </c>
      <c r="C52" s="1">
        <f t="shared" si="13"/>
        <v>3198</v>
      </c>
      <c r="D52" s="5">
        <f>IF(C52&gt;0,RANK(N52,(N52:P52,Q52:AD52)),0)</f>
        <v>1</v>
      </c>
      <c r="E52" s="5">
        <f>IF(C52&gt;0,RANK(O52,(N52:P52,Q52:AD52)),0)</f>
        <v>2</v>
      </c>
      <c r="F52" s="5">
        <f>IF(P52&gt;0,RANK(P52,(N52:P52,Q52:AD52)),0)</f>
        <v>3</v>
      </c>
      <c r="G52" s="1">
        <f t="shared" si="11"/>
        <v>787</v>
      </c>
      <c r="H52" s="2">
        <f t="shared" si="12"/>
        <v>0.24609130706691681</v>
      </c>
      <c r="I52" s="2"/>
      <c r="J52" s="2">
        <f t="shared" si="14"/>
        <v>0.59693558474046282</v>
      </c>
      <c r="K52" s="2">
        <f t="shared" si="15"/>
        <v>0.35084427767354598</v>
      </c>
      <c r="L52" s="2">
        <f t="shared" si="16"/>
        <v>5.2220137585991241E-2</v>
      </c>
      <c r="M52" s="2">
        <f t="shared" si="17"/>
        <v>-4.163336342344337E-17</v>
      </c>
      <c r="N52" s="1">
        <v>1909</v>
      </c>
      <c r="O52" s="1">
        <v>1122</v>
      </c>
      <c r="P52" s="1">
        <v>167</v>
      </c>
      <c r="AF52" s="5">
        <f>IF(Q52&gt;0,RANK(Q52,(N52:P52,Q52:AD52)),0)</f>
        <v>0</v>
      </c>
      <c r="AG52" s="5">
        <f>IF(R52&gt;0,RANK(R52,(N52:P52,Q52:AD52)),0)</f>
        <v>0</v>
      </c>
      <c r="AH52" s="5" t="e">
        <f>IF(#REF!&gt;0,RANK(#REF!,(N52:P52,Q52:AD52)),0)</f>
        <v>#REF!</v>
      </c>
      <c r="AI52" s="5">
        <f>IF(S52&gt;0,RANK(S52,(N52:P52,Q52:AD52)),0)</f>
        <v>0</v>
      </c>
      <c r="AJ52" s="2">
        <f t="shared" si="18"/>
        <v>0</v>
      </c>
      <c r="AK52" s="2">
        <f t="shared" si="19"/>
        <v>0</v>
      </c>
      <c r="AM52" s="2">
        <f t="shared" si="20"/>
        <v>0</v>
      </c>
      <c r="AO52" t="s">
        <v>9</v>
      </c>
      <c r="AP52" t="s">
        <v>315</v>
      </c>
      <c r="AQ52">
        <v>2</v>
      </c>
      <c r="AS52">
        <v>21</v>
      </c>
      <c r="AT52" s="81">
        <v>99</v>
      </c>
      <c r="AU52" s="78">
        <f t="shared" si="21"/>
        <v>21099</v>
      </c>
      <c r="AW52" s="5" t="s">
        <v>147</v>
      </c>
      <c r="AZ52" s="5"/>
      <c r="BA52" s="5">
        <v>0</v>
      </c>
      <c r="BB52" s="5">
        <v>1</v>
      </c>
      <c r="BC52">
        <f t="shared" si="22"/>
        <v>0</v>
      </c>
      <c r="BD52">
        <f t="shared" si="23"/>
        <v>0.35</v>
      </c>
    </row>
    <row r="53" spans="1:56" ht="13" hidden="1" customHeight="1" outlineLevel="1">
      <c r="A53" t="s">
        <v>17</v>
      </c>
      <c r="B53" t="s">
        <v>315</v>
      </c>
      <c r="C53" s="1">
        <f t="shared" si="13"/>
        <v>8141</v>
      </c>
      <c r="D53" s="5">
        <f>IF(C53&gt;0,RANK(N53,(N53:P53,Q53:AD53)),0)</f>
        <v>1</v>
      </c>
      <c r="E53" s="5">
        <f>IF(C53&gt;0,RANK(O53,(N53:P53,Q53:AD53)),0)</f>
        <v>2</v>
      </c>
      <c r="F53" s="5">
        <f>IF(P53&gt;0,RANK(P53,(N53:P53,Q53:AD53)),0)</f>
        <v>3</v>
      </c>
      <c r="G53" s="1">
        <f t="shared" si="11"/>
        <v>3267</v>
      </c>
      <c r="H53" s="2">
        <f t="shared" si="12"/>
        <v>0.4013020513450436</v>
      </c>
      <c r="I53" s="2"/>
      <c r="J53" s="2">
        <f t="shared" si="14"/>
        <v>0.6870163370593293</v>
      </c>
      <c r="K53" s="2">
        <f t="shared" si="15"/>
        <v>0.2857142857142857</v>
      </c>
      <c r="L53" s="2">
        <f t="shared" si="16"/>
        <v>2.7269377226384964E-2</v>
      </c>
      <c r="M53" s="2">
        <f t="shared" si="17"/>
        <v>4.163336342344337E-17</v>
      </c>
      <c r="N53" s="1">
        <v>5593</v>
      </c>
      <c r="O53" s="1">
        <v>2326</v>
      </c>
      <c r="P53" s="1">
        <v>222</v>
      </c>
      <c r="AF53" s="5">
        <f>IF(Q53&gt;0,RANK(Q53,(N53:P53,Q53:AD53)),0)</f>
        <v>0</v>
      </c>
      <c r="AG53" s="5">
        <f>IF(R53&gt;0,RANK(R53,(N53:P53,Q53:AD53)),0)</f>
        <v>0</v>
      </c>
      <c r="AH53" s="5" t="e">
        <f>IF(#REF!&gt;0,RANK(#REF!,(N53:P53,Q53:AD53)),0)</f>
        <v>#REF!</v>
      </c>
      <c r="AI53" s="5">
        <f>IF(S53&gt;0,RANK(S53,(N53:P53,Q53:AD53)),0)</f>
        <v>0</v>
      </c>
      <c r="AJ53" s="2">
        <f t="shared" si="18"/>
        <v>0</v>
      </c>
      <c r="AK53" s="2">
        <f t="shared" si="19"/>
        <v>0</v>
      </c>
      <c r="AM53" s="2">
        <f t="shared" si="20"/>
        <v>0</v>
      </c>
      <c r="AO53" t="s">
        <v>17</v>
      </c>
      <c r="AP53" t="s">
        <v>315</v>
      </c>
      <c r="AQ53">
        <v>1</v>
      </c>
      <c r="AS53">
        <v>21</v>
      </c>
      <c r="AT53" s="81">
        <v>101</v>
      </c>
      <c r="AU53" s="78">
        <f t="shared" si="21"/>
        <v>21101</v>
      </c>
      <c r="AW53" s="5" t="s">
        <v>147</v>
      </c>
      <c r="AZ53" s="5"/>
      <c r="BA53" s="5">
        <v>1</v>
      </c>
      <c r="BB53" s="5">
        <v>0</v>
      </c>
      <c r="BC53">
        <f t="shared" si="22"/>
        <v>0.68700000000000006</v>
      </c>
      <c r="BD53">
        <f t="shared" si="23"/>
        <v>0</v>
      </c>
    </row>
    <row r="54" spans="1:56" ht="13" hidden="1" customHeight="1" outlineLevel="1">
      <c r="A54" t="s">
        <v>170</v>
      </c>
      <c r="B54" t="s">
        <v>315</v>
      </c>
      <c r="C54" s="1">
        <f t="shared" si="13"/>
        <v>3975</v>
      </c>
      <c r="D54" s="5">
        <f>IF(C54&gt;0,RANK(N54,(N54:P54,Q54:AD54)),0)</f>
        <v>1</v>
      </c>
      <c r="E54" s="5">
        <f>IF(C54&gt;0,RANK(O54,(N54:P54,Q54:AD54)),0)</f>
        <v>2</v>
      </c>
      <c r="F54" s="5">
        <f>IF(P54&gt;0,RANK(P54,(N54:P54,Q54:AD54)),0)</f>
        <v>3</v>
      </c>
      <c r="G54" s="1">
        <f t="shared" si="11"/>
        <v>1153</v>
      </c>
      <c r="H54" s="2">
        <f t="shared" si="12"/>
        <v>0.29006289308176103</v>
      </c>
      <c r="I54" s="2"/>
      <c r="J54" s="2">
        <f t="shared" si="14"/>
        <v>0.58817610062893078</v>
      </c>
      <c r="K54" s="2">
        <f t="shared" si="15"/>
        <v>0.2981132075471698</v>
      </c>
      <c r="L54" s="2">
        <f t="shared" si="16"/>
        <v>0.11371069182389937</v>
      </c>
      <c r="M54" s="2">
        <f t="shared" si="17"/>
        <v>5.5511151231257827E-17</v>
      </c>
      <c r="N54" s="1">
        <v>2338</v>
      </c>
      <c r="O54" s="1">
        <v>1185</v>
      </c>
      <c r="P54" s="1">
        <v>452</v>
      </c>
      <c r="AF54" s="5">
        <f>IF(Q54&gt;0,RANK(Q54,(N54:P54,Q54:AD54)),0)</f>
        <v>0</v>
      </c>
      <c r="AG54" s="5">
        <f>IF(R54&gt;0,RANK(R54,(N54:P54,Q54:AD54)),0)</f>
        <v>0</v>
      </c>
      <c r="AH54" s="5" t="e">
        <f>IF(#REF!&gt;0,RANK(#REF!,(N54:P54,Q54:AD54)),0)</f>
        <v>#REF!</v>
      </c>
      <c r="AI54" s="5">
        <f>IF(S54&gt;0,RANK(S54,(N54:P54,Q54:AD54)),0)</f>
        <v>0</v>
      </c>
      <c r="AJ54" s="2">
        <f t="shared" si="18"/>
        <v>0</v>
      </c>
      <c r="AK54" s="2">
        <f t="shared" si="19"/>
        <v>0</v>
      </c>
      <c r="AM54" s="2">
        <f t="shared" si="20"/>
        <v>0</v>
      </c>
      <c r="AO54" t="s">
        <v>170</v>
      </c>
      <c r="AP54" t="s">
        <v>315</v>
      </c>
      <c r="AQ54">
        <v>4</v>
      </c>
      <c r="AS54">
        <v>21</v>
      </c>
      <c r="AT54" s="81">
        <v>103</v>
      </c>
      <c r="AU54" s="78">
        <f t="shared" si="21"/>
        <v>21103</v>
      </c>
      <c r="AW54" s="5" t="s">
        <v>147</v>
      </c>
      <c r="AZ54" s="5"/>
      <c r="BA54" s="5">
        <v>0</v>
      </c>
      <c r="BB54" s="5">
        <v>1</v>
      </c>
      <c r="BC54">
        <f t="shared" si="22"/>
        <v>0</v>
      </c>
      <c r="BD54">
        <f t="shared" si="23"/>
        <v>0.29799999999999999</v>
      </c>
    </row>
    <row r="55" spans="1:56" ht="13" hidden="1" customHeight="1" outlineLevel="1">
      <c r="A55" t="s">
        <v>239</v>
      </c>
      <c r="B55" t="s">
        <v>315</v>
      </c>
      <c r="C55" s="1">
        <f t="shared" si="13"/>
        <v>1183</v>
      </c>
      <c r="D55" s="5">
        <f>IF(C55&gt;0,RANK(N55,(N55:P55,Q55:AD55)),0)</f>
        <v>1</v>
      </c>
      <c r="E55" s="5">
        <f>IF(C55&gt;0,RANK(O55,(N55:P55,Q55:AD55)),0)</f>
        <v>2</v>
      </c>
      <c r="F55" s="5">
        <f>IF(P55&gt;0,RANK(P55,(N55:P55,Q55:AD55)),0)</f>
        <v>3</v>
      </c>
      <c r="G55" s="1">
        <f t="shared" si="11"/>
        <v>232</v>
      </c>
      <c r="H55" s="2">
        <f t="shared" si="12"/>
        <v>0.19611158072696533</v>
      </c>
      <c r="I55" s="2"/>
      <c r="J55" s="2">
        <f t="shared" si="14"/>
        <v>0.57650042265426882</v>
      </c>
      <c r="K55" s="2">
        <f t="shared" si="15"/>
        <v>0.38038884192730349</v>
      </c>
      <c r="L55" s="2">
        <f t="shared" si="16"/>
        <v>4.3110735418427727E-2</v>
      </c>
      <c r="M55" s="2">
        <f t="shared" si="17"/>
        <v>-3.4694469519536142E-17</v>
      </c>
      <c r="N55" s="1">
        <v>682</v>
      </c>
      <c r="O55" s="1">
        <v>450</v>
      </c>
      <c r="P55" s="1">
        <v>51</v>
      </c>
      <c r="AF55" s="5">
        <f>IF(Q55&gt;0,RANK(Q55,(N55:P55,Q55:AD55)),0)</f>
        <v>0</v>
      </c>
      <c r="AG55" s="5">
        <f>IF(R55&gt;0,RANK(R55,(N55:P55,Q55:AD55)),0)</f>
        <v>0</v>
      </c>
      <c r="AH55" s="5" t="e">
        <f>IF(#REF!&gt;0,RANK(#REF!,(N55:P55,Q55:AD55)),0)</f>
        <v>#REF!</v>
      </c>
      <c r="AI55" s="5">
        <f>IF(S55&gt;0,RANK(S55,(N55:P55,Q55:AD55)),0)</f>
        <v>0</v>
      </c>
      <c r="AJ55" s="2">
        <f t="shared" si="18"/>
        <v>0</v>
      </c>
      <c r="AK55" s="2">
        <f t="shared" si="19"/>
        <v>0</v>
      </c>
      <c r="AM55" s="2">
        <f t="shared" si="20"/>
        <v>0</v>
      </c>
      <c r="AO55" t="s">
        <v>239</v>
      </c>
      <c r="AP55" t="s">
        <v>315</v>
      </c>
      <c r="AQ55">
        <v>1</v>
      </c>
      <c r="AS55">
        <v>21</v>
      </c>
      <c r="AT55" s="81">
        <v>105</v>
      </c>
      <c r="AU55" s="78">
        <f t="shared" si="21"/>
        <v>21105</v>
      </c>
      <c r="AW55" s="5" t="s">
        <v>147</v>
      </c>
      <c r="AZ55" s="5"/>
      <c r="BA55" s="5">
        <v>0</v>
      </c>
      <c r="BB55" s="5">
        <v>1</v>
      </c>
      <c r="BC55">
        <f t="shared" si="22"/>
        <v>0</v>
      </c>
      <c r="BD55">
        <f t="shared" si="23"/>
        <v>0.38</v>
      </c>
    </row>
    <row r="56" spans="1:56" ht="13" hidden="1" customHeight="1" outlineLevel="1">
      <c r="A56" t="s">
        <v>64</v>
      </c>
      <c r="B56" t="s">
        <v>315</v>
      </c>
      <c r="C56" s="1">
        <f t="shared" si="13"/>
        <v>9104</v>
      </c>
      <c r="D56" s="5">
        <f>IF(C56&gt;0,RANK(N56,(N56:P56,Q56:AD56)),0)</f>
        <v>1</v>
      </c>
      <c r="E56" s="5">
        <f>IF(C56&gt;0,RANK(O56,(N56:P56,Q56:AD56)),0)</f>
        <v>2</v>
      </c>
      <c r="F56" s="5">
        <f>IF(P56&gt;0,RANK(P56,(N56:P56,Q56:AD56)),0)</f>
        <v>3</v>
      </c>
      <c r="G56" s="1">
        <f t="shared" si="11"/>
        <v>3418</v>
      </c>
      <c r="H56" s="2">
        <f t="shared" si="12"/>
        <v>0.37543936731107208</v>
      </c>
      <c r="I56" s="2"/>
      <c r="J56" s="2">
        <f t="shared" si="14"/>
        <v>0.66827768014059752</v>
      </c>
      <c r="K56" s="2">
        <f t="shared" si="15"/>
        <v>0.29283831282952549</v>
      </c>
      <c r="L56" s="2">
        <f t="shared" si="16"/>
        <v>3.8884007029876974E-2</v>
      </c>
      <c r="M56" s="2">
        <f t="shared" si="17"/>
        <v>1.3877787807814457E-17</v>
      </c>
      <c r="N56" s="1">
        <v>6084</v>
      </c>
      <c r="O56" s="1">
        <v>2666</v>
      </c>
      <c r="P56" s="1">
        <v>354</v>
      </c>
      <c r="AF56" s="5">
        <f>IF(Q56&gt;0,RANK(Q56,(N56:P56,Q56:AD56)),0)</f>
        <v>0</v>
      </c>
      <c r="AG56" s="5">
        <f>IF(R56&gt;0,RANK(R56,(N56:P56,Q56:AD56)),0)</f>
        <v>0</v>
      </c>
      <c r="AH56" s="5" t="e">
        <f>IF(#REF!&gt;0,RANK(#REF!,(N56:P56,Q56:AD56)),0)</f>
        <v>#REF!</v>
      </c>
      <c r="AI56" s="5">
        <f>IF(S56&gt;0,RANK(S56,(N56:P56,Q56:AD56)),0)</f>
        <v>0</v>
      </c>
      <c r="AJ56" s="2">
        <f t="shared" si="18"/>
        <v>0</v>
      </c>
      <c r="AK56" s="2">
        <f t="shared" si="19"/>
        <v>0</v>
      </c>
      <c r="AM56" s="2">
        <f t="shared" si="20"/>
        <v>0</v>
      </c>
      <c r="AO56" t="s">
        <v>64</v>
      </c>
      <c r="AP56" t="s">
        <v>315</v>
      </c>
      <c r="AQ56">
        <v>1</v>
      </c>
      <c r="AS56">
        <v>21</v>
      </c>
      <c r="AT56" s="81">
        <v>107</v>
      </c>
      <c r="AU56" s="78">
        <f t="shared" si="21"/>
        <v>21107</v>
      </c>
      <c r="AW56" s="5" t="s">
        <v>147</v>
      </c>
      <c r="AZ56" s="5"/>
      <c r="BA56" s="5">
        <v>0</v>
      </c>
      <c r="BB56" s="5">
        <v>1</v>
      </c>
      <c r="BC56">
        <f t="shared" si="22"/>
        <v>0</v>
      </c>
      <c r="BD56">
        <f t="shared" si="23"/>
        <v>0.29199999999999998</v>
      </c>
    </row>
    <row r="57" spans="1:56" ht="13" hidden="1" customHeight="1" outlineLevel="1">
      <c r="A57" t="s">
        <v>118</v>
      </c>
      <c r="B57" t="s">
        <v>315</v>
      </c>
      <c r="C57" s="1">
        <f t="shared" si="13"/>
        <v>2152</v>
      </c>
      <c r="D57" s="5">
        <f>IF(C57&gt;0,RANK(N57,(N57:P57,Q57:AD57)),0)</f>
        <v>2</v>
      </c>
      <c r="E57" s="5">
        <f>IF(C57&gt;0,RANK(O57,(N57:P57,Q57:AD57)),0)</f>
        <v>1</v>
      </c>
      <c r="F57" s="5">
        <f>IF(P57&gt;0,RANK(P57,(N57:P57,Q57:AD57)),0)</f>
        <v>3</v>
      </c>
      <c r="G57" s="1">
        <f t="shared" si="11"/>
        <v>867</v>
      </c>
      <c r="H57" s="2">
        <f t="shared" si="12"/>
        <v>0.40288104089219329</v>
      </c>
      <c r="I57" s="2"/>
      <c r="J57" s="2">
        <f t="shared" si="14"/>
        <v>0.24953531598513012</v>
      </c>
      <c r="K57" s="2">
        <f t="shared" si="15"/>
        <v>0.65241635687732347</v>
      </c>
      <c r="L57" s="2">
        <f t="shared" si="16"/>
        <v>9.8048327137546465E-2</v>
      </c>
      <c r="M57" s="2">
        <f t="shared" si="17"/>
        <v>-5.5511151231257827E-17</v>
      </c>
      <c r="N57" s="1">
        <v>537</v>
      </c>
      <c r="O57" s="1">
        <v>1404</v>
      </c>
      <c r="P57" s="1">
        <v>211</v>
      </c>
      <c r="AF57" s="5">
        <f>IF(Q57&gt;0,RANK(Q57,(N57:P57,Q57:AD57)),0)</f>
        <v>0</v>
      </c>
      <c r="AG57" s="5">
        <f>IF(R57&gt;0,RANK(R57,(N57:P57,Q57:AD57)),0)</f>
        <v>0</v>
      </c>
      <c r="AH57" s="5" t="e">
        <f>IF(#REF!&gt;0,RANK(#REF!,(N57:P57,Q57:AD57)),0)</f>
        <v>#REF!</v>
      </c>
      <c r="AI57" s="5">
        <f>IF(S57&gt;0,RANK(S57,(N57:P57,Q57:AD57)),0)</f>
        <v>0</v>
      </c>
      <c r="AJ57" s="2">
        <f t="shared" si="18"/>
        <v>0</v>
      </c>
      <c r="AK57" s="2">
        <f t="shared" si="19"/>
        <v>0</v>
      </c>
      <c r="AM57" s="2">
        <f t="shared" si="20"/>
        <v>0</v>
      </c>
      <c r="AO57" t="s">
        <v>118</v>
      </c>
      <c r="AP57" t="s">
        <v>315</v>
      </c>
      <c r="AQ57">
        <v>5</v>
      </c>
      <c r="AS57">
        <v>21</v>
      </c>
      <c r="AT57" s="81">
        <v>109</v>
      </c>
      <c r="AU57" s="78">
        <f t="shared" si="21"/>
        <v>21109</v>
      </c>
      <c r="AW57" s="5" t="s">
        <v>147</v>
      </c>
      <c r="AZ57" s="5"/>
      <c r="BA57" s="5">
        <v>0</v>
      </c>
      <c r="BB57" s="5">
        <v>1</v>
      </c>
      <c r="BC57">
        <f t="shared" si="22"/>
        <v>0</v>
      </c>
      <c r="BD57">
        <f t="shared" si="23"/>
        <v>0.65200000000000002</v>
      </c>
    </row>
    <row r="58" spans="1:56" ht="13" hidden="1" customHeight="1" outlineLevel="1">
      <c r="A58" t="s">
        <v>80</v>
      </c>
      <c r="B58" t="s">
        <v>315</v>
      </c>
      <c r="C58" s="1">
        <f t="shared" si="13"/>
        <v>161111</v>
      </c>
      <c r="D58" s="5">
        <f>IF(C58&gt;0,RANK(N58,(N58:P58,Q58:AD58)),0)</f>
        <v>1</v>
      </c>
      <c r="E58" s="5">
        <f>IF(C58&gt;0,RANK(O58,(N58:P58,Q58:AD58)),0)</f>
        <v>2</v>
      </c>
      <c r="F58" s="5">
        <f>IF(P58&gt;0,RANK(P58,(N58:P58,Q58:AD58)),0)</f>
        <v>3</v>
      </c>
      <c r="G58" s="1">
        <f t="shared" si="11"/>
        <v>63679</v>
      </c>
      <c r="H58" s="2">
        <f t="shared" si="12"/>
        <v>0.39524923810292284</v>
      </c>
      <c r="I58" s="2"/>
      <c r="J58" s="2">
        <f t="shared" si="14"/>
        <v>0.66954459968593083</v>
      </c>
      <c r="K58" s="2">
        <f t="shared" si="15"/>
        <v>0.27429536158300799</v>
      </c>
      <c r="L58" s="2">
        <f t="shared" si="16"/>
        <v>5.6160038731061193E-2</v>
      </c>
      <c r="M58" s="2">
        <f t="shared" si="17"/>
        <v>-1.3877787807814457E-17</v>
      </c>
      <c r="N58" s="1">
        <v>107871</v>
      </c>
      <c r="O58" s="1">
        <v>44192</v>
      </c>
      <c r="P58" s="1">
        <v>9048</v>
      </c>
      <c r="AF58" s="5">
        <f>IF(Q58&gt;0,RANK(Q58,(N58:P58,Q58:AD58)),0)</f>
        <v>0</v>
      </c>
      <c r="AG58" s="5">
        <f>IF(R58&gt;0,RANK(R58,(N58:P58,Q58:AD58)),0)</f>
        <v>0</v>
      </c>
      <c r="AH58" s="5" t="e">
        <f>IF(#REF!&gt;0,RANK(#REF!,(N58:P58,Q58:AD58)),0)</f>
        <v>#REF!</v>
      </c>
      <c r="AI58" s="5">
        <f>IF(S58&gt;0,RANK(S58,(N58:P58,Q58:AD58)),0)</f>
        <v>0</v>
      </c>
      <c r="AJ58" s="2">
        <f t="shared" si="18"/>
        <v>0</v>
      </c>
      <c r="AK58" s="2">
        <f t="shared" si="19"/>
        <v>0</v>
      </c>
      <c r="AM58" s="2">
        <f t="shared" si="20"/>
        <v>0</v>
      </c>
      <c r="AO58" t="s">
        <v>80</v>
      </c>
      <c r="AP58" t="s">
        <v>315</v>
      </c>
      <c r="AS58">
        <v>21</v>
      </c>
      <c r="AT58" s="81">
        <v>111</v>
      </c>
      <c r="AU58" s="78">
        <f t="shared" si="21"/>
        <v>21111</v>
      </c>
      <c r="AW58" s="5" t="s">
        <v>147</v>
      </c>
      <c r="AZ58" s="5"/>
      <c r="BA58" s="5">
        <v>1</v>
      </c>
      <c r="BB58" s="5">
        <v>0</v>
      </c>
      <c r="BC58">
        <f t="shared" si="22"/>
        <v>0.66900000000000004</v>
      </c>
      <c r="BD58">
        <f t="shared" si="23"/>
        <v>0</v>
      </c>
    </row>
    <row r="59" spans="1:56" ht="13" hidden="1" customHeight="1" outlineLevel="1">
      <c r="A59" t="s">
        <v>65</v>
      </c>
      <c r="B59" t="s">
        <v>315</v>
      </c>
      <c r="C59" s="1">
        <f t="shared" si="13"/>
        <v>9965</v>
      </c>
      <c r="D59" s="5">
        <f>IF(C59&gt;0,RANK(N59,(N59:P59,Q59:AD59)),0)</f>
        <v>1</v>
      </c>
      <c r="E59" s="5">
        <f>IF(C59&gt;0,RANK(O59,(N59:P59,Q59:AD59)),0)</f>
        <v>2</v>
      </c>
      <c r="F59" s="5">
        <f>IF(P59&gt;0,RANK(P59,(N59:P59,Q59:AD59)),0)</f>
        <v>3</v>
      </c>
      <c r="G59" s="1">
        <f t="shared" si="11"/>
        <v>359</v>
      </c>
      <c r="H59" s="2">
        <f t="shared" si="12"/>
        <v>3.6026091319618668E-2</v>
      </c>
      <c r="I59" s="2"/>
      <c r="J59" s="2">
        <f t="shared" si="14"/>
        <v>0.40592072252885097</v>
      </c>
      <c r="K59" s="2">
        <f t="shared" si="15"/>
        <v>0.36989463120923233</v>
      </c>
      <c r="L59" s="2">
        <f t="shared" si="16"/>
        <v>0.2241846462619167</v>
      </c>
      <c r="M59" s="2">
        <f t="shared" si="17"/>
        <v>-5.5511151231257827E-17</v>
      </c>
      <c r="N59" s="1">
        <v>4045</v>
      </c>
      <c r="O59" s="1">
        <v>3686</v>
      </c>
      <c r="P59" s="1">
        <v>2234</v>
      </c>
      <c r="AF59" s="5">
        <f>IF(Q59&gt;0,RANK(Q59,(N59:P59,Q59:AD59)),0)</f>
        <v>0</v>
      </c>
      <c r="AG59" s="5">
        <f>IF(R59&gt;0,RANK(R59,(N59:P59,Q59:AD59)),0)</f>
        <v>0</v>
      </c>
      <c r="AH59" s="5" t="e">
        <f>IF(#REF!&gt;0,RANK(#REF!,(N59:P59,Q59:AD59)),0)</f>
        <v>#REF!</v>
      </c>
      <c r="AI59" s="5">
        <f>IF(S59&gt;0,RANK(S59,(N59:P59,Q59:AD59)),0)</f>
        <v>0</v>
      </c>
      <c r="AJ59" s="2">
        <f t="shared" si="18"/>
        <v>0</v>
      </c>
      <c r="AK59" s="2">
        <f t="shared" si="19"/>
        <v>0</v>
      </c>
      <c r="AM59" s="2">
        <f t="shared" si="20"/>
        <v>0</v>
      </c>
      <c r="AO59" t="s">
        <v>65</v>
      </c>
      <c r="AP59" t="s">
        <v>315</v>
      </c>
      <c r="AQ59">
        <v>6</v>
      </c>
      <c r="AS59">
        <v>21</v>
      </c>
      <c r="AT59" s="81">
        <v>113</v>
      </c>
      <c r="AU59" s="78">
        <f t="shared" si="21"/>
        <v>21113</v>
      </c>
      <c r="AW59" s="5" t="s">
        <v>147</v>
      </c>
      <c r="AZ59" s="5"/>
      <c r="BA59" s="5">
        <v>0</v>
      </c>
      <c r="BB59" s="5">
        <v>1</v>
      </c>
      <c r="BC59">
        <f t="shared" si="22"/>
        <v>0</v>
      </c>
      <c r="BD59">
        <f t="shared" si="23"/>
        <v>0.36899999999999999</v>
      </c>
    </row>
    <row r="60" spans="1:56" ht="13" hidden="1" customHeight="1" outlineLevel="1">
      <c r="A60" t="s">
        <v>97</v>
      </c>
      <c r="B60" t="s">
        <v>315</v>
      </c>
      <c r="C60" s="1">
        <f t="shared" si="13"/>
        <v>3477</v>
      </c>
      <c r="D60" s="5">
        <f>IF(C60&gt;0,RANK(N60,(N60:P60,Q60:AD60)),0)</f>
        <v>1</v>
      </c>
      <c r="E60" s="5">
        <f>IF(C60&gt;0,RANK(O60,(N60:P60,Q60:AD60)),0)</f>
        <v>2</v>
      </c>
      <c r="F60" s="5">
        <f>IF(P60&gt;0,RANK(P60,(N60:P60,Q60:AD60)),0)</f>
        <v>3</v>
      </c>
      <c r="G60" s="1">
        <f t="shared" si="11"/>
        <v>108</v>
      </c>
      <c r="H60" s="2">
        <f t="shared" si="12"/>
        <v>3.1061259706643658E-2</v>
      </c>
      <c r="I60" s="2"/>
      <c r="J60" s="2">
        <f t="shared" si="14"/>
        <v>0.47972389991371872</v>
      </c>
      <c r="K60" s="2">
        <f t="shared" si="15"/>
        <v>0.44866264020707508</v>
      </c>
      <c r="L60" s="2">
        <f t="shared" si="16"/>
        <v>7.1613459879206212E-2</v>
      </c>
      <c r="M60" s="2">
        <f t="shared" si="17"/>
        <v>-6.9388939039072284E-17</v>
      </c>
      <c r="N60" s="1">
        <v>1668</v>
      </c>
      <c r="O60" s="1">
        <v>1560</v>
      </c>
      <c r="P60" s="1">
        <v>249</v>
      </c>
      <c r="AF60" s="5">
        <f>IF(Q60&gt;0,RANK(Q60,(N60:P60,Q60:AD60)),0)</f>
        <v>0</v>
      </c>
      <c r="AG60" s="5">
        <f>IF(R60&gt;0,RANK(R60,(N60:P60,Q60:AD60)),0)</f>
        <v>0</v>
      </c>
      <c r="AH60" s="5" t="e">
        <f>IF(#REF!&gt;0,RANK(#REF!,(N60:P60,Q60:AD60)),0)</f>
        <v>#REF!</v>
      </c>
      <c r="AI60" s="5">
        <f>IF(S60&gt;0,RANK(S60,(N60:P60,Q60:AD60)),0)</f>
        <v>0</v>
      </c>
      <c r="AJ60" s="2">
        <f t="shared" si="18"/>
        <v>0</v>
      </c>
      <c r="AK60" s="2">
        <f t="shared" si="19"/>
        <v>0</v>
      </c>
      <c r="AM60" s="2">
        <f t="shared" si="20"/>
        <v>0</v>
      </c>
      <c r="AO60" t="s">
        <v>97</v>
      </c>
      <c r="AP60" t="s">
        <v>315</v>
      </c>
      <c r="AQ60">
        <v>5</v>
      </c>
      <c r="AS60">
        <v>21</v>
      </c>
      <c r="AT60" s="81">
        <v>115</v>
      </c>
      <c r="AU60" s="78">
        <f t="shared" si="21"/>
        <v>21115</v>
      </c>
      <c r="AW60" s="5" t="s">
        <v>147</v>
      </c>
      <c r="AZ60" s="5"/>
      <c r="BA60" s="5">
        <v>0</v>
      </c>
      <c r="BB60" s="5">
        <v>1</v>
      </c>
      <c r="BC60">
        <f t="shared" si="22"/>
        <v>0</v>
      </c>
      <c r="BD60">
        <f t="shared" si="23"/>
        <v>0.44800000000000001</v>
      </c>
    </row>
    <row r="61" spans="1:56" ht="13" hidden="1" customHeight="1" outlineLevel="1">
      <c r="A61" t="s">
        <v>66</v>
      </c>
      <c r="B61" t="s">
        <v>315</v>
      </c>
      <c r="C61" s="1">
        <f t="shared" si="13"/>
        <v>26186</v>
      </c>
      <c r="D61" s="5">
        <f>IF(C61&gt;0,RANK(N61,(N61:P61,Q61:AD61)),0)</f>
        <v>1</v>
      </c>
      <c r="E61" s="5">
        <f>IF(C61&gt;0,RANK(O61,(N61:P61,Q61:AD61)),0)</f>
        <v>2</v>
      </c>
      <c r="F61" s="5">
        <f>IF(P61&gt;0,RANK(P61,(N61:P61,Q61:AD61)),0)</f>
        <v>3</v>
      </c>
      <c r="G61" s="1">
        <f t="shared" si="11"/>
        <v>1508</v>
      </c>
      <c r="H61" s="2">
        <f t="shared" si="12"/>
        <v>5.7588024135033986E-2</v>
      </c>
      <c r="I61" s="2"/>
      <c r="J61" s="2">
        <f t="shared" si="14"/>
        <v>0.50889788436569161</v>
      </c>
      <c r="K61" s="2">
        <f t="shared" si="15"/>
        <v>0.45130986023065761</v>
      </c>
      <c r="L61" s="2">
        <f t="shared" si="16"/>
        <v>3.9792255403650806E-2</v>
      </c>
      <c r="M61" s="2">
        <f t="shared" si="17"/>
        <v>-2.7755575615628914E-17</v>
      </c>
      <c r="N61" s="1">
        <v>13326</v>
      </c>
      <c r="O61" s="1">
        <v>11818</v>
      </c>
      <c r="P61" s="1">
        <v>1042</v>
      </c>
      <c r="AF61" s="5">
        <f>IF(Q61&gt;0,RANK(Q61,(N61:P61,Q61:AD61)),0)</f>
        <v>0</v>
      </c>
      <c r="AG61" s="5">
        <f>IF(R61&gt;0,RANK(R61,(N61:P61,Q61:AD61)),0)</f>
        <v>0</v>
      </c>
      <c r="AH61" s="5" t="e">
        <f>IF(#REF!&gt;0,RANK(#REF!,(N61:P61,Q61:AD61)),0)</f>
        <v>#REF!</v>
      </c>
      <c r="AI61" s="5">
        <f>IF(S61&gt;0,RANK(S61,(N61:P61,Q61:AD61)),0)</f>
        <v>0</v>
      </c>
      <c r="AJ61" s="2">
        <f t="shared" si="18"/>
        <v>0</v>
      </c>
      <c r="AK61" s="2">
        <f t="shared" si="19"/>
        <v>0</v>
      </c>
      <c r="AM61" s="2">
        <f t="shared" si="20"/>
        <v>0</v>
      </c>
      <c r="AO61" t="s">
        <v>66</v>
      </c>
      <c r="AP61" t="s">
        <v>315</v>
      </c>
      <c r="AQ61">
        <v>4</v>
      </c>
      <c r="AS61">
        <v>21</v>
      </c>
      <c r="AT61" s="81">
        <v>117</v>
      </c>
      <c r="AU61" s="78">
        <f t="shared" si="21"/>
        <v>21117</v>
      </c>
      <c r="AW61" s="5" t="s">
        <v>147</v>
      </c>
      <c r="AZ61" s="5"/>
      <c r="BA61" s="5">
        <v>0</v>
      </c>
      <c r="BB61" s="5">
        <v>1</v>
      </c>
      <c r="BC61">
        <f t="shared" si="22"/>
        <v>0</v>
      </c>
      <c r="BD61">
        <f t="shared" si="23"/>
        <v>0.45100000000000001</v>
      </c>
    </row>
    <row r="62" spans="1:56" ht="13" hidden="1" customHeight="1" outlineLevel="1">
      <c r="A62" t="s">
        <v>240</v>
      </c>
      <c r="B62" t="s">
        <v>315</v>
      </c>
      <c r="C62" s="1">
        <f t="shared" si="13"/>
        <v>2743</v>
      </c>
      <c r="D62" s="5">
        <f>IF(C62&gt;0,RANK(N62,(N62:P62,Q62:AD62)),0)</f>
        <v>1</v>
      </c>
      <c r="E62" s="5">
        <f>IF(C62&gt;0,RANK(O62,(N62:P62,Q62:AD62)),0)</f>
        <v>2</v>
      </c>
      <c r="F62" s="5">
        <f>IF(P62&gt;0,RANK(P62,(N62:P62,Q62:AD62)),0)</f>
        <v>3</v>
      </c>
      <c r="G62" s="1">
        <f t="shared" si="11"/>
        <v>340</v>
      </c>
      <c r="H62" s="2">
        <f t="shared" si="12"/>
        <v>0.12395187750637987</v>
      </c>
      <c r="I62" s="2"/>
      <c r="J62" s="2">
        <f t="shared" si="14"/>
        <v>0.51841049945315343</v>
      </c>
      <c r="K62" s="2">
        <f t="shared" si="15"/>
        <v>0.39445862194677361</v>
      </c>
      <c r="L62" s="2">
        <f t="shared" si="16"/>
        <v>8.7130878600072917E-2</v>
      </c>
      <c r="M62" s="2">
        <f t="shared" si="17"/>
        <v>4.163336342344337E-17</v>
      </c>
      <c r="N62" s="1">
        <v>1422</v>
      </c>
      <c r="O62" s="1">
        <v>1082</v>
      </c>
      <c r="P62" s="1">
        <v>239</v>
      </c>
      <c r="AF62" s="5">
        <f>IF(Q62&gt;0,RANK(Q62,(N62:P62,Q62:AD62)),0)</f>
        <v>0</v>
      </c>
      <c r="AG62" s="5">
        <f>IF(R62&gt;0,RANK(R62,(N62:P62,Q62:AD62)),0)</f>
        <v>0</v>
      </c>
      <c r="AH62" s="5" t="e">
        <f>IF(#REF!&gt;0,RANK(#REF!,(N62:P62,Q62:AD62)),0)</f>
        <v>#REF!</v>
      </c>
      <c r="AI62" s="5">
        <f>IF(S62&gt;0,RANK(S62,(N62:P62,Q62:AD62)),0)</f>
        <v>0</v>
      </c>
      <c r="AJ62" s="2">
        <f t="shared" si="18"/>
        <v>0</v>
      </c>
      <c r="AK62" s="2">
        <f t="shared" si="19"/>
        <v>0</v>
      </c>
      <c r="AM62" s="2">
        <f t="shared" si="20"/>
        <v>0</v>
      </c>
      <c r="AO62" t="s">
        <v>240</v>
      </c>
      <c r="AP62" t="s">
        <v>315</v>
      </c>
      <c r="AQ62">
        <v>5</v>
      </c>
      <c r="AS62">
        <v>21</v>
      </c>
      <c r="AT62" s="81">
        <v>119</v>
      </c>
      <c r="AU62" s="78">
        <f t="shared" si="21"/>
        <v>21119</v>
      </c>
      <c r="AW62" s="5" t="s">
        <v>147</v>
      </c>
      <c r="AZ62" s="5"/>
      <c r="BA62" s="5">
        <v>1</v>
      </c>
      <c r="BB62" s="5">
        <v>0</v>
      </c>
      <c r="BC62">
        <f t="shared" si="22"/>
        <v>0.51800000000000002</v>
      </c>
      <c r="BD62">
        <f t="shared" si="23"/>
        <v>0</v>
      </c>
    </row>
    <row r="63" spans="1:56" ht="13" hidden="1" customHeight="1" outlineLevel="1">
      <c r="A63" t="s">
        <v>285</v>
      </c>
      <c r="B63" t="s">
        <v>315</v>
      </c>
      <c r="C63" s="1">
        <f t="shared" si="13"/>
        <v>4740</v>
      </c>
      <c r="D63" s="5">
        <f>IF(C63&gt;0,RANK(N63,(N63:P63,Q63:AD63)),0)</f>
        <v>1</v>
      </c>
      <c r="E63" s="5">
        <f>IF(C63&gt;0,RANK(O63,(N63:P63,Q63:AD63)),0)</f>
        <v>2</v>
      </c>
      <c r="F63" s="5">
        <f>IF(P63&gt;0,RANK(P63,(N63:P63,Q63:AD63)),0)</f>
        <v>3</v>
      </c>
      <c r="G63" s="1">
        <f t="shared" si="11"/>
        <v>320</v>
      </c>
      <c r="H63" s="2">
        <f t="shared" si="12"/>
        <v>6.7510548523206745E-2</v>
      </c>
      <c r="I63" s="2"/>
      <c r="J63" s="2">
        <f t="shared" si="14"/>
        <v>0.49957805907172997</v>
      </c>
      <c r="K63" s="2">
        <f t="shared" si="15"/>
        <v>0.43206751054852321</v>
      </c>
      <c r="L63" s="2">
        <f t="shared" si="16"/>
        <v>6.8354430379746839E-2</v>
      </c>
      <c r="M63" s="2">
        <f t="shared" si="17"/>
        <v>-8.3266726846886741E-17</v>
      </c>
      <c r="N63" s="1">
        <v>2368</v>
      </c>
      <c r="O63" s="1">
        <v>2048</v>
      </c>
      <c r="P63" s="1">
        <v>324</v>
      </c>
      <c r="AF63" s="5">
        <f>IF(Q63&gt;0,RANK(Q63,(N63:P63,Q63:AD63)),0)</f>
        <v>0</v>
      </c>
      <c r="AG63" s="5">
        <f>IF(R63&gt;0,RANK(R63,(N63:P63,Q63:AD63)),0)</f>
        <v>0</v>
      </c>
      <c r="AH63" s="5" t="e">
        <f>IF(#REF!&gt;0,RANK(#REF!,(N63:P63,Q63:AD63)),0)</f>
        <v>#REF!</v>
      </c>
      <c r="AI63" s="5">
        <f>IF(S63&gt;0,RANK(S63,(N63:P63,Q63:AD63)),0)</f>
        <v>0</v>
      </c>
      <c r="AJ63" s="2">
        <f t="shared" si="18"/>
        <v>0</v>
      </c>
      <c r="AK63" s="2">
        <f t="shared" si="19"/>
        <v>0</v>
      </c>
      <c r="AM63" s="2">
        <f t="shared" si="20"/>
        <v>0</v>
      </c>
      <c r="AO63" t="s">
        <v>285</v>
      </c>
      <c r="AP63" t="s">
        <v>315</v>
      </c>
      <c r="AQ63">
        <v>5</v>
      </c>
      <c r="AS63">
        <v>21</v>
      </c>
      <c r="AT63" s="81">
        <v>121</v>
      </c>
      <c r="AU63" s="78">
        <f t="shared" si="21"/>
        <v>21121</v>
      </c>
      <c r="AW63" s="5" t="s">
        <v>147</v>
      </c>
      <c r="AZ63" s="5"/>
      <c r="BA63" s="5">
        <v>0</v>
      </c>
      <c r="BB63" s="5">
        <v>1</v>
      </c>
      <c r="BC63">
        <f t="shared" si="22"/>
        <v>0</v>
      </c>
      <c r="BD63">
        <f t="shared" si="23"/>
        <v>0.432</v>
      </c>
    </row>
    <row r="64" spans="1:56" ht="13" hidden="1" customHeight="1" outlineLevel="1">
      <c r="A64" t="s">
        <v>307</v>
      </c>
      <c r="B64" t="s">
        <v>315</v>
      </c>
      <c r="C64" s="1">
        <f t="shared" si="13"/>
        <v>2940</v>
      </c>
      <c r="D64" s="5">
        <f>IF(C64&gt;0,RANK(N64,(N64:P64,Q64:AD64)),0)</f>
        <v>1</v>
      </c>
      <c r="E64" s="5">
        <f>IF(C64&gt;0,RANK(O64,(N64:P64,Q64:AD64)),0)</f>
        <v>2</v>
      </c>
      <c r="F64" s="5">
        <f>IF(P64&gt;0,RANK(P64,(N64:P64,Q64:AD64)),0)</f>
        <v>3</v>
      </c>
      <c r="G64" s="1">
        <f t="shared" si="11"/>
        <v>611</v>
      </c>
      <c r="H64" s="2">
        <f t="shared" si="12"/>
        <v>0.20782312925170068</v>
      </c>
      <c r="I64" s="2"/>
      <c r="J64" s="2">
        <f t="shared" si="14"/>
        <v>0.57346938775510203</v>
      </c>
      <c r="K64" s="2">
        <f t="shared" si="15"/>
        <v>0.36564625850340138</v>
      </c>
      <c r="L64" s="2">
        <f t="shared" si="16"/>
        <v>6.0884353741496595E-2</v>
      </c>
      <c r="M64" s="2">
        <f t="shared" si="17"/>
        <v>-6.9388939039072284E-18</v>
      </c>
      <c r="N64" s="1">
        <v>1686</v>
      </c>
      <c r="O64" s="1">
        <v>1075</v>
      </c>
      <c r="P64" s="1">
        <v>179</v>
      </c>
      <c r="AF64" s="5">
        <f>IF(Q64&gt;0,RANK(Q64,(N64:P64,Q64:AD64)),0)</f>
        <v>0</v>
      </c>
      <c r="AG64" s="5">
        <f>IF(R64&gt;0,RANK(R64,(N64:P64,Q64:AD64)),0)</f>
        <v>0</v>
      </c>
      <c r="AH64" s="5" t="e">
        <f>IF(#REF!&gt;0,RANK(#REF!,(N64:P64,Q64:AD64)),0)</f>
        <v>#REF!</v>
      </c>
      <c r="AI64" s="5">
        <f>IF(S64&gt;0,RANK(S64,(N64:P64,Q64:AD64)),0)</f>
        <v>0</v>
      </c>
      <c r="AJ64" s="2">
        <f t="shared" si="18"/>
        <v>0</v>
      </c>
      <c r="AK64" s="2">
        <f t="shared" si="19"/>
        <v>0</v>
      </c>
      <c r="AM64" s="2">
        <f t="shared" si="20"/>
        <v>0</v>
      </c>
      <c r="AO64" t="s">
        <v>307</v>
      </c>
      <c r="AP64" t="s">
        <v>315</v>
      </c>
      <c r="AQ64">
        <v>2</v>
      </c>
      <c r="AS64">
        <v>21</v>
      </c>
      <c r="AT64" s="81">
        <v>123</v>
      </c>
      <c r="AU64" s="78">
        <f t="shared" si="21"/>
        <v>21123</v>
      </c>
      <c r="AW64" s="5" t="s">
        <v>147</v>
      </c>
      <c r="AZ64" s="5"/>
      <c r="BA64" s="5">
        <v>0</v>
      </c>
      <c r="BB64" s="5">
        <v>1</v>
      </c>
      <c r="BC64">
        <f t="shared" si="22"/>
        <v>0</v>
      </c>
      <c r="BD64">
        <f t="shared" si="23"/>
        <v>0.36499999999999999</v>
      </c>
    </row>
    <row r="65" spans="1:56" ht="13" hidden="1" customHeight="1" outlineLevel="1">
      <c r="A65" t="s">
        <v>40</v>
      </c>
      <c r="B65" t="s">
        <v>315</v>
      </c>
      <c r="C65" s="1">
        <f t="shared" si="13"/>
        <v>9296</v>
      </c>
      <c r="D65" s="5">
        <f>IF(C65&gt;0,RANK(N65,(N65:P65,Q65:AD65)),0)</f>
        <v>2</v>
      </c>
      <c r="E65" s="5">
        <f>IF(C65&gt;0,RANK(O65,(N65:P65,Q65:AD65)),0)</f>
        <v>1</v>
      </c>
      <c r="F65" s="5">
        <f>IF(P65&gt;0,RANK(P65,(N65:P65,Q65:AD65)),0)</f>
        <v>3</v>
      </c>
      <c r="G65" s="1">
        <f t="shared" si="11"/>
        <v>1148</v>
      </c>
      <c r="H65" s="2">
        <f t="shared" si="12"/>
        <v>0.12349397590361445</v>
      </c>
      <c r="I65" s="2"/>
      <c r="J65" s="2">
        <f t="shared" si="14"/>
        <v>0.3990963855421687</v>
      </c>
      <c r="K65" s="2">
        <f t="shared" si="15"/>
        <v>0.52259036144578308</v>
      </c>
      <c r="L65" s="2">
        <f t="shared" si="16"/>
        <v>7.8313253012048195E-2</v>
      </c>
      <c r="M65" s="2">
        <f t="shared" si="17"/>
        <v>-2.7755575615628914E-17</v>
      </c>
      <c r="N65" s="1">
        <v>3710</v>
      </c>
      <c r="O65" s="1">
        <v>4858</v>
      </c>
      <c r="P65" s="1">
        <v>728</v>
      </c>
      <c r="AF65" s="5">
        <f>IF(Q65&gt;0,RANK(Q65,(N65:P65,Q65:AD65)),0)</f>
        <v>0</v>
      </c>
      <c r="AG65" s="5">
        <f>IF(R65&gt;0,RANK(R65,(N65:P65,Q65:AD65)),0)</f>
        <v>0</v>
      </c>
      <c r="AH65" s="5" t="e">
        <f>IF(#REF!&gt;0,RANK(#REF!,(N65:P65,Q65:AD65)),0)</f>
        <v>#REF!</v>
      </c>
      <c r="AI65" s="5">
        <f>IF(S65&gt;0,RANK(S65,(N65:P65,Q65:AD65)),0)</f>
        <v>0</v>
      </c>
      <c r="AJ65" s="2">
        <f t="shared" si="18"/>
        <v>0</v>
      </c>
      <c r="AK65" s="2">
        <f t="shared" si="19"/>
        <v>0</v>
      </c>
      <c r="AM65" s="2">
        <f t="shared" si="20"/>
        <v>0</v>
      </c>
      <c r="AO65" t="s">
        <v>40</v>
      </c>
      <c r="AP65" t="s">
        <v>315</v>
      </c>
      <c r="AQ65">
        <v>5</v>
      </c>
      <c r="AS65">
        <v>21</v>
      </c>
      <c r="AT65" s="81">
        <v>125</v>
      </c>
      <c r="AU65" s="78">
        <f t="shared" si="21"/>
        <v>21125</v>
      </c>
      <c r="AW65" s="5" t="s">
        <v>147</v>
      </c>
      <c r="AZ65" s="5"/>
      <c r="BA65" s="5">
        <v>0</v>
      </c>
      <c r="BB65" s="5">
        <v>1</v>
      </c>
      <c r="BC65">
        <f t="shared" si="22"/>
        <v>0</v>
      </c>
      <c r="BD65">
        <f t="shared" si="23"/>
        <v>0.52200000000000002</v>
      </c>
    </row>
    <row r="66" spans="1:56" ht="13" hidden="1" customHeight="1" outlineLevel="1">
      <c r="A66" t="s">
        <v>272</v>
      </c>
      <c r="B66" t="s">
        <v>315</v>
      </c>
      <c r="C66" s="1">
        <f t="shared" si="13"/>
        <v>2340</v>
      </c>
      <c r="D66" s="5">
        <f>IF(C66&gt;0,RANK(N66,(N66:P66,Q66:AD66)),0)</f>
        <v>1</v>
      </c>
      <c r="E66" s="5">
        <f>IF(C66&gt;0,RANK(O66,(N66:P66,Q66:AD66)),0)</f>
        <v>2</v>
      </c>
      <c r="F66" s="5">
        <f>IF(P66&gt;0,RANK(P66,(N66:P66,Q66:AD66)),0)</f>
        <v>3</v>
      </c>
      <c r="G66" s="1">
        <f t="shared" si="11"/>
        <v>318</v>
      </c>
      <c r="H66" s="2">
        <f t="shared" si="12"/>
        <v>0.13589743589743589</v>
      </c>
      <c r="I66" s="2"/>
      <c r="J66" s="2">
        <f t="shared" si="14"/>
        <v>0.54273504273504269</v>
      </c>
      <c r="K66" s="2">
        <f t="shared" si="15"/>
        <v>0.40683760683760684</v>
      </c>
      <c r="L66" s="2">
        <f t="shared" si="16"/>
        <v>5.0427350427350429E-2</v>
      </c>
      <c r="M66" s="2">
        <f t="shared" si="17"/>
        <v>4.163336342344337E-17</v>
      </c>
      <c r="N66" s="1">
        <v>1270</v>
      </c>
      <c r="O66" s="1">
        <v>952</v>
      </c>
      <c r="P66" s="1">
        <v>118</v>
      </c>
      <c r="AF66" s="5">
        <f>IF(Q66&gt;0,RANK(Q66,(N66:P66,Q66:AD66)),0)</f>
        <v>0</v>
      </c>
      <c r="AG66" s="5">
        <f>IF(R66&gt;0,RANK(R66,(N66:P66,Q66:AD66)),0)</f>
        <v>0</v>
      </c>
      <c r="AH66" s="5" t="e">
        <f>IF(#REF!&gt;0,RANK(#REF!,(N66:P66,Q66:AD66)),0)</f>
        <v>#REF!</v>
      </c>
      <c r="AI66" s="5">
        <f>IF(S66&gt;0,RANK(S66,(N66:P66,Q66:AD66)),0)</f>
        <v>0</v>
      </c>
      <c r="AJ66" s="2">
        <f t="shared" si="18"/>
        <v>0</v>
      </c>
      <c r="AK66" s="2">
        <f t="shared" si="19"/>
        <v>0</v>
      </c>
      <c r="AM66" s="2">
        <f t="shared" si="20"/>
        <v>0</v>
      </c>
      <c r="AO66" t="s">
        <v>272</v>
      </c>
      <c r="AP66" t="s">
        <v>315</v>
      </c>
      <c r="AQ66">
        <v>5</v>
      </c>
      <c r="AS66">
        <v>21</v>
      </c>
      <c r="AT66" s="81">
        <v>127</v>
      </c>
      <c r="AU66" s="78">
        <f t="shared" si="21"/>
        <v>21127</v>
      </c>
      <c r="AW66" s="5" t="s">
        <v>147</v>
      </c>
      <c r="AZ66" s="5"/>
      <c r="BA66" s="5">
        <v>1</v>
      </c>
      <c r="BB66" s="5">
        <v>0</v>
      </c>
      <c r="BC66">
        <f t="shared" si="22"/>
        <v>0.54200000000000004</v>
      </c>
      <c r="BD66">
        <f t="shared" si="23"/>
        <v>0</v>
      </c>
    </row>
    <row r="67" spans="1:56" ht="13" hidden="1" customHeight="1" outlineLevel="1">
      <c r="A67" t="s">
        <v>273</v>
      </c>
      <c r="B67" t="s">
        <v>315</v>
      </c>
      <c r="C67" s="1">
        <f t="shared" ref="C67:C98" si="24">SUM(N67:AD67)</f>
        <v>1313</v>
      </c>
      <c r="D67" s="5">
        <f>IF(C67&gt;0,RANK(N67,(N67:P67,Q67:AD67)),0)</f>
        <v>2</v>
      </c>
      <c r="E67" s="5">
        <f>IF(C67&gt;0,RANK(O67,(N67:P67,Q67:AD67)),0)</f>
        <v>1</v>
      </c>
      <c r="F67" s="5">
        <f>IF(P67&gt;0,RANK(P67,(N67:P67,Q67:AD67)),0)</f>
        <v>3</v>
      </c>
      <c r="G67" s="1">
        <f t="shared" si="11"/>
        <v>112</v>
      </c>
      <c r="H67" s="2">
        <f t="shared" si="12"/>
        <v>8.5300837776085298E-2</v>
      </c>
      <c r="I67" s="2"/>
      <c r="J67" s="2">
        <f t="shared" ref="J67:J98" si="25">IF($C67=0,"-",N67/$C67)</f>
        <v>0.36709824828636711</v>
      </c>
      <c r="K67" s="2">
        <f t="shared" ref="K67:K98" si="26">IF($C67=0,"-",O67/$C67)</f>
        <v>0.45239908606245238</v>
      </c>
      <c r="L67" s="2">
        <f t="shared" ref="L67:L98" si="27">IF($C67=0,"-",P67/$C67)</f>
        <v>0.1805026656511805</v>
      </c>
      <c r="M67" s="2">
        <f t="shared" ref="M67:M98" si="28">IF(C67=0,"-",(1-J67-K67-L67))</f>
        <v>-5.5511151231257827E-17</v>
      </c>
      <c r="N67" s="1">
        <v>482</v>
      </c>
      <c r="O67" s="1">
        <v>594</v>
      </c>
      <c r="P67" s="1">
        <v>237</v>
      </c>
      <c r="AF67" s="5">
        <f>IF(Q67&gt;0,RANK(Q67,(N67:P67,Q67:AD67)),0)</f>
        <v>0</v>
      </c>
      <c r="AG67" s="5">
        <f>IF(R67&gt;0,RANK(R67,(N67:P67,Q67:AD67)),0)</f>
        <v>0</v>
      </c>
      <c r="AH67" s="5" t="e">
        <f>IF(#REF!&gt;0,RANK(#REF!,(N67:P67,Q67:AD67)),0)</f>
        <v>#REF!</v>
      </c>
      <c r="AI67" s="5">
        <f>IF(S67&gt;0,RANK(S67,(N67:P67,Q67:AD67)),0)</f>
        <v>0</v>
      </c>
      <c r="AJ67" s="2">
        <f t="shared" ref="AJ67:AJ98" si="29">IF($C67=0,"-",Q67/$C67)</f>
        <v>0</v>
      </c>
      <c r="AK67" s="2">
        <f t="shared" ref="AK67:AK98" si="30">IF($C67=0,"-",R67/$C67)</f>
        <v>0</v>
      </c>
      <c r="AM67" s="2">
        <f t="shared" ref="AM67:AM98" si="31">IF($C67=0,"-",S67/$C67)</f>
        <v>0</v>
      </c>
      <c r="AO67" t="s">
        <v>273</v>
      </c>
      <c r="AP67" t="s">
        <v>315</v>
      </c>
      <c r="AQ67">
        <v>5</v>
      </c>
      <c r="AS67">
        <v>21</v>
      </c>
      <c r="AT67" s="81">
        <v>129</v>
      </c>
      <c r="AU67" s="78">
        <f t="shared" ref="AU67:AU98" si="32">(AS67*1000+AT67)</f>
        <v>21129</v>
      </c>
      <c r="AW67" s="5" t="s">
        <v>147</v>
      </c>
      <c r="AZ67" s="5"/>
      <c r="BA67" s="5">
        <v>0</v>
      </c>
      <c r="BB67" s="5">
        <v>1</v>
      </c>
      <c r="BC67">
        <f t="shared" ref="BC67:BC98" si="33">ROUNDDOWN(BA67*J67,3)</f>
        <v>0</v>
      </c>
      <c r="BD67">
        <f t="shared" ref="BD67:BD98" si="34">ROUNDDOWN(BB67*K67,3)</f>
        <v>0.45200000000000001</v>
      </c>
    </row>
    <row r="68" spans="1:56" ht="13" hidden="1" customHeight="1" outlineLevel="1">
      <c r="A68" t="s">
        <v>260</v>
      </c>
      <c r="B68" t="s">
        <v>315</v>
      </c>
      <c r="C68" s="1">
        <f t="shared" si="24"/>
        <v>1960</v>
      </c>
      <c r="D68" s="5">
        <f>IF(C68&gt;0,RANK(N68,(N68:P68,Q68:AD68)),0)</f>
        <v>2</v>
      </c>
      <c r="E68" s="5">
        <f>IF(C68&gt;0,RANK(O68,(N68:P68,Q68:AD68)),0)</f>
        <v>1</v>
      </c>
      <c r="F68" s="5">
        <f>IF(P68&gt;0,RANK(P68,(N68:P68,Q68:AD68)),0)</f>
        <v>3</v>
      </c>
      <c r="G68" s="1">
        <f t="shared" ref="G68:G131" si="35">IF(C68&gt;0,MAX(N68:P68)-LARGE(N68:P68,2),0)</f>
        <v>639</v>
      </c>
      <c r="H68" s="2">
        <f t="shared" ref="H68:H131" si="36">IF(C68&gt;0,G68/C68,0)</f>
        <v>0.32602040816326533</v>
      </c>
      <c r="I68" s="2"/>
      <c r="J68" s="2">
        <f t="shared" si="25"/>
        <v>0.3096938775510204</v>
      </c>
      <c r="K68" s="2">
        <f t="shared" si="26"/>
        <v>0.63571428571428568</v>
      </c>
      <c r="L68" s="2">
        <f t="shared" si="27"/>
        <v>5.459183673469388E-2</v>
      </c>
      <c r="M68" s="2">
        <f t="shared" si="28"/>
        <v>4.163336342344337E-17</v>
      </c>
      <c r="N68" s="1">
        <v>607</v>
      </c>
      <c r="O68" s="1">
        <v>1246</v>
      </c>
      <c r="P68" s="1">
        <v>107</v>
      </c>
      <c r="AF68" s="5">
        <f>IF(Q68&gt;0,RANK(Q68,(N68:P68,Q68:AD68)),0)</f>
        <v>0</v>
      </c>
      <c r="AG68" s="5">
        <f>IF(R68&gt;0,RANK(R68,(N68:P68,Q68:AD68)),0)</f>
        <v>0</v>
      </c>
      <c r="AH68" s="5" t="e">
        <f>IF(#REF!&gt;0,RANK(#REF!,(N68:P68,Q68:AD68)),0)</f>
        <v>#REF!</v>
      </c>
      <c r="AI68" s="5">
        <f>IF(S68&gt;0,RANK(S68,(N68:P68,Q68:AD68)),0)</f>
        <v>0</v>
      </c>
      <c r="AJ68" s="2">
        <f t="shared" si="29"/>
        <v>0</v>
      </c>
      <c r="AK68" s="2">
        <f t="shared" si="30"/>
        <v>0</v>
      </c>
      <c r="AM68" s="2">
        <f t="shared" si="31"/>
        <v>0</v>
      </c>
      <c r="AO68" t="s">
        <v>260</v>
      </c>
      <c r="AP68" t="s">
        <v>315</v>
      </c>
      <c r="AQ68">
        <v>5</v>
      </c>
      <c r="AS68">
        <v>21</v>
      </c>
      <c r="AT68" s="81">
        <v>131</v>
      </c>
      <c r="AU68" s="78">
        <f t="shared" si="32"/>
        <v>21131</v>
      </c>
      <c r="AW68" s="5" t="s">
        <v>147</v>
      </c>
      <c r="AZ68" s="5"/>
      <c r="BA68" s="5">
        <v>0</v>
      </c>
      <c r="BB68" s="5">
        <v>1</v>
      </c>
      <c r="BC68">
        <f t="shared" si="33"/>
        <v>0</v>
      </c>
      <c r="BD68">
        <f t="shared" si="34"/>
        <v>0.63500000000000001</v>
      </c>
    </row>
    <row r="69" spans="1:56" ht="13" hidden="1" customHeight="1" outlineLevel="1">
      <c r="A69" t="s">
        <v>208</v>
      </c>
      <c r="B69" t="s">
        <v>315</v>
      </c>
      <c r="C69" s="1">
        <f t="shared" si="24"/>
        <v>3562</v>
      </c>
      <c r="D69" s="5">
        <f>IF(C69&gt;0,RANK(N69,(N69:P69,Q69:AD69)),0)</f>
        <v>1</v>
      </c>
      <c r="E69" s="5">
        <f>IF(C69&gt;0,RANK(O69,(N69:P69,Q69:AD69)),0)</f>
        <v>2</v>
      </c>
      <c r="F69" s="5">
        <f>IF(P69&gt;0,RANK(P69,(N69:P69,Q69:AD69)),0)</f>
        <v>3</v>
      </c>
      <c r="G69" s="1">
        <f t="shared" si="35"/>
        <v>444</v>
      </c>
      <c r="H69" s="2">
        <f t="shared" si="36"/>
        <v>0.12464907355418305</v>
      </c>
      <c r="I69" s="2"/>
      <c r="J69" s="2">
        <f t="shared" si="25"/>
        <v>0.50814149354295335</v>
      </c>
      <c r="K69" s="2">
        <f t="shared" si="26"/>
        <v>0.38349241998877037</v>
      </c>
      <c r="L69" s="2">
        <f t="shared" si="27"/>
        <v>0.10836608646827625</v>
      </c>
      <c r="M69" s="2">
        <f t="shared" si="28"/>
        <v>2.7755575615628914E-17</v>
      </c>
      <c r="N69" s="1">
        <v>1810</v>
      </c>
      <c r="O69" s="1">
        <v>1366</v>
      </c>
      <c r="P69" s="1">
        <v>386</v>
      </c>
      <c r="AF69" s="5">
        <f>IF(Q69&gt;0,RANK(Q69,(N69:P69,Q69:AD69)),0)</f>
        <v>0</v>
      </c>
      <c r="AG69" s="5">
        <f>IF(R69&gt;0,RANK(R69,(N69:P69,Q69:AD69)),0)</f>
        <v>0</v>
      </c>
      <c r="AH69" s="5" t="e">
        <f>IF(#REF!&gt;0,RANK(#REF!,(N69:P69,Q69:AD69)),0)</f>
        <v>#REF!</v>
      </c>
      <c r="AI69" s="5">
        <f>IF(S69&gt;0,RANK(S69,(N69:P69,Q69:AD69)),0)</f>
        <v>0</v>
      </c>
      <c r="AJ69" s="2">
        <f t="shared" si="29"/>
        <v>0</v>
      </c>
      <c r="AK69" s="2">
        <f t="shared" si="30"/>
        <v>0</v>
      </c>
      <c r="AM69" s="2">
        <f t="shared" si="31"/>
        <v>0</v>
      </c>
      <c r="AO69" t="s">
        <v>208</v>
      </c>
      <c r="AP69" t="s">
        <v>315</v>
      </c>
      <c r="AQ69">
        <v>5</v>
      </c>
      <c r="AS69">
        <v>21</v>
      </c>
      <c r="AT69" s="81">
        <v>133</v>
      </c>
      <c r="AU69" s="78">
        <f t="shared" si="32"/>
        <v>21133</v>
      </c>
      <c r="AW69" s="5" t="s">
        <v>147</v>
      </c>
      <c r="AZ69" s="5"/>
      <c r="BA69" s="5">
        <v>1</v>
      </c>
      <c r="BB69" s="5">
        <v>0</v>
      </c>
      <c r="BC69">
        <f t="shared" si="33"/>
        <v>0.50800000000000001</v>
      </c>
      <c r="BD69">
        <f t="shared" si="34"/>
        <v>0</v>
      </c>
    </row>
    <row r="70" spans="1:56" ht="13" hidden="1" customHeight="1" outlineLevel="1">
      <c r="A70" t="s">
        <v>183</v>
      </c>
      <c r="B70" t="s">
        <v>315</v>
      </c>
      <c r="C70" s="1">
        <f t="shared" si="24"/>
        <v>1781</v>
      </c>
      <c r="D70" s="5">
        <f>IF(C70&gt;0,RANK(N70,(N70:P70,Q70:AD70)),0)</f>
        <v>2</v>
      </c>
      <c r="E70" s="5">
        <f>IF(C70&gt;0,RANK(O70,(N70:P70,Q70:AD70)),0)</f>
        <v>1</v>
      </c>
      <c r="F70" s="5">
        <f>IF(P70&gt;0,RANK(P70,(N70:P70,Q70:AD70)),0)</f>
        <v>3</v>
      </c>
      <c r="G70" s="1">
        <f t="shared" si="35"/>
        <v>152</v>
      </c>
      <c r="H70" s="2">
        <f t="shared" si="36"/>
        <v>8.5345311622683884E-2</v>
      </c>
      <c r="I70" s="2"/>
      <c r="J70" s="2">
        <f t="shared" si="25"/>
        <v>0.42953396967995511</v>
      </c>
      <c r="K70" s="2">
        <f t="shared" si="26"/>
        <v>0.51487928130263894</v>
      </c>
      <c r="L70" s="2">
        <f t="shared" si="27"/>
        <v>5.5586749017405949E-2</v>
      </c>
      <c r="M70" s="2">
        <f t="shared" si="28"/>
        <v>-4.8572257327350599E-17</v>
      </c>
      <c r="N70" s="1">
        <v>765</v>
      </c>
      <c r="O70" s="1">
        <v>917</v>
      </c>
      <c r="P70" s="1">
        <v>99</v>
      </c>
      <c r="AF70" s="5">
        <f>IF(Q70&gt;0,RANK(Q70,(N70:P70,Q70:AD70)),0)</f>
        <v>0</v>
      </c>
      <c r="AG70" s="5">
        <f>IF(R70&gt;0,RANK(R70,(N70:P70,Q70:AD70)),0)</f>
        <v>0</v>
      </c>
      <c r="AH70" s="5" t="e">
        <f>IF(#REF!&gt;0,RANK(#REF!,(N70:P70,Q70:AD70)),0)</f>
        <v>#REF!</v>
      </c>
      <c r="AI70" s="5">
        <f>IF(S70&gt;0,RANK(S70,(N70:P70,Q70:AD70)),0)</f>
        <v>0</v>
      </c>
      <c r="AJ70" s="2">
        <f t="shared" si="29"/>
        <v>0</v>
      </c>
      <c r="AK70" s="2">
        <f t="shared" si="30"/>
        <v>0</v>
      </c>
      <c r="AM70" s="2">
        <f t="shared" si="31"/>
        <v>0</v>
      </c>
      <c r="AO70" t="s">
        <v>183</v>
      </c>
      <c r="AP70" t="s">
        <v>315</v>
      </c>
      <c r="AQ70">
        <v>4</v>
      </c>
      <c r="AS70">
        <v>21</v>
      </c>
      <c r="AT70" s="81">
        <v>135</v>
      </c>
      <c r="AU70" s="78">
        <f t="shared" si="32"/>
        <v>21135</v>
      </c>
      <c r="AW70" s="5" t="s">
        <v>147</v>
      </c>
      <c r="AZ70" s="5"/>
      <c r="BA70" s="5">
        <v>0</v>
      </c>
      <c r="BB70" s="5">
        <v>1</v>
      </c>
      <c r="BC70">
        <f t="shared" si="33"/>
        <v>0</v>
      </c>
      <c r="BD70">
        <f t="shared" si="34"/>
        <v>0.51400000000000001</v>
      </c>
    </row>
    <row r="71" spans="1:56" ht="13" hidden="1" customHeight="1" outlineLevel="1">
      <c r="A71" t="s">
        <v>52</v>
      </c>
      <c r="B71" t="s">
        <v>315</v>
      </c>
      <c r="C71" s="1">
        <f t="shared" si="24"/>
        <v>4227</v>
      </c>
      <c r="D71" s="5">
        <f>IF(C71&gt;0,RANK(N71,(N71:P71,Q71:AD71)),0)</f>
        <v>1</v>
      </c>
      <c r="E71" s="5">
        <f>IF(C71&gt;0,RANK(O71,(N71:P71,Q71:AD71)),0)</f>
        <v>2</v>
      </c>
      <c r="F71" s="5">
        <f>IF(P71&gt;0,RANK(P71,(N71:P71,Q71:AD71)),0)</f>
        <v>3</v>
      </c>
      <c r="G71" s="1">
        <f t="shared" si="35"/>
        <v>385</v>
      </c>
      <c r="H71" s="2">
        <f t="shared" si="36"/>
        <v>9.108114502010882E-2</v>
      </c>
      <c r="I71" s="2"/>
      <c r="J71" s="2">
        <f t="shared" si="25"/>
        <v>0.47740714454696004</v>
      </c>
      <c r="K71" s="2">
        <f t="shared" si="26"/>
        <v>0.3863259995268512</v>
      </c>
      <c r="L71" s="2">
        <f t="shared" si="27"/>
        <v>0.13626685592618878</v>
      </c>
      <c r="M71" s="2">
        <f t="shared" si="28"/>
        <v>-8.3266726846886741E-17</v>
      </c>
      <c r="N71" s="1">
        <v>2018</v>
      </c>
      <c r="O71" s="1">
        <v>1633</v>
      </c>
      <c r="P71" s="1">
        <v>576</v>
      </c>
      <c r="AF71" s="5">
        <f>IF(Q71&gt;0,RANK(Q71,(N71:P71,Q71:AD71)),0)</f>
        <v>0</v>
      </c>
      <c r="AG71" s="5">
        <f>IF(R71&gt;0,RANK(R71,(N71:P71,Q71:AD71)),0)</f>
        <v>0</v>
      </c>
      <c r="AH71" s="5" t="e">
        <f>IF(#REF!&gt;0,RANK(#REF!,(N71:P71,Q71:AD71)),0)</f>
        <v>#REF!</v>
      </c>
      <c r="AI71" s="5">
        <f>IF(S71&gt;0,RANK(S71,(N71:P71,Q71:AD71)),0)</f>
        <v>0</v>
      </c>
      <c r="AJ71" s="2">
        <f t="shared" si="29"/>
        <v>0</v>
      </c>
      <c r="AK71" s="2">
        <f t="shared" si="30"/>
        <v>0</v>
      </c>
      <c r="AM71" s="2">
        <f t="shared" si="31"/>
        <v>0</v>
      </c>
      <c r="AO71" t="s">
        <v>52</v>
      </c>
      <c r="AP71" t="s">
        <v>315</v>
      </c>
      <c r="AS71">
        <v>21</v>
      </c>
      <c r="AT71" s="81">
        <v>137</v>
      </c>
      <c r="AU71" s="78">
        <f t="shared" si="32"/>
        <v>21137</v>
      </c>
      <c r="AW71" s="5" t="s">
        <v>147</v>
      </c>
      <c r="AZ71" s="5"/>
      <c r="BA71" s="5">
        <v>0</v>
      </c>
      <c r="BB71" s="5">
        <v>1</v>
      </c>
      <c r="BC71">
        <f t="shared" si="33"/>
        <v>0</v>
      </c>
      <c r="BD71">
        <f t="shared" si="34"/>
        <v>0.38600000000000001</v>
      </c>
    </row>
    <row r="72" spans="1:56" ht="13" hidden="1" customHeight="1" outlineLevel="1">
      <c r="A72" t="s">
        <v>234</v>
      </c>
      <c r="B72" t="s">
        <v>315</v>
      </c>
      <c r="C72" s="1">
        <f t="shared" si="24"/>
        <v>2342</v>
      </c>
      <c r="D72" s="5">
        <f>IF(C72&gt;0,RANK(N72,(N72:P72,Q72:AD72)),0)</f>
        <v>1</v>
      </c>
      <c r="E72" s="5">
        <f>IF(C72&gt;0,RANK(O72,(N72:P72,Q72:AD72)),0)</f>
        <v>2</v>
      </c>
      <c r="F72" s="5">
        <f>IF(P72&gt;0,RANK(P72,(N72:P72,Q72:AD72)),0)</f>
        <v>3</v>
      </c>
      <c r="G72" s="1">
        <f t="shared" si="35"/>
        <v>538</v>
      </c>
      <c r="H72" s="2">
        <f t="shared" si="36"/>
        <v>0.22971818958155424</v>
      </c>
      <c r="I72" s="2"/>
      <c r="J72" s="2">
        <f t="shared" si="25"/>
        <v>0.58326216908625106</v>
      </c>
      <c r="K72" s="2">
        <f t="shared" si="26"/>
        <v>0.35354397950469685</v>
      </c>
      <c r="L72" s="2">
        <f t="shared" si="27"/>
        <v>6.3193851409052093E-2</v>
      </c>
      <c r="M72" s="2">
        <f t="shared" si="28"/>
        <v>0</v>
      </c>
      <c r="N72" s="1">
        <v>1366</v>
      </c>
      <c r="O72" s="1">
        <v>828</v>
      </c>
      <c r="P72" s="1">
        <v>148</v>
      </c>
      <c r="AF72" s="5">
        <f>IF(Q72&gt;0,RANK(Q72,(N72:P72,Q72:AD72)),0)</f>
        <v>0</v>
      </c>
      <c r="AG72" s="5">
        <f>IF(R72&gt;0,RANK(R72,(N72:P72,Q72:AD72)),0)</f>
        <v>0</v>
      </c>
      <c r="AH72" s="5" t="e">
        <f>IF(#REF!&gt;0,RANK(#REF!,(N72:P72,Q72:AD72)),0)</f>
        <v>#REF!</v>
      </c>
      <c r="AI72" s="5">
        <f>IF(S72&gt;0,RANK(S72,(N72:P72,Q72:AD72)),0)</f>
        <v>0</v>
      </c>
      <c r="AJ72" s="2">
        <f t="shared" si="29"/>
        <v>0</v>
      </c>
      <c r="AK72" s="2">
        <f t="shared" si="30"/>
        <v>0</v>
      </c>
      <c r="AM72" s="2">
        <f t="shared" si="31"/>
        <v>0</v>
      </c>
      <c r="AO72" t="s">
        <v>234</v>
      </c>
      <c r="AP72" t="s">
        <v>315</v>
      </c>
      <c r="AQ72">
        <v>1</v>
      </c>
      <c r="AS72">
        <v>21</v>
      </c>
      <c r="AT72" s="81">
        <v>139</v>
      </c>
      <c r="AU72" s="78">
        <f t="shared" si="32"/>
        <v>21139</v>
      </c>
      <c r="AW72" s="5" t="s">
        <v>147</v>
      </c>
      <c r="AZ72" s="5"/>
      <c r="BA72" s="5">
        <v>1</v>
      </c>
      <c r="BB72" s="5">
        <v>0</v>
      </c>
      <c r="BC72">
        <f t="shared" si="33"/>
        <v>0.58299999999999996</v>
      </c>
      <c r="BD72">
        <f t="shared" si="34"/>
        <v>0</v>
      </c>
    </row>
    <row r="73" spans="1:56" ht="13" hidden="1" customHeight="1" outlineLevel="1">
      <c r="A73" t="s">
        <v>297</v>
      </c>
      <c r="B73" t="s">
        <v>315</v>
      </c>
      <c r="C73" s="1">
        <f t="shared" si="24"/>
        <v>3704</v>
      </c>
      <c r="D73" s="5">
        <f>IF(C73&gt;0,RANK(N73,(N73:P73,Q73:AD73)),0)</f>
        <v>1</v>
      </c>
      <c r="E73" s="5">
        <f>IF(C73&gt;0,RANK(O73,(N73:P73,Q73:AD73)),0)</f>
        <v>2</v>
      </c>
      <c r="F73" s="5">
        <f>IF(P73&gt;0,RANK(P73,(N73:P73,Q73:AD73)),0)</f>
        <v>3</v>
      </c>
      <c r="G73" s="1">
        <f t="shared" si="35"/>
        <v>339</v>
      </c>
      <c r="H73" s="2">
        <f t="shared" si="36"/>
        <v>9.1522678185745138E-2</v>
      </c>
      <c r="I73" s="2"/>
      <c r="J73" s="2">
        <f t="shared" si="25"/>
        <v>0.52672786177105835</v>
      </c>
      <c r="K73" s="2">
        <f t="shared" si="26"/>
        <v>0.43520518358531318</v>
      </c>
      <c r="L73" s="2">
        <f t="shared" si="27"/>
        <v>3.8066954643628512E-2</v>
      </c>
      <c r="M73" s="2">
        <f t="shared" si="28"/>
        <v>-4.163336342344337E-17</v>
      </c>
      <c r="N73" s="1">
        <v>1951</v>
      </c>
      <c r="O73" s="1">
        <v>1612</v>
      </c>
      <c r="P73" s="1">
        <v>141</v>
      </c>
      <c r="AF73" s="5">
        <f>IF(Q73&gt;0,RANK(Q73,(N73:P73,Q73:AD73)),0)</f>
        <v>0</v>
      </c>
      <c r="AG73" s="5">
        <f>IF(R73&gt;0,RANK(R73,(N73:P73,Q73:AD73)),0)</f>
        <v>0</v>
      </c>
      <c r="AH73" s="5" t="e">
        <f>IF(#REF!&gt;0,RANK(#REF!,(N73:P73,Q73:AD73)),0)</f>
        <v>#REF!</v>
      </c>
      <c r="AI73" s="5">
        <f>IF(S73&gt;0,RANK(S73,(N73:P73,Q73:AD73)),0)</f>
        <v>0</v>
      </c>
      <c r="AJ73" s="2">
        <f t="shared" si="29"/>
        <v>0</v>
      </c>
      <c r="AK73" s="2">
        <f t="shared" si="30"/>
        <v>0</v>
      </c>
      <c r="AM73" s="2">
        <f t="shared" si="31"/>
        <v>0</v>
      </c>
      <c r="AO73" t="s">
        <v>297</v>
      </c>
      <c r="AP73" t="s">
        <v>315</v>
      </c>
      <c r="AQ73">
        <v>1</v>
      </c>
      <c r="AS73">
        <v>21</v>
      </c>
      <c r="AT73" s="81">
        <v>141</v>
      </c>
      <c r="AU73" s="78">
        <f t="shared" si="32"/>
        <v>21141</v>
      </c>
      <c r="AW73" s="5" t="s">
        <v>147</v>
      </c>
      <c r="AZ73" s="5"/>
      <c r="BA73" s="5">
        <v>0</v>
      </c>
      <c r="BB73" s="5">
        <v>1</v>
      </c>
      <c r="BC73">
        <f t="shared" si="33"/>
        <v>0</v>
      </c>
      <c r="BD73">
        <f t="shared" si="34"/>
        <v>0.435</v>
      </c>
    </row>
    <row r="74" spans="1:56" ht="13" hidden="1" customHeight="1" outlineLevel="1">
      <c r="A74" t="s">
        <v>91</v>
      </c>
      <c r="B74" t="s">
        <v>315</v>
      </c>
      <c r="C74" s="1">
        <f t="shared" si="24"/>
        <v>2299</v>
      </c>
      <c r="D74" s="5">
        <f>IF(C74&gt;0,RANK(N74,(N74:P74,Q74:AD74)),0)</f>
        <v>1</v>
      </c>
      <c r="E74" s="5">
        <f>IF(C74&gt;0,RANK(O74,(N74:P74,Q74:AD74)),0)</f>
        <v>2</v>
      </c>
      <c r="F74" s="5">
        <f>IF(P74&gt;0,RANK(P74,(N74:P74,Q74:AD74)),0)</f>
        <v>3</v>
      </c>
      <c r="G74" s="1">
        <f t="shared" si="35"/>
        <v>564</v>
      </c>
      <c r="H74" s="2">
        <f t="shared" si="36"/>
        <v>0.24532405393649412</v>
      </c>
      <c r="I74" s="2"/>
      <c r="J74" s="2">
        <f t="shared" si="25"/>
        <v>0.59417137886037408</v>
      </c>
      <c r="K74" s="2">
        <f t="shared" si="26"/>
        <v>0.34884732492387993</v>
      </c>
      <c r="L74" s="2">
        <f t="shared" si="27"/>
        <v>5.6981296215745977E-2</v>
      </c>
      <c r="M74" s="2">
        <f t="shared" si="28"/>
        <v>1.3877787807814457E-17</v>
      </c>
      <c r="N74" s="1">
        <v>1366</v>
      </c>
      <c r="O74" s="1">
        <v>802</v>
      </c>
      <c r="P74" s="1">
        <v>131</v>
      </c>
      <c r="AF74" s="5">
        <f>IF(Q74&gt;0,RANK(Q74,(N74:P74,Q74:AD74)),0)</f>
        <v>0</v>
      </c>
      <c r="AG74" s="5">
        <f>IF(R74&gt;0,RANK(R74,(N74:P74,Q74:AD74)),0)</f>
        <v>0</v>
      </c>
      <c r="AH74" s="5" t="e">
        <f>IF(#REF!&gt;0,RANK(#REF!,(N74:P74,Q74:AD74)),0)</f>
        <v>#REF!</v>
      </c>
      <c r="AI74" s="5">
        <f>IF(S74&gt;0,RANK(S74,(N74:P74,Q74:AD74)),0)</f>
        <v>0</v>
      </c>
      <c r="AJ74" s="2">
        <f t="shared" si="29"/>
        <v>0</v>
      </c>
      <c r="AK74" s="2">
        <f t="shared" si="30"/>
        <v>0</v>
      </c>
      <c r="AM74" s="2">
        <f t="shared" si="31"/>
        <v>0</v>
      </c>
      <c r="AO74" t="s">
        <v>91</v>
      </c>
      <c r="AP74" t="s">
        <v>315</v>
      </c>
      <c r="AQ74">
        <v>1</v>
      </c>
      <c r="AS74">
        <v>21</v>
      </c>
      <c r="AT74" s="81">
        <v>143</v>
      </c>
      <c r="AU74" s="78">
        <f t="shared" si="32"/>
        <v>21143</v>
      </c>
      <c r="AW74" s="5" t="s">
        <v>147</v>
      </c>
      <c r="AZ74" s="5"/>
      <c r="BA74" s="5">
        <v>1</v>
      </c>
      <c r="BB74" s="5">
        <v>0</v>
      </c>
      <c r="BC74">
        <f t="shared" si="33"/>
        <v>0.59399999999999997</v>
      </c>
      <c r="BD74">
        <f t="shared" si="34"/>
        <v>0</v>
      </c>
    </row>
    <row r="75" spans="1:56" ht="13" hidden="1" customHeight="1" outlineLevel="1">
      <c r="A75" t="s">
        <v>221</v>
      </c>
      <c r="B75" t="s">
        <v>315</v>
      </c>
      <c r="C75" s="1">
        <f t="shared" si="24"/>
        <v>14012</v>
      </c>
      <c r="D75" s="5">
        <f>IF(C75&gt;0,RANK(N75,(N75:P75,Q75:AD75)),0)</f>
        <v>1</v>
      </c>
      <c r="E75" s="5">
        <f>IF(C75&gt;0,RANK(O75,(N75:P75,Q75:AD75)),0)</f>
        <v>2</v>
      </c>
      <c r="F75" s="5">
        <f>IF(P75&gt;0,RANK(P75,(N75:P75,Q75:AD75)),0)</f>
        <v>3</v>
      </c>
      <c r="G75" s="1">
        <f t="shared" si="35"/>
        <v>1401</v>
      </c>
      <c r="H75" s="2">
        <f t="shared" si="36"/>
        <v>9.9985726520125606E-2</v>
      </c>
      <c r="I75" s="2"/>
      <c r="J75" s="2">
        <f t="shared" si="25"/>
        <v>0.52390807878960888</v>
      </c>
      <c r="K75" s="2">
        <f t="shared" si="26"/>
        <v>0.42392235226948333</v>
      </c>
      <c r="L75" s="2">
        <f t="shared" si="27"/>
        <v>5.2169568940907796E-2</v>
      </c>
      <c r="M75" s="2">
        <f t="shared" si="28"/>
        <v>0</v>
      </c>
      <c r="N75" s="1">
        <v>7341</v>
      </c>
      <c r="O75" s="1">
        <v>5940</v>
      </c>
      <c r="P75" s="1">
        <v>731</v>
      </c>
      <c r="AF75" s="5">
        <f>IF(Q75&gt;0,RANK(Q75,(N75:P75,Q75:AD75)),0)</f>
        <v>0</v>
      </c>
      <c r="AG75" s="5">
        <f>IF(R75&gt;0,RANK(R75,(N75:P75,Q75:AD75)),0)</f>
        <v>0</v>
      </c>
      <c r="AH75" s="5" t="e">
        <f>IF(#REF!&gt;0,RANK(#REF!,(N75:P75,Q75:AD75)),0)</f>
        <v>#REF!</v>
      </c>
      <c r="AI75" s="5">
        <f>IF(S75&gt;0,RANK(S75,(N75:P75,Q75:AD75)),0)</f>
        <v>0</v>
      </c>
      <c r="AJ75" s="2">
        <f t="shared" si="29"/>
        <v>0</v>
      </c>
      <c r="AK75" s="2">
        <f t="shared" si="30"/>
        <v>0</v>
      </c>
      <c r="AM75" s="2">
        <f t="shared" si="31"/>
        <v>0</v>
      </c>
      <c r="AO75" t="s">
        <v>221</v>
      </c>
      <c r="AP75" t="s">
        <v>315</v>
      </c>
      <c r="AQ75">
        <v>1</v>
      </c>
      <c r="AS75">
        <v>21</v>
      </c>
      <c r="AT75" s="81">
        <v>145</v>
      </c>
      <c r="AU75" s="78">
        <f t="shared" si="32"/>
        <v>21145</v>
      </c>
      <c r="AW75" s="5" t="s">
        <v>147</v>
      </c>
      <c r="AZ75" s="5"/>
      <c r="BA75" s="5">
        <v>0</v>
      </c>
      <c r="BB75" s="5">
        <v>1</v>
      </c>
      <c r="BC75">
        <f t="shared" si="33"/>
        <v>0</v>
      </c>
      <c r="BD75">
        <f t="shared" si="34"/>
        <v>0.42299999999999999</v>
      </c>
    </row>
    <row r="76" spans="1:56" ht="13" hidden="1" customHeight="1" outlineLevel="1">
      <c r="A76" t="s">
        <v>323</v>
      </c>
      <c r="B76" t="s">
        <v>315</v>
      </c>
      <c r="C76" s="1">
        <f t="shared" si="24"/>
        <v>1949</v>
      </c>
      <c r="D76" s="5">
        <f>IF(C76&gt;0,RANK(N76,(N76:P76,Q76:AD76)),0)</f>
        <v>2</v>
      </c>
      <c r="E76" s="5">
        <f>IF(C76&gt;0,RANK(O76,(N76:P76,Q76:AD76)),0)</f>
        <v>1</v>
      </c>
      <c r="F76" s="5">
        <f>IF(P76&gt;0,RANK(P76,(N76:P76,Q76:AD76)),0)</f>
        <v>3</v>
      </c>
      <c r="G76" s="1">
        <f t="shared" si="35"/>
        <v>567</v>
      </c>
      <c r="H76" s="2">
        <f t="shared" si="36"/>
        <v>0.2909184197024115</v>
      </c>
      <c r="I76" s="2"/>
      <c r="J76" s="2">
        <f t="shared" si="25"/>
        <v>0.32786044125192404</v>
      </c>
      <c r="K76" s="2">
        <f t="shared" si="26"/>
        <v>0.61877886095433554</v>
      </c>
      <c r="L76" s="2">
        <f t="shared" si="27"/>
        <v>5.3360697793740378E-2</v>
      </c>
      <c r="M76" s="2">
        <f t="shared" si="28"/>
        <v>4.163336342344337E-17</v>
      </c>
      <c r="N76" s="1">
        <v>639</v>
      </c>
      <c r="O76" s="1">
        <v>1206</v>
      </c>
      <c r="P76" s="1">
        <v>104</v>
      </c>
      <c r="AF76" s="5">
        <f>IF(Q76&gt;0,RANK(Q76,(N76:P76,Q76:AD76)),0)</f>
        <v>0</v>
      </c>
      <c r="AG76" s="5">
        <f>IF(R76&gt;0,RANK(R76,(N76:P76,Q76:AD76)),0)</f>
        <v>0</v>
      </c>
      <c r="AH76" s="5" t="e">
        <f>IF(#REF!&gt;0,RANK(#REF!,(N76:P76,Q76:AD76)),0)</f>
        <v>#REF!</v>
      </c>
      <c r="AI76" s="5">
        <f>IF(S76&gt;0,RANK(S76,(N76:P76,Q76:AD76)),0)</f>
        <v>0</v>
      </c>
      <c r="AJ76" s="2">
        <f t="shared" si="29"/>
        <v>0</v>
      </c>
      <c r="AK76" s="2">
        <f t="shared" si="30"/>
        <v>0</v>
      </c>
      <c r="AM76" s="2">
        <f t="shared" si="31"/>
        <v>0</v>
      </c>
      <c r="AO76" t="s">
        <v>323</v>
      </c>
      <c r="AP76" t="s">
        <v>315</v>
      </c>
      <c r="AQ76">
        <v>5</v>
      </c>
      <c r="AS76">
        <v>21</v>
      </c>
      <c r="AT76" s="81">
        <v>147</v>
      </c>
      <c r="AU76" s="78">
        <f t="shared" si="32"/>
        <v>21147</v>
      </c>
      <c r="AW76" s="5" t="s">
        <v>147</v>
      </c>
      <c r="AZ76" s="5"/>
      <c r="BA76" s="5">
        <v>0</v>
      </c>
      <c r="BB76" s="5">
        <v>1</v>
      </c>
      <c r="BC76">
        <f t="shared" si="33"/>
        <v>0</v>
      </c>
      <c r="BD76">
        <f t="shared" si="34"/>
        <v>0.61799999999999999</v>
      </c>
    </row>
    <row r="77" spans="1:56" ht="13" hidden="1" customHeight="1" outlineLevel="1">
      <c r="A77" t="s">
        <v>262</v>
      </c>
      <c r="B77" t="s">
        <v>315</v>
      </c>
      <c r="C77" s="1">
        <f t="shared" si="24"/>
        <v>2056</v>
      </c>
      <c r="D77" s="5">
        <f>IF(C77&gt;0,RANK(N77,(N77:P77,Q77:AD77)),0)</f>
        <v>1</v>
      </c>
      <c r="E77" s="5">
        <f>IF(C77&gt;0,RANK(O77,(N77:P77,Q77:AD77)),0)</f>
        <v>2</v>
      </c>
      <c r="F77" s="5">
        <f>IF(P77&gt;0,RANK(P77,(N77:P77,Q77:AD77)),0)</f>
        <v>3</v>
      </c>
      <c r="G77" s="1">
        <f t="shared" si="35"/>
        <v>747</v>
      </c>
      <c r="H77" s="2">
        <f t="shared" si="36"/>
        <v>0.36332684824902722</v>
      </c>
      <c r="I77" s="2"/>
      <c r="J77" s="2">
        <f t="shared" si="25"/>
        <v>0.66731517509727623</v>
      </c>
      <c r="K77" s="2">
        <f t="shared" si="26"/>
        <v>0.303988326848249</v>
      </c>
      <c r="L77" s="2">
        <f t="shared" si="27"/>
        <v>2.8696498054474707E-2</v>
      </c>
      <c r="M77" s="2">
        <f t="shared" si="28"/>
        <v>6.591949208711867E-17</v>
      </c>
      <c r="N77" s="1">
        <v>1372</v>
      </c>
      <c r="O77" s="1">
        <v>625</v>
      </c>
      <c r="P77" s="1">
        <v>59</v>
      </c>
      <c r="AF77" s="5">
        <f>IF(Q77&gt;0,RANK(Q77,(N77:P77,Q77:AD77)),0)</f>
        <v>0</v>
      </c>
      <c r="AG77" s="5">
        <f>IF(R77&gt;0,RANK(R77,(N77:P77,Q77:AD77)),0)</f>
        <v>0</v>
      </c>
      <c r="AH77" s="5" t="e">
        <f>IF(#REF!&gt;0,RANK(#REF!,(N77:P77,Q77:AD77)),0)</f>
        <v>#REF!</v>
      </c>
      <c r="AI77" s="5">
        <f>IF(S77&gt;0,RANK(S77,(N77:P77,Q77:AD77)),0)</f>
        <v>0</v>
      </c>
      <c r="AJ77" s="2">
        <f t="shared" si="29"/>
        <v>0</v>
      </c>
      <c r="AK77" s="2">
        <f t="shared" si="30"/>
        <v>0</v>
      </c>
      <c r="AM77" s="2">
        <f t="shared" si="31"/>
        <v>0</v>
      </c>
      <c r="AO77" t="s">
        <v>262</v>
      </c>
      <c r="AP77" t="s">
        <v>315</v>
      </c>
      <c r="AQ77">
        <v>1</v>
      </c>
      <c r="AS77">
        <v>21</v>
      </c>
      <c r="AT77" s="81">
        <v>149</v>
      </c>
      <c r="AU77" s="78">
        <f t="shared" si="32"/>
        <v>21149</v>
      </c>
      <c r="AW77" s="5" t="s">
        <v>147</v>
      </c>
      <c r="AZ77" s="5"/>
      <c r="BA77" s="5">
        <v>1</v>
      </c>
      <c r="BB77" s="5">
        <v>0</v>
      </c>
      <c r="BC77">
        <f t="shared" si="33"/>
        <v>0.66700000000000004</v>
      </c>
      <c r="BD77">
        <f t="shared" si="34"/>
        <v>0</v>
      </c>
    </row>
    <row r="78" spans="1:56" ht="13" hidden="1" customHeight="1" outlineLevel="1">
      <c r="A78" t="s">
        <v>312</v>
      </c>
      <c r="B78" t="s">
        <v>315</v>
      </c>
      <c r="C78" s="1">
        <f t="shared" si="24"/>
        <v>15653</v>
      </c>
      <c r="D78" s="5">
        <f>IF(C78&gt;0,RANK(N78,(N78:P78,Q78:AD78)),0)</f>
        <v>1</v>
      </c>
      <c r="E78" s="5">
        <f>IF(C78&gt;0,RANK(O78,(N78:P78,Q78:AD78)),0)</f>
        <v>2</v>
      </c>
      <c r="F78" s="5">
        <f>IF(P78&gt;0,RANK(P78,(N78:P78,Q78:AD78)),0)</f>
        <v>3</v>
      </c>
      <c r="G78" s="1">
        <f t="shared" si="35"/>
        <v>2714</v>
      </c>
      <c r="H78" s="2">
        <f t="shared" si="36"/>
        <v>0.17338529355395133</v>
      </c>
      <c r="I78" s="2"/>
      <c r="J78" s="2">
        <f t="shared" si="25"/>
        <v>0.49856257586405162</v>
      </c>
      <c r="K78" s="2">
        <f t="shared" si="26"/>
        <v>0.32517728231010029</v>
      </c>
      <c r="L78" s="2">
        <f t="shared" si="27"/>
        <v>0.17626014182584809</v>
      </c>
      <c r="M78" s="2">
        <f t="shared" si="28"/>
        <v>0</v>
      </c>
      <c r="N78" s="1">
        <v>7804</v>
      </c>
      <c r="O78" s="1">
        <v>5090</v>
      </c>
      <c r="P78" s="1">
        <v>2759</v>
      </c>
      <c r="AF78" s="5">
        <f>IF(Q78&gt;0,RANK(Q78,(N78:P78,Q78:AD78)),0)</f>
        <v>0</v>
      </c>
      <c r="AG78" s="5">
        <f>IF(R78&gt;0,RANK(R78,(N78:P78,Q78:AD78)),0)</f>
        <v>0</v>
      </c>
      <c r="AH78" s="5" t="e">
        <f>IF(#REF!&gt;0,RANK(#REF!,(N78:P78,Q78:AD78)),0)</f>
        <v>#REF!</v>
      </c>
      <c r="AI78" s="5">
        <f>IF(S78&gt;0,RANK(S78,(N78:P78,Q78:AD78)),0)</f>
        <v>0</v>
      </c>
      <c r="AJ78" s="2">
        <f t="shared" si="29"/>
        <v>0</v>
      </c>
      <c r="AK78" s="2">
        <f t="shared" si="30"/>
        <v>0</v>
      </c>
      <c r="AM78" s="2">
        <f t="shared" si="31"/>
        <v>0</v>
      </c>
      <c r="AO78" t="s">
        <v>312</v>
      </c>
      <c r="AP78" t="s">
        <v>315</v>
      </c>
      <c r="AQ78">
        <v>6</v>
      </c>
      <c r="AS78">
        <v>21</v>
      </c>
      <c r="AT78" s="81">
        <v>151</v>
      </c>
      <c r="AU78" s="78">
        <f t="shared" si="32"/>
        <v>21151</v>
      </c>
      <c r="AW78" s="5" t="s">
        <v>147</v>
      </c>
      <c r="AZ78" s="5"/>
      <c r="BA78" s="5">
        <v>0</v>
      </c>
      <c r="BB78" s="5">
        <v>1</v>
      </c>
      <c r="BC78">
        <f t="shared" si="33"/>
        <v>0</v>
      </c>
      <c r="BD78">
        <f t="shared" si="34"/>
        <v>0.32500000000000001</v>
      </c>
    </row>
    <row r="79" spans="1:56" ht="13" hidden="1" customHeight="1" outlineLevel="1">
      <c r="A79" t="s">
        <v>277</v>
      </c>
      <c r="B79" t="s">
        <v>315</v>
      </c>
      <c r="C79" s="1">
        <f t="shared" si="24"/>
        <v>2464</v>
      </c>
      <c r="D79" s="5">
        <f>IF(C79&gt;0,RANK(N79,(N79:P79,Q79:AD79)),0)</f>
        <v>1</v>
      </c>
      <c r="E79" s="5">
        <f>IF(C79&gt;0,RANK(O79,(N79:P79,Q79:AD79)),0)</f>
        <v>2</v>
      </c>
      <c r="F79" s="5">
        <f>IF(P79&gt;0,RANK(P79,(N79:P79,Q79:AD79)),0)</f>
        <v>3</v>
      </c>
      <c r="G79" s="1">
        <f t="shared" si="35"/>
        <v>647</v>
      </c>
      <c r="H79" s="2">
        <f t="shared" si="36"/>
        <v>0.26258116883116883</v>
      </c>
      <c r="I79" s="2"/>
      <c r="J79" s="2">
        <f t="shared" si="25"/>
        <v>0.59902597402597402</v>
      </c>
      <c r="K79" s="2">
        <f t="shared" si="26"/>
        <v>0.33644480519480519</v>
      </c>
      <c r="L79" s="2">
        <f t="shared" si="27"/>
        <v>6.4529220779220783E-2</v>
      </c>
      <c r="M79" s="2">
        <f t="shared" si="28"/>
        <v>1.3877787807814457E-17</v>
      </c>
      <c r="N79" s="1">
        <v>1476</v>
      </c>
      <c r="O79" s="1">
        <v>829</v>
      </c>
      <c r="P79" s="1">
        <v>159</v>
      </c>
      <c r="AF79" s="5">
        <f>IF(Q79&gt;0,RANK(Q79,(N79:P79,Q79:AD79)),0)</f>
        <v>0</v>
      </c>
      <c r="AG79" s="5">
        <f>IF(R79&gt;0,RANK(R79,(N79:P79,Q79:AD79)),0)</f>
        <v>0</v>
      </c>
      <c r="AH79" s="5" t="e">
        <f>IF(#REF!&gt;0,RANK(#REF!,(N79:P79,Q79:AD79)),0)</f>
        <v>#REF!</v>
      </c>
      <c r="AI79" s="5">
        <f>IF(S79&gt;0,RANK(S79,(N79:P79,Q79:AD79)),0)</f>
        <v>0</v>
      </c>
      <c r="AJ79" s="2">
        <f t="shared" si="29"/>
        <v>0</v>
      </c>
      <c r="AK79" s="2">
        <f t="shared" si="30"/>
        <v>0</v>
      </c>
      <c r="AM79" s="2">
        <f t="shared" si="31"/>
        <v>0</v>
      </c>
      <c r="AO79" t="s">
        <v>277</v>
      </c>
      <c r="AP79" t="s">
        <v>315</v>
      </c>
      <c r="AQ79">
        <v>5</v>
      </c>
      <c r="AS79">
        <v>21</v>
      </c>
      <c r="AT79" s="81">
        <v>153</v>
      </c>
      <c r="AU79" s="78">
        <f t="shared" si="32"/>
        <v>21153</v>
      </c>
      <c r="AW79" s="5" t="s">
        <v>147</v>
      </c>
      <c r="AZ79" s="5"/>
      <c r="BA79" s="5">
        <v>1</v>
      </c>
      <c r="BB79" s="5">
        <v>0</v>
      </c>
      <c r="BC79">
        <f t="shared" si="33"/>
        <v>0.59899999999999998</v>
      </c>
      <c r="BD79">
        <f t="shared" si="34"/>
        <v>0</v>
      </c>
    </row>
    <row r="80" spans="1:56" ht="13" hidden="1" customHeight="1" outlineLevel="1">
      <c r="A80" t="s">
        <v>127</v>
      </c>
      <c r="B80" t="s">
        <v>315</v>
      </c>
      <c r="C80" s="1">
        <f t="shared" si="24"/>
        <v>4017</v>
      </c>
      <c r="D80" s="5">
        <f>IF(C80&gt;0,RANK(N80,(N80:P80,Q80:AD80)),0)</f>
        <v>1</v>
      </c>
      <c r="E80" s="5">
        <f>IF(C80&gt;0,RANK(O80,(N80:P80,Q80:AD80)),0)</f>
        <v>2</v>
      </c>
      <c r="F80" s="5">
        <f>IF(P80&gt;0,RANK(P80,(N80:P80,Q80:AD80)),0)</f>
        <v>3</v>
      </c>
      <c r="G80" s="1">
        <f t="shared" si="35"/>
        <v>2191</v>
      </c>
      <c r="H80" s="2">
        <f t="shared" si="36"/>
        <v>0.54543191436395322</v>
      </c>
      <c r="I80" s="2"/>
      <c r="J80" s="2">
        <f t="shared" si="25"/>
        <v>0.72915110779188452</v>
      </c>
      <c r="K80" s="2">
        <f t="shared" si="26"/>
        <v>0.1837191934279313</v>
      </c>
      <c r="L80" s="2">
        <f t="shared" si="27"/>
        <v>8.7129698780184214E-2</v>
      </c>
      <c r="M80" s="2">
        <f t="shared" si="28"/>
        <v>-4.163336342344337E-17</v>
      </c>
      <c r="N80" s="1">
        <v>2929</v>
      </c>
      <c r="O80" s="1">
        <v>738</v>
      </c>
      <c r="P80" s="1">
        <v>350</v>
      </c>
      <c r="AF80" s="5">
        <f>IF(Q80&gt;0,RANK(Q80,(N80:P80,Q80:AD80)),0)</f>
        <v>0</v>
      </c>
      <c r="AG80" s="5">
        <f>IF(R80&gt;0,RANK(R80,(N80:P80,Q80:AD80)),0)</f>
        <v>0</v>
      </c>
      <c r="AH80" s="5" t="e">
        <f>IF(#REF!&gt;0,RANK(#REF!,(N80:P80,Q80:AD80)),0)</f>
        <v>#REF!</v>
      </c>
      <c r="AI80" s="5">
        <f>IF(S80&gt;0,RANK(S80,(N80:P80,Q80:AD80)),0)</f>
        <v>0</v>
      </c>
      <c r="AJ80" s="2">
        <f t="shared" si="29"/>
        <v>0</v>
      </c>
      <c r="AK80" s="2">
        <f t="shared" si="30"/>
        <v>0</v>
      </c>
      <c r="AM80" s="2">
        <f t="shared" si="31"/>
        <v>0</v>
      </c>
      <c r="AO80" t="s">
        <v>127</v>
      </c>
      <c r="AP80" t="s">
        <v>315</v>
      </c>
      <c r="AQ80">
        <v>2</v>
      </c>
      <c r="AS80">
        <v>21</v>
      </c>
      <c r="AT80" s="81">
        <v>155</v>
      </c>
      <c r="AU80" s="78">
        <f t="shared" si="32"/>
        <v>21155</v>
      </c>
      <c r="AW80" s="5" t="s">
        <v>147</v>
      </c>
      <c r="AZ80" s="5"/>
      <c r="BA80" s="5">
        <v>1</v>
      </c>
      <c r="BB80" s="5">
        <v>0</v>
      </c>
      <c r="BC80">
        <f t="shared" si="33"/>
        <v>0.72899999999999998</v>
      </c>
      <c r="BD80">
        <f t="shared" si="34"/>
        <v>0</v>
      </c>
    </row>
    <row r="81" spans="1:56" ht="13" hidden="1" customHeight="1" outlineLevel="1">
      <c r="A81" t="s">
        <v>290</v>
      </c>
      <c r="B81" t="s">
        <v>315</v>
      </c>
      <c r="C81" s="1">
        <f t="shared" si="24"/>
        <v>8270</v>
      </c>
      <c r="D81" s="5">
        <f>IF(C81&gt;0,RANK(N81,(N81:P81,Q81:AD81)),0)</f>
        <v>1</v>
      </c>
      <c r="E81" s="5">
        <f>IF(C81&gt;0,RANK(O81,(N81:P81,Q81:AD81)),0)</f>
        <v>2</v>
      </c>
      <c r="F81" s="5">
        <f>IF(P81&gt;0,RANK(P81,(N81:P81,Q81:AD81)),0)</f>
        <v>3</v>
      </c>
      <c r="G81" s="1">
        <f t="shared" si="35"/>
        <v>1456</v>
      </c>
      <c r="H81" s="2">
        <f t="shared" si="36"/>
        <v>0.17605804111245466</v>
      </c>
      <c r="I81" s="2"/>
      <c r="J81" s="2">
        <f t="shared" si="25"/>
        <v>0.5609431680773882</v>
      </c>
      <c r="K81" s="2">
        <f t="shared" si="26"/>
        <v>0.38488512696493349</v>
      </c>
      <c r="L81" s="2">
        <f t="shared" si="27"/>
        <v>5.4171704957678354E-2</v>
      </c>
      <c r="M81" s="2">
        <f t="shared" si="28"/>
        <v>-4.163336342344337E-17</v>
      </c>
      <c r="N81" s="1">
        <v>4639</v>
      </c>
      <c r="O81" s="1">
        <v>3183</v>
      </c>
      <c r="P81" s="1">
        <v>448</v>
      </c>
      <c r="AF81" s="5">
        <f>IF(Q81&gt;0,RANK(Q81,(N81:P81,Q81:AD81)),0)</f>
        <v>0</v>
      </c>
      <c r="AG81" s="5">
        <f>IF(R81&gt;0,RANK(R81,(N81:P81,Q81:AD81)),0)</f>
        <v>0</v>
      </c>
      <c r="AH81" s="5" t="e">
        <f>IF(#REF!&gt;0,RANK(#REF!,(N81:P81,Q81:AD81)),0)</f>
        <v>#REF!</v>
      </c>
      <c r="AI81" s="5">
        <f>IF(S81&gt;0,RANK(S81,(N81:P81,Q81:AD81)),0)</f>
        <v>0</v>
      </c>
      <c r="AJ81" s="2">
        <f t="shared" si="29"/>
        <v>0</v>
      </c>
      <c r="AK81" s="2">
        <f t="shared" si="30"/>
        <v>0</v>
      </c>
      <c r="AM81" s="2">
        <f t="shared" si="31"/>
        <v>0</v>
      </c>
      <c r="AO81" t="s">
        <v>290</v>
      </c>
      <c r="AP81" t="s">
        <v>315</v>
      </c>
      <c r="AQ81">
        <v>1</v>
      </c>
      <c r="AS81">
        <v>21</v>
      </c>
      <c r="AT81" s="81">
        <v>157</v>
      </c>
      <c r="AU81" s="78">
        <f t="shared" si="32"/>
        <v>21157</v>
      </c>
      <c r="AW81" s="5" t="s">
        <v>147</v>
      </c>
      <c r="AZ81" s="5"/>
      <c r="BA81" s="5">
        <v>0</v>
      </c>
      <c r="BB81" s="5">
        <v>1</v>
      </c>
      <c r="BC81">
        <f t="shared" si="33"/>
        <v>0</v>
      </c>
      <c r="BD81">
        <f t="shared" si="34"/>
        <v>0.38400000000000001</v>
      </c>
    </row>
    <row r="82" spans="1:56" ht="13" hidden="1" customHeight="1" outlineLevel="1">
      <c r="A82" t="s">
        <v>280</v>
      </c>
      <c r="B82" t="s">
        <v>315</v>
      </c>
      <c r="C82" s="1">
        <f t="shared" si="24"/>
        <v>1177</v>
      </c>
      <c r="D82" s="5">
        <f>IF(C82&gt;0,RANK(N82,(N82:P82,Q82:AD82)),0)</f>
        <v>2</v>
      </c>
      <c r="E82" s="5">
        <f>IF(C82&gt;0,RANK(O82,(N82:P82,Q82:AD82)),0)</f>
        <v>1</v>
      </c>
      <c r="F82" s="5">
        <f>IF(P82&gt;0,RANK(P82,(N82:P82,Q82:AD82)),0)</f>
        <v>3</v>
      </c>
      <c r="G82" s="1">
        <f t="shared" si="35"/>
        <v>286</v>
      </c>
      <c r="H82" s="2">
        <f t="shared" si="36"/>
        <v>0.24299065420560748</v>
      </c>
      <c r="I82" s="2"/>
      <c r="J82" s="2">
        <f t="shared" si="25"/>
        <v>0.35174171622769751</v>
      </c>
      <c r="K82" s="2">
        <f t="shared" si="26"/>
        <v>0.59473237043330496</v>
      </c>
      <c r="L82" s="2">
        <f t="shared" si="27"/>
        <v>5.352591333899745E-2</v>
      </c>
      <c r="M82" s="2">
        <f t="shared" si="28"/>
        <v>1.3877787807814457E-16</v>
      </c>
      <c r="N82" s="1">
        <v>414</v>
      </c>
      <c r="O82" s="1">
        <v>700</v>
      </c>
      <c r="P82" s="1">
        <v>63</v>
      </c>
      <c r="AF82" s="5">
        <f>IF(Q82&gt;0,RANK(Q82,(N82:P82,Q82:AD82)),0)</f>
        <v>0</v>
      </c>
      <c r="AG82" s="5">
        <f>IF(R82&gt;0,RANK(R82,(N82:P82,Q82:AD82)),0)</f>
        <v>0</v>
      </c>
      <c r="AH82" s="5" t="e">
        <f>IF(#REF!&gt;0,RANK(#REF!,(N82:P82,Q82:AD82)),0)</f>
        <v>#REF!</v>
      </c>
      <c r="AI82" s="5">
        <f>IF(S82&gt;0,RANK(S82,(N82:P82,Q82:AD82)),0)</f>
        <v>0</v>
      </c>
      <c r="AJ82" s="2">
        <f t="shared" si="29"/>
        <v>0</v>
      </c>
      <c r="AK82" s="2">
        <f t="shared" si="30"/>
        <v>0</v>
      </c>
      <c r="AM82" s="2">
        <f t="shared" si="31"/>
        <v>0</v>
      </c>
      <c r="AO82" t="s">
        <v>280</v>
      </c>
      <c r="AP82" t="s">
        <v>315</v>
      </c>
      <c r="AQ82">
        <v>5</v>
      </c>
      <c r="AS82">
        <v>21</v>
      </c>
      <c r="AT82" s="81">
        <v>159</v>
      </c>
      <c r="AU82" s="78">
        <f t="shared" si="32"/>
        <v>21159</v>
      </c>
      <c r="AW82" s="5" t="s">
        <v>147</v>
      </c>
      <c r="AZ82" s="5"/>
      <c r="BA82" s="5">
        <v>0</v>
      </c>
      <c r="BB82" s="5">
        <v>1</v>
      </c>
      <c r="BC82">
        <f t="shared" si="33"/>
        <v>0</v>
      </c>
      <c r="BD82">
        <f t="shared" si="34"/>
        <v>0.59399999999999997</v>
      </c>
    </row>
    <row r="83" spans="1:56" ht="13" hidden="1" customHeight="1" outlineLevel="1">
      <c r="A83" t="s">
        <v>37</v>
      </c>
      <c r="B83" t="s">
        <v>315</v>
      </c>
      <c r="C83" s="1">
        <f t="shared" si="24"/>
        <v>3144</v>
      </c>
      <c r="D83" s="5">
        <f>IF(C83&gt;0,RANK(N83,(N83:P83,Q83:AD83)),0)</f>
        <v>1</v>
      </c>
      <c r="E83" s="5">
        <f>IF(C83&gt;0,RANK(O83,(N83:P83,Q83:AD83)),0)</f>
        <v>2</v>
      </c>
      <c r="F83" s="5">
        <f>IF(P83&gt;0,RANK(P83,(N83:P83,Q83:AD83)),0)</f>
        <v>3</v>
      </c>
      <c r="G83" s="1">
        <f t="shared" si="35"/>
        <v>808</v>
      </c>
      <c r="H83" s="2">
        <f t="shared" si="36"/>
        <v>0.25699745547073793</v>
      </c>
      <c r="I83" s="2"/>
      <c r="J83" s="2">
        <f t="shared" si="25"/>
        <v>0.59223918575063617</v>
      </c>
      <c r="K83" s="2">
        <f t="shared" si="26"/>
        <v>0.33524173027989823</v>
      </c>
      <c r="L83" s="2">
        <f t="shared" si="27"/>
        <v>7.2519083969465645E-2</v>
      </c>
      <c r="M83" s="2">
        <f t="shared" si="28"/>
        <v>-4.163336342344337E-17</v>
      </c>
      <c r="N83" s="1">
        <v>1862</v>
      </c>
      <c r="O83" s="1">
        <v>1054</v>
      </c>
      <c r="P83" s="1">
        <v>228</v>
      </c>
      <c r="AF83" s="5">
        <f>IF(Q83&gt;0,RANK(Q83,(N83:P83,Q83:AD83)),0)</f>
        <v>0</v>
      </c>
      <c r="AG83" s="5">
        <f>IF(R83&gt;0,RANK(R83,(N83:P83,Q83:AD83)),0)</f>
        <v>0</v>
      </c>
      <c r="AH83" s="5" t="e">
        <f>IF(#REF!&gt;0,RANK(#REF!,(N83:P83,Q83:AD83)),0)</f>
        <v>#REF!</v>
      </c>
      <c r="AI83" s="5">
        <f>IF(S83&gt;0,RANK(S83,(N83:P83,Q83:AD83)),0)</f>
        <v>0</v>
      </c>
      <c r="AJ83" s="2">
        <f t="shared" si="29"/>
        <v>0</v>
      </c>
      <c r="AK83" s="2">
        <f t="shared" si="30"/>
        <v>0</v>
      </c>
      <c r="AM83" s="2">
        <f t="shared" si="31"/>
        <v>0</v>
      </c>
      <c r="AO83" t="s">
        <v>37</v>
      </c>
      <c r="AP83" t="s">
        <v>315</v>
      </c>
      <c r="AQ83">
        <v>4</v>
      </c>
      <c r="AS83">
        <v>21</v>
      </c>
      <c r="AT83" s="81">
        <v>161</v>
      </c>
      <c r="AU83" s="78">
        <f t="shared" si="32"/>
        <v>21161</v>
      </c>
      <c r="AW83" s="5" t="s">
        <v>147</v>
      </c>
      <c r="AZ83" s="5"/>
      <c r="BA83" s="5">
        <v>0</v>
      </c>
      <c r="BB83" s="5">
        <v>1</v>
      </c>
      <c r="BC83">
        <f t="shared" si="33"/>
        <v>0</v>
      </c>
      <c r="BD83">
        <f t="shared" si="34"/>
        <v>0.33500000000000002</v>
      </c>
    </row>
    <row r="84" spans="1:56" ht="13" hidden="1" customHeight="1" outlineLevel="1">
      <c r="A84" t="s">
        <v>252</v>
      </c>
      <c r="B84" t="s">
        <v>315</v>
      </c>
      <c r="C84" s="1">
        <f t="shared" si="24"/>
        <v>5446</v>
      </c>
      <c r="D84" s="5">
        <f>IF(C84&gt;0,RANK(N84,(N84:P84,Q84:AD84)),0)</f>
        <v>1</v>
      </c>
      <c r="E84" s="5">
        <f>IF(C84&gt;0,RANK(O84,(N84:P84,Q84:AD84)),0)</f>
        <v>2</v>
      </c>
      <c r="F84" s="5">
        <f>IF(P84&gt;0,RANK(P84,(N84:P84,Q84:AD84)),0)</f>
        <v>3</v>
      </c>
      <c r="G84" s="1">
        <f t="shared" si="35"/>
        <v>1327</v>
      </c>
      <c r="H84" s="2">
        <f t="shared" si="36"/>
        <v>0.24366507528461256</v>
      </c>
      <c r="I84" s="2"/>
      <c r="J84" s="2">
        <f t="shared" si="25"/>
        <v>0.59272860815277273</v>
      </c>
      <c r="K84" s="2">
        <f t="shared" si="26"/>
        <v>0.34906353286816011</v>
      </c>
      <c r="L84" s="2">
        <f t="shared" si="27"/>
        <v>5.8207858979067204E-2</v>
      </c>
      <c r="M84" s="2">
        <f t="shared" si="28"/>
        <v>-4.163336342344337E-17</v>
      </c>
      <c r="N84" s="1">
        <v>3228</v>
      </c>
      <c r="O84" s="1">
        <v>1901</v>
      </c>
      <c r="P84" s="1">
        <v>317</v>
      </c>
      <c r="AF84" s="5">
        <f>IF(Q84&gt;0,RANK(Q84,(N84:P84,Q84:AD84)),0)</f>
        <v>0</v>
      </c>
      <c r="AG84" s="5">
        <f>IF(R84&gt;0,RANK(R84,(N84:P84,Q84:AD84)),0)</f>
        <v>0</v>
      </c>
      <c r="AH84" s="5" t="e">
        <f>IF(#REF!&gt;0,RANK(#REF!,(N84:P84,Q84:AD84)),0)</f>
        <v>#REF!</v>
      </c>
      <c r="AI84" s="5">
        <f>IF(S84&gt;0,RANK(S84,(N84:P84,Q84:AD84)),0)</f>
        <v>0</v>
      </c>
      <c r="AJ84" s="2">
        <f t="shared" si="29"/>
        <v>0</v>
      </c>
      <c r="AK84" s="2">
        <f t="shared" si="30"/>
        <v>0</v>
      </c>
      <c r="AM84" s="2">
        <f t="shared" si="31"/>
        <v>0</v>
      </c>
      <c r="AO84" t="s">
        <v>252</v>
      </c>
      <c r="AP84" t="s">
        <v>315</v>
      </c>
      <c r="AQ84">
        <v>2</v>
      </c>
      <c r="AS84">
        <v>21</v>
      </c>
      <c r="AT84" s="81">
        <v>163</v>
      </c>
      <c r="AU84" s="78">
        <f t="shared" si="32"/>
        <v>21163</v>
      </c>
      <c r="AW84" s="5" t="s">
        <v>147</v>
      </c>
      <c r="AZ84" s="5"/>
      <c r="BA84" s="5">
        <v>0</v>
      </c>
      <c r="BB84" s="5">
        <v>1</v>
      </c>
      <c r="BC84">
        <f t="shared" si="33"/>
        <v>0</v>
      </c>
      <c r="BD84">
        <f t="shared" si="34"/>
        <v>0.34899999999999998</v>
      </c>
    </row>
    <row r="85" spans="1:56" ht="13" hidden="1" customHeight="1" outlineLevel="1">
      <c r="A85" t="s">
        <v>231</v>
      </c>
      <c r="B85" t="s">
        <v>315</v>
      </c>
      <c r="C85" s="1">
        <f t="shared" si="24"/>
        <v>1214</v>
      </c>
      <c r="D85" s="5">
        <f>IF(C85&gt;0,RANK(N85,(N85:P85,Q85:AD85)),0)</f>
        <v>1</v>
      </c>
      <c r="E85" s="5">
        <f>IF(C85&gt;0,RANK(O85,(N85:P85,Q85:AD85)),0)</f>
        <v>2</v>
      </c>
      <c r="F85" s="5">
        <f>IF(P85&gt;0,RANK(P85,(N85:P85,Q85:AD85)),0)</f>
        <v>3</v>
      </c>
      <c r="G85" s="1">
        <f t="shared" si="35"/>
        <v>357</v>
      </c>
      <c r="H85" s="2">
        <f t="shared" si="36"/>
        <v>0.29406919275123561</v>
      </c>
      <c r="I85" s="2"/>
      <c r="J85" s="2">
        <f t="shared" si="25"/>
        <v>0.57907742998352552</v>
      </c>
      <c r="K85" s="2">
        <f t="shared" si="26"/>
        <v>0.28500823723228996</v>
      </c>
      <c r="L85" s="2">
        <f t="shared" si="27"/>
        <v>0.13591433278418452</v>
      </c>
      <c r="M85" s="2">
        <f t="shared" si="28"/>
        <v>0</v>
      </c>
      <c r="N85" s="1">
        <v>703</v>
      </c>
      <c r="O85" s="1">
        <v>346</v>
      </c>
      <c r="P85" s="1">
        <v>165</v>
      </c>
      <c r="AF85" s="5">
        <f>IF(Q85&gt;0,RANK(Q85,(N85:P85,Q85:AD85)),0)</f>
        <v>0</v>
      </c>
      <c r="AG85" s="5">
        <f>IF(R85&gt;0,RANK(R85,(N85:P85,Q85:AD85)),0)</f>
        <v>0</v>
      </c>
      <c r="AH85" s="5" t="e">
        <f>IF(#REF!&gt;0,RANK(#REF!,(N85:P85,Q85:AD85)),0)</f>
        <v>#REF!</v>
      </c>
      <c r="AI85" s="5">
        <f>IF(S85&gt;0,RANK(S85,(N85:P85,Q85:AD85)),0)</f>
        <v>0</v>
      </c>
      <c r="AJ85" s="2">
        <f t="shared" si="29"/>
        <v>0</v>
      </c>
      <c r="AK85" s="2">
        <f t="shared" si="30"/>
        <v>0</v>
      </c>
      <c r="AM85" s="2">
        <f t="shared" si="31"/>
        <v>0</v>
      </c>
      <c r="AO85" t="s">
        <v>231</v>
      </c>
      <c r="AP85" t="s">
        <v>315</v>
      </c>
      <c r="AQ85">
        <v>5</v>
      </c>
      <c r="AS85">
        <v>21</v>
      </c>
      <c r="AT85" s="81">
        <v>165</v>
      </c>
      <c r="AU85" s="78">
        <f t="shared" si="32"/>
        <v>21165</v>
      </c>
      <c r="AW85" s="5" t="s">
        <v>147</v>
      </c>
      <c r="AZ85" s="5"/>
      <c r="BA85" s="5">
        <v>1</v>
      </c>
      <c r="BB85" s="5">
        <v>0</v>
      </c>
      <c r="BC85">
        <f t="shared" si="33"/>
        <v>0.57899999999999996</v>
      </c>
      <c r="BD85">
        <f t="shared" si="34"/>
        <v>0</v>
      </c>
    </row>
    <row r="86" spans="1:56" ht="13" hidden="1" customHeight="1" outlineLevel="1">
      <c r="A86" t="s">
        <v>26</v>
      </c>
      <c r="B86" t="s">
        <v>315</v>
      </c>
      <c r="C86" s="1">
        <f t="shared" si="24"/>
        <v>5420</v>
      </c>
      <c r="D86" s="5">
        <f>IF(C86&gt;0,RANK(N86,(N86:P86,Q86:AD86)),0)</f>
        <v>1</v>
      </c>
      <c r="E86" s="5">
        <f>IF(C86&gt;0,RANK(O86,(N86:P86,Q86:AD86)),0)</f>
        <v>2</v>
      </c>
      <c r="F86" s="5">
        <f>IF(P86&gt;0,RANK(P86,(N86:P86,Q86:AD86)),0)</f>
        <v>3</v>
      </c>
      <c r="G86" s="1">
        <f t="shared" si="35"/>
        <v>1081</v>
      </c>
      <c r="H86" s="2">
        <f t="shared" si="36"/>
        <v>0.19944649446494464</v>
      </c>
      <c r="I86" s="2"/>
      <c r="J86" s="2">
        <f t="shared" si="25"/>
        <v>0.50645756457564572</v>
      </c>
      <c r="K86" s="2">
        <f t="shared" si="26"/>
        <v>0.30701107011070111</v>
      </c>
      <c r="L86" s="2">
        <f t="shared" si="27"/>
        <v>0.18653136531365314</v>
      </c>
      <c r="M86" s="2">
        <f t="shared" si="28"/>
        <v>2.7755575615628914E-17</v>
      </c>
      <c r="N86" s="1">
        <v>2745</v>
      </c>
      <c r="O86" s="1">
        <v>1664</v>
      </c>
      <c r="P86" s="1">
        <v>1011</v>
      </c>
      <c r="AF86" s="5">
        <f>IF(Q86&gt;0,RANK(Q86,(N86:P86,Q86:AD86)),0)</f>
        <v>0</v>
      </c>
      <c r="AG86" s="5">
        <f>IF(R86&gt;0,RANK(R86,(N86:P86,Q86:AD86)),0)</f>
        <v>0</v>
      </c>
      <c r="AH86" s="5" t="e">
        <f>IF(#REF!&gt;0,RANK(#REF!,(N86:P86,Q86:AD86)),0)</f>
        <v>#REF!</v>
      </c>
      <c r="AI86" s="5">
        <f>IF(S86&gt;0,RANK(S86,(N86:P86,Q86:AD86)),0)</f>
        <v>0</v>
      </c>
      <c r="AJ86" s="2">
        <f t="shared" si="29"/>
        <v>0</v>
      </c>
      <c r="AK86" s="2">
        <f t="shared" si="30"/>
        <v>0</v>
      </c>
      <c r="AM86" s="2">
        <f t="shared" si="31"/>
        <v>0</v>
      </c>
      <c r="AO86" t="s">
        <v>26</v>
      </c>
      <c r="AP86" t="s">
        <v>315</v>
      </c>
      <c r="AQ86">
        <v>6</v>
      </c>
      <c r="AS86">
        <v>21</v>
      </c>
      <c r="AT86" s="81">
        <v>167</v>
      </c>
      <c r="AU86" s="78">
        <f t="shared" si="32"/>
        <v>21167</v>
      </c>
      <c r="AW86" s="5" t="s">
        <v>147</v>
      </c>
      <c r="AZ86" s="5"/>
      <c r="BA86" s="5">
        <v>0</v>
      </c>
      <c r="BB86" s="5">
        <v>1</v>
      </c>
      <c r="BC86">
        <f t="shared" si="33"/>
        <v>0</v>
      </c>
      <c r="BD86">
        <f t="shared" si="34"/>
        <v>0.307</v>
      </c>
    </row>
    <row r="87" spans="1:56" ht="13" hidden="1" customHeight="1" outlineLevel="1">
      <c r="A87" t="s">
        <v>173</v>
      </c>
      <c r="B87" t="s">
        <v>315</v>
      </c>
      <c r="C87" s="1">
        <f t="shared" si="24"/>
        <v>2166</v>
      </c>
      <c r="D87" s="5">
        <f>IF(C87&gt;0,RANK(N87,(N87:P87,Q87:AD87)),0)</f>
        <v>1</v>
      </c>
      <c r="E87" s="5">
        <f>IF(C87&gt;0,RANK(O87,(N87:P87,Q87:AD87)),0)</f>
        <v>2</v>
      </c>
      <c r="F87" s="5">
        <f>IF(P87&gt;0,RANK(P87,(N87:P87,Q87:AD87)),0)</f>
        <v>3</v>
      </c>
      <c r="G87" s="1">
        <f t="shared" si="35"/>
        <v>336</v>
      </c>
      <c r="H87" s="2">
        <f t="shared" si="36"/>
        <v>0.15512465373961218</v>
      </c>
      <c r="I87" s="2"/>
      <c r="J87" s="2">
        <f t="shared" si="25"/>
        <v>0.54801477377654662</v>
      </c>
      <c r="K87" s="2">
        <f t="shared" si="26"/>
        <v>0.39289012003693446</v>
      </c>
      <c r="L87" s="2">
        <f t="shared" si="27"/>
        <v>5.9095106186518927E-2</v>
      </c>
      <c r="M87" s="2">
        <f t="shared" si="28"/>
        <v>-6.9388939039072284E-18</v>
      </c>
      <c r="N87" s="1">
        <v>1187</v>
      </c>
      <c r="O87" s="1">
        <v>851</v>
      </c>
      <c r="P87" s="1">
        <v>128</v>
      </c>
      <c r="AF87" s="5">
        <f>IF(Q87&gt;0,RANK(Q87,(N87:P87,Q87:AD87)),0)</f>
        <v>0</v>
      </c>
      <c r="AG87" s="5">
        <f>IF(R87&gt;0,RANK(R87,(N87:P87,Q87:AD87)),0)</f>
        <v>0</v>
      </c>
      <c r="AH87" s="5" t="e">
        <f>IF(#REF!&gt;0,RANK(#REF!,(N87:P87,Q87:AD87)),0)</f>
        <v>#REF!</v>
      </c>
      <c r="AI87" s="5">
        <f>IF(S87&gt;0,RANK(S87,(N87:P87,Q87:AD87)),0)</f>
        <v>0</v>
      </c>
      <c r="AJ87" s="2">
        <f t="shared" si="29"/>
        <v>0</v>
      </c>
      <c r="AK87" s="2">
        <f t="shared" si="30"/>
        <v>0</v>
      </c>
      <c r="AM87" s="2">
        <f t="shared" si="31"/>
        <v>0</v>
      </c>
      <c r="AO87" t="s">
        <v>173</v>
      </c>
      <c r="AP87" t="s">
        <v>315</v>
      </c>
      <c r="AQ87">
        <v>2</v>
      </c>
      <c r="AS87">
        <v>21</v>
      </c>
      <c r="AT87" s="81">
        <v>169</v>
      </c>
      <c r="AU87" s="78">
        <f t="shared" si="32"/>
        <v>21169</v>
      </c>
      <c r="AW87" s="5" t="s">
        <v>147</v>
      </c>
      <c r="AZ87" s="5"/>
      <c r="BA87" s="5">
        <v>0</v>
      </c>
      <c r="BB87" s="5">
        <v>1</v>
      </c>
      <c r="BC87">
        <f t="shared" si="33"/>
        <v>0</v>
      </c>
      <c r="BD87">
        <f t="shared" si="34"/>
        <v>0.39200000000000002</v>
      </c>
    </row>
    <row r="88" spans="1:56" ht="13" hidden="1" customHeight="1" outlineLevel="1">
      <c r="A88" t="s">
        <v>281</v>
      </c>
      <c r="B88" t="s">
        <v>315</v>
      </c>
      <c r="C88" s="1">
        <f t="shared" si="24"/>
        <v>2895</v>
      </c>
      <c r="D88" s="5">
        <f>IF(C88&gt;0,RANK(N88,(N88:P88,Q88:AD88)),0)</f>
        <v>2</v>
      </c>
      <c r="E88" s="5">
        <f>IF(C88&gt;0,RANK(O88,(N88:P88,Q88:AD88)),0)</f>
        <v>1</v>
      </c>
      <c r="F88" s="5">
        <f>IF(P88&gt;0,RANK(P88,(N88:P88,Q88:AD88)),0)</f>
        <v>3</v>
      </c>
      <c r="G88" s="1">
        <f t="shared" si="35"/>
        <v>1042</v>
      </c>
      <c r="H88" s="2">
        <f t="shared" si="36"/>
        <v>0.35993091537132987</v>
      </c>
      <c r="I88" s="2"/>
      <c r="J88" s="2">
        <f t="shared" si="25"/>
        <v>0.30500863557858376</v>
      </c>
      <c r="K88" s="2">
        <f t="shared" si="26"/>
        <v>0.66493955094991364</v>
      </c>
      <c r="L88" s="2">
        <f t="shared" si="27"/>
        <v>3.0051813471502591E-2</v>
      </c>
      <c r="M88" s="2">
        <f t="shared" si="28"/>
        <v>6.2450045135165055E-17</v>
      </c>
      <c r="N88" s="1">
        <v>883</v>
      </c>
      <c r="O88" s="1">
        <v>1925</v>
      </c>
      <c r="P88" s="1">
        <v>87</v>
      </c>
      <c r="AF88" s="5">
        <f>IF(Q88&gt;0,RANK(Q88,(N88:P88,Q88:AD88)),0)</f>
        <v>0</v>
      </c>
      <c r="AG88" s="5">
        <f>IF(R88&gt;0,RANK(R88,(N88:P88,Q88:AD88)),0)</f>
        <v>0</v>
      </c>
      <c r="AH88" s="5" t="e">
        <f>IF(#REF!&gt;0,RANK(#REF!,(N88:P88,Q88:AD88)),0)</f>
        <v>#REF!</v>
      </c>
      <c r="AI88" s="5">
        <f>IF(S88&gt;0,RANK(S88,(N88:P88,Q88:AD88)),0)</f>
        <v>0</v>
      </c>
      <c r="AJ88" s="2">
        <f t="shared" si="29"/>
        <v>0</v>
      </c>
      <c r="AK88" s="2">
        <f t="shared" si="30"/>
        <v>0</v>
      </c>
      <c r="AM88" s="2">
        <f t="shared" si="31"/>
        <v>0</v>
      </c>
      <c r="AO88" t="s">
        <v>281</v>
      </c>
      <c r="AP88" t="s">
        <v>315</v>
      </c>
      <c r="AQ88">
        <v>1</v>
      </c>
      <c r="AS88">
        <v>21</v>
      </c>
      <c r="AT88" s="81">
        <v>171</v>
      </c>
      <c r="AU88" s="78">
        <f t="shared" si="32"/>
        <v>21171</v>
      </c>
      <c r="AW88" s="5" t="s">
        <v>147</v>
      </c>
      <c r="AZ88" s="5"/>
      <c r="BA88" s="5">
        <v>0</v>
      </c>
      <c r="BB88" s="5">
        <v>1</v>
      </c>
      <c r="BC88">
        <f t="shared" si="33"/>
        <v>0</v>
      </c>
      <c r="BD88">
        <f t="shared" si="34"/>
        <v>0.66400000000000003</v>
      </c>
    </row>
    <row r="89" spans="1:56" ht="13" hidden="1" customHeight="1" outlineLevel="1">
      <c r="A89" t="s">
        <v>41</v>
      </c>
      <c r="B89" t="s">
        <v>315</v>
      </c>
      <c r="C89" s="1">
        <f t="shared" si="24"/>
        <v>4900</v>
      </c>
      <c r="D89" s="5">
        <f>IF(C89&gt;0,RANK(N89,(N89:P89,Q89:AD89)),0)</f>
        <v>1</v>
      </c>
      <c r="E89" s="5">
        <f>IF(C89&gt;0,RANK(O89,(N89:P89,Q89:AD89)),0)</f>
        <v>2</v>
      </c>
      <c r="F89" s="5">
        <f>IF(P89&gt;0,RANK(P89,(N89:P89,Q89:AD89)),0)</f>
        <v>3</v>
      </c>
      <c r="G89" s="1">
        <f t="shared" si="35"/>
        <v>1219</v>
      </c>
      <c r="H89" s="2">
        <f t="shared" si="36"/>
        <v>0.24877551020408165</v>
      </c>
      <c r="I89" s="2"/>
      <c r="J89" s="2">
        <f t="shared" si="25"/>
        <v>0.53306122448979587</v>
      </c>
      <c r="K89" s="2">
        <f t="shared" si="26"/>
        <v>0.28428571428571431</v>
      </c>
      <c r="L89" s="2">
        <f t="shared" si="27"/>
        <v>0.18265306122448979</v>
      </c>
      <c r="M89" s="2">
        <f t="shared" si="28"/>
        <v>2.7755575615628914E-17</v>
      </c>
      <c r="N89" s="1">
        <v>2612</v>
      </c>
      <c r="O89" s="1">
        <v>1393</v>
      </c>
      <c r="P89" s="1">
        <v>895</v>
      </c>
      <c r="AF89" s="5">
        <f>IF(Q89&gt;0,RANK(Q89,(N89:P89,Q89:AD89)),0)</f>
        <v>0</v>
      </c>
      <c r="AG89" s="5">
        <f>IF(R89&gt;0,RANK(R89,(N89:P89,Q89:AD89)),0)</f>
        <v>0</v>
      </c>
      <c r="AH89" s="5" t="e">
        <f>IF(#REF!&gt;0,RANK(#REF!,(N89:P89,Q89:AD89)),0)</f>
        <v>#REF!</v>
      </c>
      <c r="AI89" s="5">
        <f>IF(S89&gt;0,RANK(S89,(N89:P89,Q89:AD89)),0)</f>
        <v>0</v>
      </c>
      <c r="AJ89" s="2">
        <f t="shared" si="29"/>
        <v>0</v>
      </c>
      <c r="AK89" s="2">
        <f t="shared" si="30"/>
        <v>0</v>
      </c>
      <c r="AM89" s="2">
        <f t="shared" si="31"/>
        <v>0</v>
      </c>
      <c r="AO89" t="s">
        <v>41</v>
      </c>
      <c r="AP89" t="s">
        <v>315</v>
      </c>
      <c r="AQ89">
        <v>6</v>
      </c>
      <c r="AS89">
        <v>21</v>
      </c>
      <c r="AT89" s="81">
        <v>173</v>
      </c>
      <c r="AU89" s="78">
        <f t="shared" si="32"/>
        <v>21173</v>
      </c>
      <c r="AW89" s="5" t="s">
        <v>147</v>
      </c>
      <c r="AZ89" s="5"/>
      <c r="BA89" s="5">
        <v>0</v>
      </c>
      <c r="BB89" s="5">
        <v>1</v>
      </c>
      <c r="BC89">
        <f t="shared" si="33"/>
        <v>0</v>
      </c>
      <c r="BD89">
        <f t="shared" si="34"/>
        <v>0.28399999999999997</v>
      </c>
    </row>
    <row r="90" spans="1:56" ht="13" hidden="1" customHeight="1" outlineLevel="1">
      <c r="A90" t="s">
        <v>204</v>
      </c>
      <c r="B90" t="s">
        <v>315</v>
      </c>
      <c r="C90" s="1">
        <f t="shared" si="24"/>
        <v>2117</v>
      </c>
      <c r="D90" s="5">
        <f>IF(C90&gt;0,RANK(N90,(N90:P90,Q90:AD90)),0)</f>
        <v>1</v>
      </c>
      <c r="E90" s="5">
        <f>IF(C90&gt;0,RANK(O90,(N90:P90,Q90:AD90)),0)</f>
        <v>2</v>
      </c>
      <c r="F90" s="5">
        <f>IF(P90&gt;0,RANK(P90,(N90:P90,Q90:AD90)),0)</f>
        <v>3</v>
      </c>
      <c r="G90" s="1">
        <f t="shared" si="35"/>
        <v>591</v>
      </c>
      <c r="H90" s="2">
        <f t="shared" si="36"/>
        <v>0.27916863486065185</v>
      </c>
      <c r="I90" s="2"/>
      <c r="J90" s="2">
        <f t="shared" si="25"/>
        <v>0.57628719886632029</v>
      </c>
      <c r="K90" s="2">
        <f t="shared" si="26"/>
        <v>0.29711856400566838</v>
      </c>
      <c r="L90" s="2">
        <f t="shared" si="27"/>
        <v>0.12659423712801135</v>
      </c>
      <c r="M90" s="2">
        <f t="shared" si="28"/>
        <v>-2.7755575615628914E-17</v>
      </c>
      <c r="N90" s="1">
        <v>1220</v>
      </c>
      <c r="O90" s="1">
        <v>629</v>
      </c>
      <c r="P90" s="1">
        <v>268</v>
      </c>
      <c r="AF90" s="5">
        <f>IF(Q90&gt;0,RANK(Q90,(N90:P90,Q90:AD90)),0)</f>
        <v>0</v>
      </c>
      <c r="AG90" s="5">
        <f>IF(R90&gt;0,RANK(R90,(N90:P90,Q90:AD90)),0)</f>
        <v>0</v>
      </c>
      <c r="AH90" s="5" t="e">
        <f>IF(#REF!&gt;0,RANK(#REF!,(N90:P90,Q90:AD90)),0)</f>
        <v>#REF!</v>
      </c>
      <c r="AI90" s="5">
        <f>IF(S90&gt;0,RANK(S90,(N90:P90,Q90:AD90)),0)</f>
        <v>0</v>
      </c>
      <c r="AJ90" s="2">
        <f t="shared" si="29"/>
        <v>0</v>
      </c>
      <c r="AK90" s="2">
        <f t="shared" si="30"/>
        <v>0</v>
      </c>
      <c r="AM90" s="2">
        <f t="shared" si="31"/>
        <v>0</v>
      </c>
      <c r="AO90" t="s">
        <v>204</v>
      </c>
      <c r="AP90" t="s">
        <v>315</v>
      </c>
      <c r="AQ90">
        <v>5</v>
      </c>
      <c r="AS90">
        <v>21</v>
      </c>
      <c r="AT90" s="81">
        <v>175</v>
      </c>
      <c r="AU90" s="78">
        <f t="shared" si="32"/>
        <v>21175</v>
      </c>
      <c r="AW90" s="5" t="s">
        <v>147</v>
      </c>
      <c r="AZ90" s="5"/>
      <c r="BA90" s="5">
        <v>1</v>
      </c>
      <c r="BB90" s="5">
        <v>0</v>
      </c>
      <c r="BC90">
        <f t="shared" si="33"/>
        <v>0.57599999999999996</v>
      </c>
      <c r="BD90">
        <f t="shared" si="34"/>
        <v>0</v>
      </c>
    </row>
    <row r="91" spans="1:56" ht="13" hidden="1" customHeight="1" outlineLevel="1">
      <c r="A91" t="s">
        <v>174</v>
      </c>
      <c r="B91" t="s">
        <v>315</v>
      </c>
      <c r="C91" s="1">
        <f t="shared" si="24"/>
        <v>5557</v>
      </c>
      <c r="D91" s="5">
        <f>IF(C91&gt;0,RANK(N91,(N91:P91,Q91:AD91)),0)</f>
        <v>1</v>
      </c>
      <c r="E91" s="5">
        <f>IF(C91&gt;0,RANK(O91,(N91:P91,Q91:AD91)),0)</f>
        <v>2</v>
      </c>
      <c r="F91" s="5">
        <f>IF(P91&gt;0,RANK(P91,(N91:P91,Q91:AD91)),0)</f>
        <v>3</v>
      </c>
      <c r="G91" s="1">
        <f t="shared" si="35"/>
        <v>2331</v>
      </c>
      <c r="H91" s="2">
        <f t="shared" si="36"/>
        <v>0.41947093755623538</v>
      </c>
      <c r="I91" s="2"/>
      <c r="J91" s="2">
        <f t="shared" si="25"/>
        <v>0.69443944574410654</v>
      </c>
      <c r="K91" s="2">
        <f t="shared" si="26"/>
        <v>0.27496850818787116</v>
      </c>
      <c r="L91" s="2">
        <f t="shared" si="27"/>
        <v>3.0592046068022315E-2</v>
      </c>
      <c r="M91" s="2">
        <f t="shared" si="28"/>
        <v>-2.0816681711721685E-17</v>
      </c>
      <c r="N91" s="1">
        <v>3859</v>
      </c>
      <c r="O91" s="1">
        <v>1528</v>
      </c>
      <c r="P91" s="1">
        <v>170</v>
      </c>
      <c r="AF91" s="5">
        <f>IF(Q91&gt;0,RANK(Q91,(N91:P91,Q91:AD91)),0)</f>
        <v>0</v>
      </c>
      <c r="AG91" s="5">
        <f>IF(R91&gt;0,RANK(R91,(N91:P91,Q91:AD91)),0)</f>
        <v>0</v>
      </c>
      <c r="AH91" s="5" t="e">
        <f>IF(#REF!&gt;0,RANK(#REF!,(N91:P91,Q91:AD91)),0)</f>
        <v>#REF!</v>
      </c>
      <c r="AI91" s="5">
        <f>IF(S91&gt;0,RANK(S91,(N91:P91,Q91:AD91)),0)</f>
        <v>0</v>
      </c>
      <c r="AJ91" s="2">
        <f t="shared" si="29"/>
        <v>0</v>
      </c>
      <c r="AK91" s="2">
        <f t="shared" si="30"/>
        <v>0</v>
      </c>
      <c r="AM91" s="2">
        <f t="shared" si="31"/>
        <v>0</v>
      </c>
      <c r="AO91" t="s">
        <v>174</v>
      </c>
      <c r="AP91" t="s">
        <v>315</v>
      </c>
      <c r="AQ91">
        <v>1</v>
      </c>
      <c r="AS91">
        <v>21</v>
      </c>
      <c r="AT91" s="81">
        <v>177</v>
      </c>
      <c r="AU91" s="78">
        <f t="shared" si="32"/>
        <v>21177</v>
      </c>
      <c r="AW91" s="5" t="s">
        <v>147</v>
      </c>
      <c r="AZ91" s="5"/>
      <c r="BA91" s="5">
        <v>1</v>
      </c>
      <c r="BB91" s="5">
        <v>0</v>
      </c>
      <c r="BC91">
        <f t="shared" si="33"/>
        <v>0.69399999999999995</v>
      </c>
      <c r="BD91">
        <f t="shared" si="34"/>
        <v>0</v>
      </c>
    </row>
    <row r="92" spans="1:56" ht="13" hidden="1" customHeight="1" outlineLevel="1">
      <c r="A92" t="s">
        <v>2</v>
      </c>
      <c r="B92" t="s">
        <v>315</v>
      </c>
      <c r="C92" s="1">
        <f t="shared" si="24"/>
        <v>8969</v>
      </c>
      <c r="D92" s="5">
        <f>IF(C92&gt;0,RANK(N92,(N92:P92,Q92:AD92)),0)</f>
        <v>1</v>
      </c>
      <c r="E92" s="5">
        <f>IF(C92&gt;0,RANK(O92,(N92:P92,Q92:AD92)),0)</f>
        <v>2</v>
      </c>
      <c r="F92" s="5">
        <f>IF(P92&gt;0,RANK(P92,(N92:P92,Q92:AD92)),0)</f>
        <v>3</v>
      </c>
      <c r="G92" s="1">
        <f t="shared" si="35"/>
        <v>2766</v>
      </c>
      <c r="H92" s="2">
        <f t="shared" si="36"/>
        <v>0.30839558479206153</v>
      </c>
      <c r="I92" s="2"/>
      <c r="J92" s="2">
        <f t="shared" si="25"/>
        <v>0.62158546103244505</v>
      </c>
      <c r="K92" s="2">
        <f t="shared" si="26"/>
        <v>0.31318987624038352</v>
      </c>
      <c r="L92" s="2">
        <f t="shared" si="27"/>
        <v>6.5224662727171367E-2</v>
      </c>
      <c r="M92" s="2">
        <f t="shared" si="28"/>
        <v>5.5511151231257827E-17</v>
      </c>
      <c r="N92" s="1">
        <v>5575</v>
      </c>
      <c r="O92" s="1">
        <v>2809</v>
      </c>
      <c r="P92" s="1">
        <v>585</v>
      </c>
      <c r="AF92" s="5">
        <f>IF(Q92&gt;0,RANK(Q92,(N92:P92,Q92:AD92)),0)</f>
        <v>0</v>
      </c>
      <c r="AG92" s="5">
        <f>IF(R92&gt;0,RANK(R92,(N92:P92,Q92:AD92)),0)</f>
        <v>0</v>
      </c>
      <c r="AH92" s="5" t="e">
        <f>IF(#REF!&gt;0,RANK(#REF!,(N92:P92,Q92:AD92)),0)</f>
        <v>#REF!</v>
      </c>
      <c r="AI92" s="5">
        <f>IF(S92&gt;0,RANK(S92,(N92:P92,Q92:AD92)),0)</f>
        <v>0</v>
      </c>
      <c r="AJ92" s="2">
        <f t="shared" si="29"/>
        <v>0</v>
      </c>
      <c r="AK92" s="2">
        <f t="shared" si="30"/>
        <v>0</v>
      </c>
      <c r="AM92" s="2">
        <f t="shared" si="31"/>
        <v>0</v>
      </c>
      <c r="AO92" t="s">
        <v>2</v>
      </c>
      <c r="AP92" t="s">
        <v>315</v>
      </c>
      <c r="AQ92">
        <v>2</v>
      </c>
      <c r="AS92">
        <v>21</v>
      </c>
      <c r="AT92" s="81">
        <v>179</v>
      </c>
      <c r="AU92" s="78">
        <f t="shared" si="32"/>
        <v>21179</v>
      </c>
      <c r="AW92" s="5" t="s">
        <v>147</v>
      </c>
      <c r="AZ92" s="5"/>
      <c r="BA92" s="5">
        <v>0</v>
      </c>
      <c r="BB92" s="5">
        <v>1</v>
      </c>
      <c r="BC92">
        <f t="shared" si="33"/>
        <v>0</v>
      </c>
      <c r="BD92">
        <f t="shared" si="34"/>
        <v>0.313</v>
      </c>
    </row>
    <row r="93" spans="1:56" ht="13" hidden="1" customHeight="1" outlineLevel="1">
      <c r="A93" t="s">
        <v>250</v>
      </c>
      <c r="B93" t="s">
        <v>315</v>
      </c>
      <c r="C93" s="1">
        <f t="shared" si="24"/>
        <v>1407</v>
      </c>
      <c r="D93" s="5">
        <f>IF(C93&gt;0,RANK(N93,(N93:P93,Q93:AD93)),0)</f>
        <v>1</v>
      </c>
      <c r="E93" s="5">
        <f>IF(C93&gt;0,RANK(O93,(N93:P93,Q93:AD93)),0)</f>
        <v>3</v>
      </c>
      <c r="F93" s="5">
        <f>IF(P93&gt;0,RANK(P93,(N93:P93,Q93:AD93)),0)</f>
        <v>2</v>
      </c>
      <c r="G93" s="1">
        <f t="shared" si="35"/>
        <v>195</v>
      </c>
      <c r="H93" s="2">
        <f t="shared" si="36"/>
        <v>0.13859275053304904</v>
      </c>
      <c r="I93" s="2"/>
      <c r="J93" s="2">
        <f t="shared" si="25"/>
        <v>0.46979388770433544</v>
      </c>
      <c r="K93" s="2">
        <f t="shared" si="26"/>
        <v>0.19900497512437812</v>
      </c>
      <c r="L93" s="2">
        <f t="shared" si="27"/>
        <v>0.33120113717128641</v>
      </c>
      <c r="M93" s="2">
        <f t="shared" si="28"/>
        <v>0</v>
      </c>
      <c r="N93" s="1">
        <v>661</v>
      </c>
      <c r="O93" s="1">
        <v>280</v>
      </c>
      <c r="P93" s="1">
        <v>466</v>
      </c>
      <c r="AF93" s="5">
        <f>IF(Q93&gt;0,RANK(Q93,(N93:P93,Q93:AD93)),0)</f>
        <v>0</v>
      </c>
      <c r="AG93" s="5">
        <f>IF(R93&gt;0,RANK(R93,(N93:P93,Q93:AD93)),0)</f>
        <v>0</v>
      </c>
      <c r="AH93" s="5" t="e">
        <f>IF(#REF!&gt;0,RANK(#REF!,(N93:P93,Q93:AD93)),0)</f>
        <v>#REF!</v>
      </c>
      <c r="AI93" s="5">
        <f>IF(S93&gt;0,RANK(S93,(N93:P93,Q93:AD93)),0)</f>
        <v>0</v>
      </c>
      <c r="AJ93" s="2">
        <f t="shared" si="29"/>
        <v>0</v>
      </c>
      <c r="AK93" s="2">
        <f t="shared" si="30"/>
        <v>0</v>
      </c>
      <c r="AM93" s="2">
        <f t="shared" si="31"/>
        <v>0</v>
      </c>
      <c r="AO93" t="s">
        <v>250</v>
      </c>
      <c r="AP93" t="s">
        <v>315</v>
      </c>
      <c r="AQ93">
        <v>6</v>
      </c>
      <c r="AS93">
        <v>21</v>
      </c>
      <c r="AT93" s="81">
        <v>181</v>
      </c>
      <c r="AU93" s="78">
        <f t="shared" si="32"/>
        <v>21181</v>
      </c>
      <c r="AW93" s="5" t="s">
        <v>147</v>
      </c>
      <c r="AZ93" s="5"/>
      <c r="BA93" s="5">
        <v>0</v>
      </c>
      <c r="BB93" s="5">
        <v>1</v>
      </c>
      <c r="BC93">
        <f t="shared" si="33"/>
        <v>0</v>
      </c>
      <c r="BD93">
        <f t="shared" si="34"/>
        <v>0.19900000000000001</v>
      </c>
    </row>
    <row r="94" spans="1:56" ht="13" hidden="1" customHeight="1" outlineLevel="1">
      <c r="A94" t="s">
        <v>279</v>
      </c>
      <c r="B94" t="s">
        <v>315</v>
      </c>
      <c r="C94" s="1">
        <f t="shared" si="24"/>
        <v>4211</v>
      </c>
      <c r="D94" s="5">
        <f>IF(C94&gt;0,RANK(N94,(N94:P94,Q94:AD94)),0)</f>
        <v>1</v>
      </c>
      <c r="E94" s="5">
        <f>IF(C94&gt;0,RANK(O94,(N94:P94,Q94:AD94)),0)</f>
        <v>2</v>
      </c>
      <c r="F94" s="5">
        <f>IF(P94&gt;0,RANK(P94,(N94:P94,Q94:AD94)),0)</f>
        <v>3</v>
      </c>
      <c r="G94" s="1">
        <f t="shared" si="35"/>
        <v>493</v>
      </c>
      <c r="H94" s="2">
        <f t="shared" si="36"/>
        <v>0.11707432913797197</v>
      </c>
      <c r="I94" s="2"/>
      <c r="J94" s="2">
        <f t="shared" si="25"/>
        <v>0.53811446212301117</v>
      </c>
      <c r="K94" s="2">
        <f t="shared" si="26"/>
        <v>0.42104013298503917</v>
      </c>
      <c r="L94" s="2">
        <f t="shared" si="27"/>
        <v>4.0845404891949655E-2</v>
      </c>
      <c r="M94" s="2">
        <f t="shared" si="28"/>
        <v>0</v>
      </c>
      <c r="N94" s="1">
        <v>2266</v>
      </c>
      <c r="O94" s="1">
        <v>1773</v>
      </c>
      <c r="P94" s="1">
        <v>172</v>
      </c>
      <c r="AF94" s="5">
        <f>IF(Q94&gt;0,RANK(Q94,(N94:P94,Q94:AD94)),0)</f>
        <v>0</v>
      </c>
      <c r="AG94" s="5">
        <f>IF(R94&gt;0,RANK(R94,(N94:P94,Q94:AD94)),0)</f>
        <v>0</v>
      </c>
      <c r="AH94" s="5" t="e">
        <f>IF(#REF!&gt;0,RANK(#REF!,(N94:P94,Q94:AD94)),0)</f>
        <v>#REF!</v>
      </c>
      <c r="AI94" s="5">
        <f>IF(S94&gt;0,RANK(S94,(N94:P94,Q94:AD94)),0)</f>
        <v>0</v>
      </c>
      <c r="AJ94" s="2">
        <f t="shared" si="29"/>
        <v>0</v>
      </c>
      <c r="AK94" s="2">
        <f t="shared" si="30"/>
        <v>0</v>
      </c>
      <c r="AM94" s="2">
        <f t="shared" si="31"/>
        <v>0</v>
      </c>
      <c r="AO94" t="s">
        <v>279</v>
      </c>
      <c r="AP94" t="s">
        <v>315</v>
      </c>
      <c r="AQ94">
        <v>1</v>
      </c>
      <c r="AS94">
        <v>21</v>
      </c>
      <c r="AT94" s="81">
        <v>183</v>
      </c>
      <c r="AU94" s="78">
        <f t="shared" si="32"/>
        <v>21183</v>
      </c>
      <c r="AW94" s="5" t="s">
        <v>147</v>
      </c>
      <c r="AZ94" s="5"/>
      <c r="BA94" s="5">
        <v>0</v>
      </c>
      <c r="BB94" s="5">
        <v>1</v>
      </c>
      <c r="BC94">
        <f t="shared" si="33"/>
        <v>0</v>
      </c>
      <c r="BD94">
        <f t="shared" si="34"/>
        <v>0.42099999999999999</v>
      </c>
    </row>
    <row r="95" spans="1:56" ht="13" hidden="1" customHeight="1" outlineLevel="1">
      <c r="A95" t="s">
        <v>251</v>
      </c>
      <c r="B95" t="s">
        <v>315</v>
      </c>
      <c r="C95" s="1">
        <f t="shared" si="24"/>
        <v>14083</v>
      </c>
      <c r="D95" s="5">
        <f>IF(C95&gt;0,RANK(N95,(N95:P95,Q95:AD95)),0)</f>
        <v>1</v>
      </c>
      <c r="E95" s="5">
        <f>IF(C95&gt;0,RANK(O95,(N95:P95,Q95:AD95)),0)</f>
        <v>2</v>
      </c>
      <c r="F95" s="5">
        <f>IF(P95&gt;0,RANK(P95,(N95:P95,Q95:AD95)),0)</f>
        <v>3</v>
      </c>
      <c r="G95" s="1">
        <f t="shared" si="35"/>
        <v>997</v>
      </c>
      <c r="H95" s="2">
        <f t="shared" si="36"/>
        <v>7.0794575019527087E-2</v>
      </c>
      <c r="I95" s="2"/>
      <c r="J95" s="2">
        <f t="shared" si="25"/>
        <v>0.50266278491798622</v>
      </c>
      <c r="K95" s="2">
        <f t="shared" si="26"/>
        <v>0.43186820989845914</v>
      </c>
      <c r="L95" s="2">
        <f t="shared" si="27"/>
        <v>6.546900518355464E-2</v>
      </c>
      <c r="M95" s="2">
        <f t="shared" si="28"/>
        <v>0</v>
      </c>
      <c r="N95" s="1">
        <v>7079</v>
      </c>
      <c r="O95" s="1">
        <v>6082</v>
      </c>
      <c r="P95" s="1">
        <v>922</v>
      </c>
      <c r="AF95" s="5">
        <f>IF(Q95&gt;0,RANK(Q95,(N95:P95,Q95:AD95)),0)</f>
        <v>0</v>
      </c>
      <c r="AG95" s="5">
        <f>IF(R95&gt;0,RANK(R95,(N95:P95,Q95:AD95)),0)</f>
        <v>0</v>
      </c>
      <c r="AH95" s="5" t="e">
        <f>IF(#REF!&gt;0,RANK(#REF!,(N95:P95,Q95:AD95)),0)</f>
        <v>#REF!</v>
      </c>
      <c r="AI95" s="5">
        <f>IF(S95&gt;0,RANK(S95,(N95:P95,Q95:AD95)),0)</f>
        <v>0</v>
      </c>
      <c r="AJ95" s="2">
        <f t="shared" si="29"/>
        <v>0</v>
      </c>
      <c r="AK95" s="2">
        <f t="shared" si="30"/>
        <v>0</v>
      </c>
      <c r="AM95" s="2">
        <f t="shared" si="31"/>
        <v>0</v>
      </c>
      <c r="AO95" t="s">
        <v>251</v>
      </c>
      <c r="AP95" t="s">
        <v>315</v>
      </c>
      <c r="AQ95">
        <v>4</v>
      </c>
      <c r="AS95">
        <v>21</v>
      </c>
      <c r="AT95" s="81">
        <v>185</v>
      </c>
      <c r="AU95" s="78">
        <f t="shared" si="32"/>
        <v>21185</v>
      </c>
      <c r="AW95" s="5" t="s">
        <v>147</v>
      </c>
      <c r="AZ95" s="5"/>
      <c r="BA95" s="5">
        <v>0</v>
      </c>
      <c r="BB95" s="5">
        <v>1</v>
      </c>
      <c r="BC95">
        <f t="shared" si="33"/>
        <v>0</v>
      </c>
      <c r="BD95">
        <f t="shared" si="34"/>
        <v>0.43099999999999999</v>
      </c>
    </row>
    <row r="96" spans="1:56" ht="13" hidden="1" customHeight="1" outlineLevel="1">
      <c r="A96" t="s">
        <v>339</v>
      </c>
      <c r="B96" t="s">
        <v>315</v>
      </c>
      <c r="C96" s="1">
        <f t="shared" si="24"/>
        <v>2499</v>
      </c>
      <c r="D96" s="5">
        <f>IF(C96&gt;0,RANK(N96,(N96:P96,Q96:AD96)),0)</f>
        <v>1</v>
      </c>
      <c r="E96" s="5">
        <f>IF(C96&gt;0,RANK(O96,(N96:P96,Q96:AD96)),0)</f>
        <v>2</v>
      </c>
      <c r="F96" s="5">
        <f>IF(P96&gt;0,RANK(P96,(N96:P96,Q96:AD96)),0)</f>
        <v>3</v>
      </c>
      <c r="G96" s="1">
        <f t="shared" si="35"/>
        <v>472</v>
      </c>
      <c r="H96" s="2">
        <f t="shared" si="36"/>
        <v>0.18887555022008803</v>
      </c>
      <c r="I96" s="2"/>
      <c r="J96" s="2">
        <f t="shared" si="25"/>
        <v>0.51180472188875548</v>
      </c>
      <c r="K96" s="2">
        <f t="shared" si="26"/>
        <v>0.32292917166866747</v>
      </c>
      <c r="L96" s="2">
        <f t="shared" si="27"/>
        <v>0.16526610644257703</v>
      </c>
      <c r="M96" s="2">
        <f t="shared" si="28"/>
        <v>2.7755575615628914E-17</v>
      </c>
      <c r="N96" s="1">
        <v>1279</v>
      </c>
      <c r="O96" s="1">
        <v>807</v>
      </c>
      <c r="P96" s="1">
        <v>413</v>
      </c>
      <c r="AF96" s="5">
        <f>IF(Q96&gt;0,RANK(Q96,(N96:P96,Q96:AD96)),0)</f>
        <v>0</v>
      </c>
      <c r="AG96" s="5">
        <f>IF(R96&gt;0,RANK(R96,(N96:P96,Q96:AD96)),0)</f>
        <v>0</v>
      </c>
      <c r="AH96" s="5" t="e">
        <f>IF(#REF!&gt;0,RANK(#REF!,(N96:P96,Q96:AD96)),0)</f>
        <v>#REF!</v>
      </c>
      <c r="AI96" s="5">
        <f>IF(S96&gt;0,RANK(S96,(N96:P96,Q96:AD96)),0)</f>
        <v>0</v>
      </c>
      <c r="AJ96" s="2">
        <f t="shared" si="29"/>
        <v>0</v>
      </c>
      <c r="AK96" s="2">
        <f t="shared" si="30"/>
        <v>0</v>
      </c>
      <c r="AM96" s="2">
        <f t="shared" si="31"/>
        <v>0</v>
      </c>
      <c r="AO96" t="s">
        <v>339</v>
      </c>
      <c r="AP96" t="s">
        <v>315</v>
      </c>
      <c r="AQ96">
        <v>4</v>
      </c>
      <c r="AS96">
        <v>21</v>
      </c>
      <c r="AT96" s="81">
        <v>187</v>
      </c>
      <c r="AU96" s="78">
        <f t="shared" si="32"/>
        <v>21187</v>
      </c>
      <c r="AW96" s="5" t="s">
        <v>147</v>
      </c>
      <c r="AZ96" s="5"/>
      <c r="BA96" s="5">
        <v>0</v>
      </c>
      <c r="BB96" s="5">
        <v>1</v>
      </c>
      <c r="BC96">
        <f t="shared" si="33"/>
        <v>0</v>
      </c>
      <c r="BD96">
        <f t="shared" si="34"/>
        <v>0.32200000000000001</v>
      </c>
    </row>
    <row r="97" spans="1:56" ht="13" hidden="1" customHeight="1" outlineLevel="1">
      <c r="A97" t="s">
        <v>241</v>
      </c>
      <c r="B97" t="s">
        <v>315</v>
      </c>
      <c r="C97" s="1">
        <f t="shared" si="24"/>
        <v>762</v>
      </c>
      <c r="D97" s="5">
        <f>IF(C97&gt;0,RANK(N97,(N97:P97,Q97:AD97)),0)</f>
        <v>2</v>
      </c>
      <c r="E97" s="5">
        <f>IF(C97&gt;0,RANK(O97,(N97:P97,Q97:AD97)),0)</f>
        <v>1</v>
      </c>
      <c r="F97" s="5">
        <f>IF(P97&gt;0,RANK(P97,(N97:P97,Q97:AD97)),0)</f>
        <v>3</v>
      </c>
      <c r="G97" s="1">
        <f t="shared" si="35"/>
        <v>102</v>
      </c>
      <c r="H97" s="2">
        <f t="shared" si="36"/>
        <v>0.13385826771653545</v>
      </c>
      <c r="I97" s="2"/>
      <c r="J97" s="2">
        <f t="shared" si="25"/>
        <v>0.37532808398950129</v>
      </c>
      <c r="K97" s="2">
        <f t="shared" si="26"/>
        <v>0.50918635170603677</v>
      </c>
      <c r="L97" s="2">
        <f t="shared" si="27"/>
        <v>0.11548556430446194</v>
      </c>
      <c r="M97" s="2">
        <f t="shared" si="28"/>
        <v>5.5511151231257827E-17</v>
      </c>
      <c r="N97" s="1">
        <v>286</v>
      </c>
      <c r="O97" s="1">
        <v>388</v>
      </c>
      <c r="P97" s="1">
        <v>88</v>
      </c>
      <c r="AF97" s="5">
        <f>IF(Q97&gt;0,RANK(Q97,(N97:P97,Q97:AD97)),0)</f>
        <v>0</v>
      </c>
      <c r="AG97" s="5">
        <f>IF(R97&gt;0,RANK(R97,(N97:P97,Q97:AD97)),0)</f>
        <v>0</v>
      </c>
      <c r="AH97" s="5" t="e">
        <f>IF(#REF!&gt;0,RANK(#REF!,(N97:P97,Q97:AD97)),0)</f>
        <v>#REF!</v>
      </c>
      <c r="AI97" s="5">
        <f>IF(S97&gt;0,RANK(S97,(N97:P97,Q97:AD97)),0)</f>
        <v>0</v>
      </c>
      <c r="AJ97" s="2">
        <f t="shared" si="29"/>
        <v>0</v>
      </c>
      <c r="AK97" s="2">
        <f t="shared" si="30"/>
        <v>0</v>
      </c>
      <c r="AM97" s="2">
        <f t="shared" si="31"/>
        <v>0</v>
      </c>
      <c r="AO97" t="s">
        <v>241</v>
      </c>
      <c r="AP97" t="s">
        <v>315</v>
      </c>
      <c r="AQ97">
        <v>5</v>
      </c>
      <c r="AS97">
        <v>21</v>
      </c>
      <c r="AT97" s="81">
        <v>189</v>
      </c>
      <c r="AU97" s="78">
        <f t="shared" si="32"/>
        <v>21189</v>
      </c>
      <c r="AW97" s="5" t="s">
        <v>147</v>
      </c>
      <c r="AZ97" s="5"/>
      <c r="BA97" s="5">
        <v>0</v>
      </c>
      <c r="BB97" s="5">
        <v>1</v>
      </c>
      <c r="BC97">
        <f t="shared" si="33"/>
        <v>0</v>
      </c>
      <c r="BD97">
        <f t="shared" si="34"/>
        <v>0.50900000000000001</v>
      </c>
    </row>
    <row r="98" spans="1:56" ht="13" hidden="1" customHeight="1" outlineLevel="1">
      <c r="A98" t="s">
        <v>298</v>
      </c>
      <c r="B98" t="s">
        <v>315</v>
      </c>
      <c r="C98" s="1">
        <f t="shared" si="24"/>
        <v>2160</v>
      </c>
      <c r="D98" s="5">
        <f>IF(C98&gt;0,RANK(N98,(N98:P98,Q98:AD98)),0)</f>
        <v>1</v>
      </c>
      <c r="E98" s="5">
        <f>IF(C98&gt;0,RANK(O98,(N98:P98,Q98:AD98)),0)</f>
        <v>2</v>
      </c>
      <c r="F98" s="5">
        <f>IF(P98&gt;0,RANK(P98,(N98:P98,Q98:AD98)),0)</f>
        <v>3</v>
      </c>
      <c r="G98" s="1">
        <f t="shared" si="35"/>
        <v>278</v>
      </c>
      <c r="H98" s="2">
        <f t="shared" si="36"/>
        <v>0.12870370370370371</v>
      </c>
      <c r="I98" s="2"/>
      <c r="J98" s="2">
        <f t="shared" si="25"/>
        <v>0.53657407407407409</v>
      </c>
      <c r="K98" s="2">
        <f t="shared" si="26"/>
        <v>0.40787037037037038</v>
      </c>
      <c r="L98" s="2">
        <f t="shared" si="27"/>
        <v>5.5555555555555552E-2</v>
      </c>
      <c r="M98" s="2">
        <f t="shared" si="28"/>
        <v>-2.7755575615628914E-17</v>
      </c>
      <c r="N98" s="1">
        <v>1159</v>
      </c>
      <c r="O98" s="1">
        <v>881</v>
      </c>
      <c r="P98" s="1">
        <v>120</v>
      </c>
      <c r="AF98" s="5">
        <f>IF(Q98&gt;0,RANK(Q98,(N98:P98,Q98:AD98)),0)</f>
        <v>0</v>
      </c>
      <c r="AG98" s="5">
        <f>IF(R98&gt;0,RANK(R98,(N98:P98,Q98:AD98)),0)</f>
        <v>0</v>
      </c>
      <c r="AH98" s="5" t="e">
        <f>IF(#REF!&gt;0,RANK(#REF!,(N98:P98,Q98:AD98)),0)</f>
        <v>#REF!</v>
      </c>
      <c r="AI98" s="5">
        <f>IF(S98&gt;0,RANK(S98,(N98:P98,Q98:AD98)),0)</f>
        <v>0</v>
      </c>
      <c r="AJ98" s="2">
        <f t="shared" si="29"/>
        <v>0</v>
      </c>
      <c r="AK98" s="2">
        <f t="shared" si="30"/>
        <v>0</v>
      </c>
      <c r="AM98" s="2">
        <f t="shared" si="31"/>
        <v>0</v>
      </c>
      <c r="AO98" t="s">
        <v>298</v>
      </c>
      <c r="AP98" t="s">
        <v>315</v>
      </c>
      <c r="AQ98">
        <v>4</v>
      </c>
      <c r="AS98">
        <v>21</v>
      </c>
      <c r="AT98" s="81">
        <v>191</v>
      </c>
      <c r="AU98" s="78">
        <f t="shared" si="32"/>
        <v>21191</v>
      </c>
      <c r="AW98" s="5" t="s">
        <v>147</v>
      </c>
      <c r="AZ98" s="5"/>
      <c r="BA98" s="5">
        <v>0</v>
      </c>
      <c r="BB98" s="5">
        <v>1</v>
      </c>
      <c r="BC98">
        <f t="shared" si="33"/>
        <v>0</v>
      </c>
      <c r="BD98">
        <f t="shared" si="34"/>
        <v>0.40699999999999997</v>
      </c>
    </row>
    <row r="99" spans="1:56" ht="13" hidden="1" customHeight="1" outlineLevel="1">
      <c r="A99" t="s">
        <v>39</v>
      </c>
      <c r="B99" t="s">
        <v>315</v>
      </c>
      <c r="C99" s="1">
        <f t="shared" ref="C99:C123" si="37">SUM(N99:AD99)</f>
        <v>4480</v>
      </c>
      <c r="D99" s="5">
        <f>IF(C99&gt;0,RANK(N99,(N99:P99,Q99:AD99)),0)</f>
        <v>1</v>
      </c>
      <c r="E99" s="5">
        <f>IF(C99&gt;0,RANK(O99,(N99:P99,Q99:AD99)),0)</f>
        <v>2</v>
      </c>
      <c r="F99" s="5">
        <f>IF(P99&gt;0,RANK(P99,(N99:P99,Q99:AD99)),0)</f>
        <v>3</v>
      </c>
      <c r="G99" s="1">
        <f t="shared" si="35"/>
        <v>86</v>
      </c>
      <c r="H99" s="2">
        <f t="shared" si="36"/>
        <v>1.9196428571428573E-2</v>
      </c>
      <c r="I99" s="2"/>
      <c r="J99" s="2">
        <f t="shared" ref="J99:J123" si="38">IF($C99=0,"-",N99/$C99)</f>
        <v>0.46696428571428572</v>
      </c>
      <c r="K99" s="2">
        <f t="shared" ref="K99:K123" si="39">IF($C99=0,"-",O99/$C99)</f>
        <v>0.44776785714285716</v>
      </c>
      <c r="L99" s="2">
        <f t="shared" ref="L99:L123" si="40">IF($C99=0,"-",P99/$C99)</f>
        <v>8.5267857142857145E-2</v>
      </c>
      <c r="M99" s="2">
        <f t="shared" ref="M99:M123" si="41">IF(C99=0,"-",(1-J99-K99-L99))</f>
        <v>-2.7755575615628914E-17</v>
      </c>
      <c r="N99" s="1">
        <v>2092</v>
      </c>
      <c r="O99" s="1">
        <v>2006</v>
      </c>
      <c r="P99" s="1">
        <v>382</v>
      </c>
      <c r="AF99" s="5">
        <f>IF(Q99&gt;0,RANK(Q99,(N99:P99,Q99:AD99)),0)</f>
        <v>0</v>
      </c>
      <c r="AG99" s="5">
        <f>IF(R99&gt;0,RANK(R99,(N99:P99,Q99:AD99)),0)</f>
        <v>0</v>
      </c>
      <c r="AH99" s="5" t="e">
        <f>IF(#REF!&gt;0,RANK(#REF!,(N99:P99,Q99:AD99)),0)</f>
        <v>#REF!</v>
      </c>
      <c r="AI99" s="5">
        <f>IF(S99&gt;0,RANK(S99,(N99:P99,Q99:AD99)),0)</f>
        <v>0</v>
      </c>
      <c r="AJ99" s="2">
        <f t="shared" ref="AJ99:AJ123" si="42">IF($C99=0,"-",Q99/$C99)</f>
        <v>0</v>
      </c>
      <c r="AK99" s="2">
        <f t="shared" ref="AK99:AK123" si="43">IF($C99=0,"-",R99/$C99)</f>
        <v>0</v>
      </c>
      <c r="AM99" s="2">
        <f t="shared" ref="AM99:AM123" si="44">IF($C99=0,"-",S99/$C99)</f>
        <v>0</v>
      </c>
      <c r="AO99" t="s">
        <v>39</v>
      </c>
      <c r="AP99" t="s">
        <v>315</v>
      </c>
      <c r="AQ99">
        <v>5</v>
      </c>
      <c r="AS99">
        <v>21</v>
      </c>
      <c r="AT99" s="81">
        <v>193</v>
      </c>
      <c r="AU99" s="78">
        <f t="shared" ref="AU99:AU122" si="45">(AS99*1000+AT99)</f>
        <v>21193</v>
      </c>
      <c r="AW99" s="5" t="s">
        <v>147</v>
      </c>
      <c r="AZ99" s="5"/>
      <c r="BA99" s="5">
        <v>1</v>
      </c>
      <c r="BB99" s="5">
        <v>0</v>
      </c>
      <c r="BC99">
        <f t="shared" ref="BC99:BC122" si="46">ROUNDDOWN(BA99*J99,3)</f>
        <v>0.46600000000000003</v>
      </c>
      <c r="BD99">
        <f t="shared" ref="BD99:BD122" si="47">ROUNDDOWN(BB99*K99,3)</f>
        <v>0</v>
      </c>
    </row>
    <row r="100" spans="1:56" ht="13" hidden="1" customHeight="1" outlineLevel="1">
      <c r="A100" t="s">
        <v>175</v>
      </c>
      <c r="B100" t="s">
        <v>315</v>
      </c>
      <c r="C100" s="1">
        <f t="shared" si="37"/>
        <v>9091</v>
      </c>
      <c r="D100" s="5">
        <f>IF(C100&gt;0,RANK(N100,(N100:P100,Q100:AD100)),0)</f>
        <v>1</v>
      </c>
      <c r="E100" s="5">
        <f>IF(C100&gt;0,RANK(O100,(N100:P100,Q100:AD100)),0)</f>
        <v>2</v>
      </c>
      <c r="F100" s="5">
        <f>IF(P100&gt;0,RANK(P100,(N100:P100,Q100:AD100)),0)</f>
        <v>3</v>
      </c>
      <c r="G100" s="1">
        <f t="shared" si="35"/>
        <v>2044</v>
      </c>
      <c r="H100" s="2">
        <f t="shared" si="36"/>
        <v>0.22483775162248376</v>
      </c>
      <c r="I100" s="2"/>
      <c r="J100" s="2">
        <f t="shared" si="38"/>
        <v>0.57870421295787045</v>
      </c>
      <c r="K100" s="2">
        <f t="shared" si="39"/>
        <v>0.35386646133538663</v>
      </c>
      <c r="L100" s="2">
        <f t="shared" si="40"/>
        <v>6.7429325706742926E-2</v>
      </c>
      <c r="M100" s="2">
        <f t="shared" si="41"/>
        <v>0</v>
      </c>
      <c r="N100" s="1">
        <v>5261</v>
      </c>
      <c r="O100" s="1">
        <v>3217</v>
      </c>
      <c r="P100" s="1">
        <v>613</v>
      </c>
      <c r="AF100" s="5">
        <f>IF(Q100&gt;0,RANK(Q100,(N100:P100,Q100:AD100)),0)</f>
        <v>0</v>
      </c>
      <c r="AG100" s="5">
        <f>IF(R100&gt;0,RANK(R100,(N100:P100,Q100:AD100)),0)</f>
        <v>0</v>
      </c>
      <c r="AH100" s="5" t="e">
        <f>IF(#REF!&gt;0,RANK(#REF!,(N100:P100,Q100:AD100)),0)</f>
        <v>#REF!</v>
      </c>
      <c r="AI100" s="5">
        <f>IF(S100&gt;0,RANK(S100,(N100:P100,Q100:AD100)),0)</f>
        <v>0</v>
      </c>
      <c r="AJ100" s="2">
        <f t="shared" si="42"/>
        <v>0</v>
      </c>
      <c r="AK100" s="2">
        <f t="shared" si="43"/>
        <v>0</v>
      </c>
      <c r="AM100" s="2">
        <f t="shared" si="44"/>
        <v>0</v>
      </c>
      <c r="AO100" t="s">
        <v>175</v>
      </c>
      <c r="AP100" t="s">
        <v>315</v>
      </c>
      <c r="AQ100">
        <v>5</v>
      </c>
      <c r="AS100">
        <v>21</v>
      </c>
      <c r="AT100" s="81">
        <v>195</v>
      </c>
      <c r="AU100" s="78">
        <f t="shared" si="45"/>
        <v>21195</v>
      </c>
      <c r="AW100" s="5" t="s">
        <v>147</v>
      </c>
      <c r="AZ100" s="5"/>
      <c r="BA100" s="5">
        <v>1</v>
      </c>
      <c r="BB100" s="5">
        <v>0</v>
      </c>
      <c r="BC100">
        <f t="shared" si="46"/>
        <v>0.57799999999999996</v>
      </c>
      <c r="BD100">
        <f t="shared" si="47"/>
        <v>0</v>
      </c>
    </row>
    <row r="101" spans="1:56" ht="13" hidden="1" customHeight="1" outlineLevel="1">
      <c r="A101" t="s">
        <v>38</v>
      </c>
      <c r="B101" t="s">
        <v>315</v>
      </c>
      <c r="C101" s="1">
        <f t="shared" si="37"/>
        <v>3062</v>
      </c>
      <c r="D101" s="5">
        <f>IF(C101&gt;0,RANK(N101,(N101:P101,Q101:AD101)),0)</f>
        <v>1</v>
      </c>
      <c r="E101" s="5">
        <f>IF(C101&gt;0,RANK(O101,(N101:P101,Q101:AD101)),0)</f>
        <v>2</v>
      </c>
      <c r="F101" s="5">
        <f>IF(P101&gt;0,RANK(P101,(N101:P101,Q101:AD101)),0)</f>
        <v>3</v>
      </c>
      <c r="G101" s="1">
        <f t="shared" si="35"/>
        <v>920</v>
      </c>
      <c r="H101" s="2">
        <f t="shared" si="36"/>
        <v>0.30045721750489873</v>
      </c>
      <c r="I101" s="2"/>
      <c r="J101" s="2">
        <f t="shared" si="38"/>
        <v>0.55911169170476815</v>
      </c>
      <c r="K101" s="2">
        <f t="shared" si="39"/>
        <v>0.25865447419986937</v>
      </c>
      <c r="L101" s="2">
        <f t="shared" si="40"/>
        <v>0.18223383409536251</v>
      </c>
      <c r="M101" s="2">
        <f t="shared" si="41"/>
        <v>-2.7755575615628914E-17</v>
      </c>
      <c r="N101" s="1">
        <v>1712</v>
      </c>
      <c r="O101" s="1">
        <v>792</v>
      </c>
      <c r="P101" s="1">
        <v>558</v>
      </c>
      <c r="AF101" s="5">
        <f>IF(Q101&gt;0,RANK(Q101,(N101:P101,Q101:AD101)),0)</f>
        <v>0</v>
      </c>
      <c r="AG101" s="5">
        <f>IF(R101&gt;0,RANK(R101,(N101:P101,Q101:AD101)),0)</f>
        <v>0</v>
      </c>
      <c r="AH101" s="5" t="e">
        <f>IF(#REF!&gt;0,RANK(#REF!,(N101:P101,Q101:AD101)),0)</f>
        <v>#REF!</v>
      </c>
      <c r="AI101" s="5">
        <f>IF(S101&gt;0,RANK(S101,(N101:P101,Q101:AD101)),0)</f>
        <v>0</v>
      </c>
      <c r="AJ101" s="2">
        <f t="shared" si="42"/>
        <v>0</v>
      </c>
      <c r="AK101" s="2">
        <f t="shared" si="43"/>
        <v>0</v>
      </c>
      <c r="AM101" s="2">
        <f t="shared" si="44"/>
        <v>0</v>
      </c>
      <c r="AO101" t="s">
        <v>38</v>
      </c>
      <c r="AP101" t="s">
        <v>315</v>
      </c>
      <c r="AQ101">
        <v>6</v>
      </c>
      <c r="AS101">
        <v>21</v>
      </c>
      <c r="AT101" s="81">
        <v>197</v>
      </c>
      <c r="AU101" s="78">
        <f t="shared" si="45"/>
        <v>21197</v>
      </c>
      <c r="AW101" s="5" t="s">
        <v>147</v>
      </c>
      <c r="AZ101" s="5"/>
      <c r="BA101" s="5">
        <v>0</v>
      </c>
      <c r="BB101" s="5">
        <v>1</v>
      </c>
      <c r="BC101">
        <f t="shared" si="46"/>
        <v>0</v>
      </c>
      <c r="BD101">
        <f t="shared" si="47"/>
        <v>0.25800000000000001</v>
      </c>
    </row>
    <row r="102" spans="1:56" ht="13" hidden="1" customHeight="1" outlineLevel="1">
      <c r="A102" t="s">
        <v>14</v>
      </c>
      <c r="B102" t="s">
        <v>315</v>
      </c>
      <c r="C102" s="1">
        <f t="shared" si="37"/>
        <v>12118</v>
      </c>
      <c r="D102" s="5">
        <f>IF(C102&gt;0,RANK(N102,(N102:P102,Q102:AD102)),0)</f>
        <v>2</v>
      </c>
      <c r="E102" s="5">
        <f>IF(C102&gt;0,RANK(O102,(N102:P102,Q102:AD102)),0)</f>
        <v>1</v>
      </c>
      <c r="F102" s="5">
        <f>IF(P102&gt;0,RANK(P102,(N102:P102,Q102:AD102)),0)</f>
        <v>3</v>
      </c>
      <c r="G102" s="1">
        <f t="shared" si="35"/>
        <v>1449</v>
      </c>
      <c r="H102" s="2">
        <f t="shared" si="36"/>
        <v>0.11957418715959729</v>
      </c>
      <c r="I102" s="2"/>
      <c r="J102" s="2">
        <f t="shared" si="38"/>
        <v>0.39816801452384881</v>
      </c>
      <c r="K102" s="2">
        <f t="shared" si="39"/>
        <v>0.51774220168344609</v>
      </c>
      <c r="L102" s="2">
        <f t="shared" si="40"/>
        <v>8.408978379270507E-2</v>
      </c>
      <c r="M102" s="2">
        <f t="shared" si="41"/>
        <v>-2.7755575615628914E-17</v>
      </c>
      <c r="N102" s="1">
        <v>4825</v>
      </c>
      <c r="O102" s="1">
        <v>6274</v>
      </c>
      <c r="P102" s="1">
        <v>1019</v>
      </c>
      <c r="AF102" s="5">
        <f>IF(Q102&gt;0,RANK(Q102,(N102:P102,Q102:AD102)),0)</f>
        <v>0</v>
      </c>
      <c r="AG102" s="5">
        <f>IF(R102&gt;0,RANK(R102,(N102:P102,Q102:AD102)),0)</f>
        <v>0</v>
      </c>
      <c r="AH102" s="5" t="e">
        <f>IF(#REF!&gt;0,RANK(#REF!,(N102:P102,Q102:AD102)),0)</f>
        <v>#REF!</v>
      </c>
      <c r="AI102" s="5">
        <f>IF(S102&gt;0,RANK(S102,(N102:P102,Q102:AD102)),0)</f>
        <v>0</v>
      </c>
      <c r="AJ102" s="2">
        <f t="shared" si="42"/>
        <v>0</v>
      </c>
      <c r="AK102" s="2">
        <f t="shared" si="43"/>
        <v>0</v>
      </c>
      <c r="AM102" s="2">
        <f t="shared" si="44"/>
        <v>0</v>
      </c>
      <c r="AO102" t="s">
        <v>14</v>
      </c>
      <c r="AP102" t="s">
        <v>315</v>
      </c>
      <c r="AQ102">
        <v>5</v>
      </c>
      <c r="AS102">
        <v>21</v>
      </c>
      <c r="AT102" s="81">
        <v>199</v>
      </c>
      <c r="AU102" s="78">
        <f t="shared" si="45"/>
        <v>21199</v>
      </c>
      <c r="AW102" s="5" t="s">
        <v>147</v>
      </c>
      <c r="AZ102" s="5"/>
      <c r="BA102" s="5">
        <v>0</v>
      </c>
      <c r="BB102" s="5">
        <v>1</v>
      </c>
      <c r="BC102">
        <f t="shared" si="46"/>
        <v>0</v>
      </c>
      <c r="BD102">
        <f t="shared" si="47"/>
        <v>0.51700000000000002</v>
      </c>
    </row>
    <row r="103" spans="1:56" ht="13" hidden="1" customHeight="1" outlineLevel="1">
      <c r="A103" t="s">
        <v>57</v>
      </c>
      <c r="B103" t="s">
        <v>315</v>
      </c>
      <c r="C103" s="1">
        <f t="shared" si="37"/>
        <v>432</v>
      </c>
      <c r="D103" s="5">
        <f>IF(C103&gt;0,RANK(N103,(N103:P103,Q103:AD103)),0)</f>
        <v>1</v>
      </c>
      <c r="E103" s="5">
        <f>IF(C103&gt;0,RANK(O103,(N103:P103,Q103:AD103)),0)</f>
        <v>2</v>
      </c>
      <c r="F103" s="5">
        <f>IF(P103&gt;0,RANK(P103,(N103:P103,Q103:AD103)),0)</f>
        <v>3</v>
      </c>
      <c r="G103" s="1">
        <f t="shared" si="35"/>
        <v>94</v>
      </c>
      <c r="H103" s="2">
        <f t="shared" si="36"/>
        <v>0.21759259259259259</v>
      </c>
      <c r="I103" s="2"/>
      <c r="J103" s="2">
        <f t="shared" si="38"/>
        <v>0.53009259259259256</v>
      </c>
      <c r="K103" s="2">
        <f t="shared" si="39"/>
        <v>0.3125</v>
      </c>
      <c r="L103" s="2">
        <f t="shared" si="40"/>
        <v>0.15740740740740741</v>
      </c>
      <c r="M103" s="2">
        <f t="shared" si="41"/>
        <v>2.7755575615628914E-17</v>
      </c>
      <c r="N103" s="1">
        <v>229</v>
      </c>
      <c r="O103" s="1">
        <v>135</v>
      </c>
      <c r="P103" s="1">
        <v>68</v>
      </c>
      <c r="AF103" s="5">
        <f>IF(Q103&gt;0,RANK(Q103,(N103:P103,Q103:AD103)),0)</f>
        <v>0</v>
      </c>
      <c r="AG103" s="5">
        <f>IF(R103&gt;0,RANK(R103,(N103:P103,Q103:AD103)),0)</f>
        <v>0</v>
      </c>
      <c r="AH103" s="5" t="e">
        <f>IF(#REF!&gt;0,RANK(#REF!,(N103:P103,Q103:AD103)),0)</f>
        <v>#REF!</v>
      </c>
      <c r="AI103" s="5">
        <f>IF(S103&gt;0,RANK(S103,(N103:P103,Q103:AD103)),0)</f>
        <v>0</v>
      </c>
      <c r="AJ103" s="2">
        <f t="shared" si="42"/>
        <v>0</v>
      </c>
      <c r="AK103" s="2">
        <f t="shared" si="43"/>
        <v>0</v>
      </c>
      <c r="AM103" s="2">
        <f t="shared" si="44"/>
        <v>0</v>
      </c>
      <c r="AO103" t="s">
        <v>57</v>
      </c>
      <c r="AP103" t="s">
        <v>315</v>
      </c>
      <c r="AQ103">
        <v>4</v>
      </c>
      <c r="AS103">
        <v>21</v>
      </c>
      <c r="AT103" s="81">
        <v>201</v>
      </c>
      <c r="AU103" s="78">
        <f t="shared" si="45"/>
        <v>21201</v>
      </c>
      <c r="AW103" s="5" t="s">
        <v>147</v>
      </c>
      <c r="AZ103" s="5"/>
      <c r="BA103" s="5">
        <v>0</v>
      </c>
      <c r="BB103" s="5">
        <v>1</v>
      </c>
      <c r="BC103">
        <f t="shared" si="46"/>
        <v>0</v>
      </c>
      <c r="BD103">
        <f t="shared" si="47"/>
        <v>0.312</v>
      </c>
    </row>
    <row r="104" spans="1:56" ht="13" hidden="1" customHeight="1" outlineLevel="1">
      <c r="A104" t="s">
        <v>36</v>
      </c>
      <c r="B104" t="s">
        <v>315</v>
      </c>
      <c r="C104" s="1">
        <f t="shared" si="37"/>
        <v>2820</v>
      </c>
      <c r="D104" s="5">
        <f>IF(C104&gt;0,RANK(N104,(N104:P104,Q104:AD104)),0)</f>
        <v>2</v>
      </c>
      <c r="E104" s="5">
        <f>IF(C104&gt;0,RANK(O104,(N104:P104,Q104:AD104)),0)</f>
        <v>1</v>
      </c>
      <c r="F104" s="5">
        <f>IF(P104&gt;0,RANK(P104,(N104:P104,Q104:AD104)),0)</f>
        <v>3</v>
      </c>
      <c r="G104" s="1">
        <f t="shared" si="35"/>
        <v>558</v>
      </c>
      <c r="H104" s="2">
        <f t="shared" si="36"/>
        <v>0.19787234042553192</v>
      </c>
      <c r="I104" s="2"/>
      <c r="J104" s="2">
        <f t="shared" si="38"/>
        <v>0.33617021276595743</v>
      </c>
      <c r="K104" s="2">
        <f t="shared" si="39"/>
        <v>0.53404255319148941</v>
      </c>
      <c r="L104" s="2">
        <f t="shared" si="40"/>
        <v>0.12978723404255318</v>
      </c>
      <c r="M104" s="2">
        <f t="shared" si="41"/>
        <v>2.7755575615628914E-17</v>
      </c>
      <c r="N104" s="1">
        <v>948</v>
      </c>
      <c r="O104" s="1">
        <v>1506</v>
      </c>
      <c r="P104" s="1">
        <v>366</v>
      </c>
      <c r="AF104" s="5">
        <f>IF(Q104&gt;0,RANK(Q104,(N104:P104,Q104:AD104)),0)</f>
        <v>0</v>
      </c>
      <c r="AG104" s="5">
        <f>IF(R104&gt;0,RANK(R104,(N104:P104,Q104:AD104)),0)</f>
        <v>0</v>
      </c>
      <c r="AH104" s="5" t="e">
        <f>IF(#REF!&gt;0,RANK(#REF!,(N104:P104,Q104:AD104)),0)</f>
        <v>#REF!</v>
      </c>
      <c r="AI104" s="5">
        <f>IF(S104&gt;0,RANK(S104,(N104:P104,Q104:AD104)),0)</f>
        <v>0</v>
      </c>
      <c r="AJ104" s="2">
        <f t="shared" si="42"/>
        <v>0</v>
      </c>
      <c r="AK104" s="2">
        <f t="shared" si="43"/>
        <v>0</v>
      </c>
      <c r="AM104" s="2">
        <f t="shared" si="44"/>
        <v>0</v>
      </c>
      <c r="AO104" t="s">
        <v>36</v>
      </c>
      <c r="AP104" t="s">
        <v>315</v>
      </c>
      <c r="AQ104">
        <v>5</v>
      </c>
      <c r="AS104">
        <v>21</v>
      </c>
      <c r="AT104" s="81">
        <v>203</v>
      </c>
      <c r="AU104" s="78">
        <f t="shared" si="45"/>
        <v>21203</v>
      </c>
      <c r="AW104" s="5" t="s">
        <v>147</v>
      </c>
      <c r="AZ104" s="5"/>
      <c r="BA104" s="5">
        <v>0</v>
      </c>
      <c r="BB104" s="5">
        <v>1</v>
      </c>
      <c r="BC104">
        <f t="shared" si="46"/>
        <v>0</v>
      </c>
      <c r="BD104">
        <f t="shared" si="47"/>
        <v>0.53400000000000003</v>
      </c>
    </row>
    <row r="105" spans="1:56" ht="13" hidden="1" customHeight="1" outlineLevel="1">
      <c r="A105" t="s">
        <v>128</v>
      </c>
      <c r="B105" t="s">
        <v>315</v>
      </c>
      <c r="C105" s="1">
        <f t="shared" si="37"/>
        <v>3782</v>
      </c>
      <c r="D105" s="5">
        <f>IF(C105&gt;0,RANK(N105,(N105:P105,Q105:AD105)),0)</f>
        <v>1</v>
      </c>
      <c r="E105" s="5">
        <f>IF(C105&gt;0,RANK(O105,(N105:P105,Q105:AD105)),0)</f>
        <v>2</v>
      </c>
      <c r="F105" s="5">
        <f>IF(P105&gt;0,RANK(P105,(N105:P105,Q105:AD105)),0)</f>
        <v>3</v>
      </c>
      <c r="G105" s="1">
        <f t="shared" si="35"/>
        <v>1280</v>
      </c>
      <c r="H105" s="2">
        <f t="shared" si="36"/>
        <v>0.33844526705446853</v>
      </c>
      <c r="I105" s="2"/>
      <c r="J105" s="2">
        <f t="shared" si="38"/>
        <v>0.6102591221575886</v>
      </c>
      <c r="K105" s="2">
        <f t="shared" si="39"/>
        <v>0.27181385510312006</v>
      </c>
      <c r="L105" s="2">
        <f t="shared" si="40"/>
        <v>0.11792702273929138</v>
      </c>
      <c r="M105" s="2">
        <f t="shared" si="41"/>
        <v>-4.163336342344337E-17</v>
      </c>
      <c r="N105" s="1">
        <v>2308</v>
      </c>
      <c r="O105" s="1">
        <v>1028</v>
      </c>
      <c r="P105" s="1">
        <v>446</v>
      </c>
      <c r="AF105" s="5">
        <f>IF(Q105&gt;0,RANK(Q105,(N105:P105,Q105:AD105)),0)</f>
        <v>0</v>
      </c>
      <c r="AG105" s="5">
        <f>IF(R105&gt;0,RANK(R105,(N105:P105,Q105:AD105)),0)</f>
        <v>0</v>
      </c>
      <c r="AH105" s="5" t="e">
        <f>IF(#REF!&gt;0,RANK(#REF!,(N105:P105,Q105:AD105)),0)</f>
        <v>#REF!</v>
      </c>
      <c r="AI105" s="5">
        <f>IF(S105&gt;0,RANK(S105,(N105:P105,Q105:AD105)),0)</f>
        <v>0</v>
      </c>
      <c r="AJ105" s="2">
        <f t="shared" si="42"/>
        <v>0</v>
      </c>
      <c r="AK105" s="2">
        <f t="shared" si="43"/>
        <v>0</v>
      </c>
      <c r="AM105" s="2">
        <f t="shared" si="44"/>
        <v>0</v>
      </c>
      <c r="AO105" t="s">
        <v>128</v>
      </c>
      <c r="AP105" t="s">
        <v>315</v>
      </c>
      <c r="AQ105">
        <v>4</v>
      </c>
      <c r="AS105">
        <v>21</v>
      </c>
      <c r="AT105" s="81">
        <v>205</v>
      </c>
      <c r="AU105" s="78">
        <f t="shared" si="45"/>
        <v>21205</v>
      </c>
      <c r="AW105" s="5" t="s">
        <v>147</v>
      </c>
      <c r="AZ105" s="5"/>
      <c r="BA105" s="5">
        <v>1</v>
      </c>
      <c r="BB105" s="5">
        <v>0</v>
      </c>
      <c r="BC105">
        <f t="shared" si="46"/>
        <v>0.61</v>
      </c>
      <c r="BD105">
        <f t="shared" si="47"/>
        <v>0</v>
      </c>
    </row>
    <row r="106" spans="1:56" ht="13" hidden="1" customHeight="1" outlineLevel="1">
      <c r="A106" t="s">
        <v>236</v>
      </c>
      <c r="B106" t="s">
        <v>315</v>
      </c>
      <c r="C106" s="1">
        <f t="shared" si="37"/>
        <v>4332</v>
      </c>
      <c r="D106" s="5">
        <f>IF(C106&gt;0,RANK(N106,(N106:P106,Q106:AD106)),0)</f>
        <v>2</v>
      </c>
      <c r="E106" s="5">
        <f>IF(C106&gt;0,RANK(O106,(N106:P106,Q106:AD106)),0)</f>
        <v>1</v>
      </c>
      <c r="F106" s="5">
        <f>IF(P106&gt;0,RANK(P106,(N106:P106,Q106:AD106)),0)</f>
        <v>3</v>
      </c>
      <c r="G106" s="1">
        <f t="shared" si="35"/>
        <v>457</v>
      </c>
      <c r="H106" s="2">
        <f t="shared" si="36"/>
        <v>0.10549399815327794</v>
      </c>
      <c r="I106" s="2"/>
      <c r="J106" s="2">
        <f t="shared" si="38"/>
        <v>0.41158818097876271</v>
      </c>
      <c r="K106" s="2">
        <f t="shared" si="39"/>
        <v>0.51708217913204058</v>
      </c>
      <c r="L106" s="2">
        <f t="shared" si="40"/>
        <v>7.1329639889196675E-2</v>
      </c>
      <c r="M106" s="2">
        <f t="shared" si="41"/>
        <v>4.163336342344337E-17</v>
      </c>
      <c r="N106" s="1">
        <v>1783</v>
      </c>
      <c r="O106" s="1">
        <v>2240</v>
      </c>
      <c r="P106" s="1">
        <v>309</v>
      </c>
      <c r="AF106" s="5">
        <f>IF(Q106&gt;0,RANK(Q106,(N106:P106,Q106:AD106)),0)</f>
        <v>0</v>
      </c>
      <c r="AG106" s="5">
        <f>IF(R106&gt;0,RANK(R106,(N106:P106,Q106:AD106)),0)</f>
        <v>0</v>
      </c>
      <c r="AH106" s="5" t="e">
        <f>IF(#REF!&gt;0,RANK(#REF!,(N106:P106,Q106:AD106)),0)</f>
        <v>#REF!</v>
      </c>
      <c r="AI106" s="5">
        <f>IF(S106&gt;0,RANK(S106,(N106:P106,Q106:AD106)),0)</f>
        <v>0</v>
      </c>
      <c r="AJ106" s="2">
        <f t="shared" si="42"/>
        <v>0</v>
      </c>
      <c r="AK106" s="2">
        <f t="shared" si="43"/>
        <v>0</v>
      </c>
      <c r="AM106" s="2">
        <f t="shared" si="44"/>
        <v>0</v>
      </c>
      <c r="AO106" t="s">
        <v>236</v>
      </c>
      <c r="AP106" t="s">
        <v>315</v>
      </c>
      <c r="AQ106">
        <v>1</v>
      </c>
      <c r="AS106">
        <v>21</v>
      </c>
      <c r="AT106" s="81">
        <v>207</v>
      </c>
      <c r="AU106" s="78">
        <f t="shared" si="45"/>
        <v>21207</v>
      </c>
      <c r="AW106" s="5" t="s">
        <v>147</v>
      </c>
      <c r="AZ106" s="5"/>
      <c r="BA106" s="5">
        <v>0</v>
      </c>
      <c r="BB106" s="5">
        <v>1</v>
      </c>
      <c r="BC106">
        <f t="shared" si="46"/>
        <v>0</v>
      </c>
      <c r="BD106">
        <f t="shared" si="47"/>
        <v>0.51700000000000002</v>
      </c>
    </row>
    <row r="107" spans="1:56" ht="13" hidden="1" customHeight="1" outlineLevel="1">
      <c r="A107" t="s">
        <v>153</v>
      </c>
      <c r="B107" t="s">
        <v>315</v>
      </c>
      <c r="C107" s="1">
        <f t="shared" si="37"/>
        <v>9925</v>
      </c>
      <c r="D107" s="5">
        <f>IF(C107&gt;0,RANK(N107,(N107:P107,Q107:AD107)),0)</f>
        <v>1</v>
      </c>
      <c r="E107" s="5">
        <f>IF(C107&gt;0,RANK(O107,(N107:P107,Q107:AD107)),0)</f>
        <v>2</v>
      </c>
      <c r="F107" s="5">
        <f>IF(P107&gt;0,RANK(P107,(N107:P107,Q107:AD107)),0)</f>
        <v>3</v>
      </c>
      <c r="G107" s="1">
        <f t="shared" si="35"/>
        <v>2398</v>
      </c>
      <c r="H107" s="2">
        <f t="shared" si="36"/>
        <v>0.24161209068010076</v>
      </c>
      <c r="I107" s="2"/>
      <c r="J107" s="2">
        <f t="shared" si="38"/>
        <v>0.52806045340050378</v>
      </c>
      <c r="K107" s="2">
        <f t="shared" si="39"/>
        <v>0.28644836272040303</v>
      </c>
      <c r="L107" s="2">
        <f t="shared" si="40"/>
        <v>0.18549118387909319</v>
      </c>
      <c r="M107" s="2">
        <f t="shared" si="41"/>
        <v>0</v>
      </c>
      <c r="N107" s="1">
        <v>5241</v>
      </c>
      <c r="O107" s="1">
        <v>2843</v>
      </c>
      <c r="P107" s="1">
        <v>1841</v>
      </c>
      <c r="AF107" s="5">
        <f>IF(Q107&gt;0,RANK(Q107,(N107:P107,Q107:AD107)),0)</f>
        <v>0</v>
      </c>
      <c r="AG107" s="5">
        <f>IF(R107&gt;0,RANK(R107,(N107:P107,Q107:AD107)),0)</f>
        <v>0</v>
      </c>
      <c r="AH107" s="5" t="e">
        <f>IF(#REF!&gt;0,RANK(#REF!,(N107:P107,Q107:AD107)),0)</f>
        <v>#REF!</v>
      </c>
      <c r="AI107" s="5">
        <f>IF(S107&gt;0,RANK(S107,(N107:P107,Q107:AD107)),0)</f>
        <v>0</v>
      </c>
      <c r="AJ107" s="2">
        <f t="shared" si="42"/>
        <v>0</v>
      </c>
      <c r="AK107" s="2">
        <f t="shared" si="43"/>
        <v>0</v>
      </c>
      <c r="AM107" s="2">
        <f t="shared" si="44"/>
        <v>0</v>
      </c>
      <c r="AO107" t="s">
        <v>153</v>
      </c>
      <c r="AP107" t="s">
        <v>315</v>
      </c>
      <c r="AQ107">
        <v>6</v>
      </c>
      <c r="AS107">
        <v>21</v>
      </c>
      <c r="AT107" s="81">
        <v>209</v>
      </c>
      <c r="AU107" s="78">
        <f t="shared" si="45"/>
        <v>21209</v>
      </c>
      <c r="AW107" s="5" t="s">
        <v>147</v>
      </c>
      <c r="AZ107" s="5"/>
      <c r="BA107" s="5">
        <v>0</v>
      </c>
      <c r="BB107" s="5">
        <v>1</v>
      </c>
      <c r="BC107">
        <f t="shared" si="46"/>
        <v>0</v>
      </c>
      <c r="BD107">
        <f t="shared" si="47"/>
        <v>0.28599999999999998</v>
      </c>
    </row>
    <row r="108" spans="1:56" ht="13" hidden="1" customHeight="1" outlineLevel="1">
      <c r="A108" t="s">
        <v>90</v>
      </c>
      <c r="B108" t="s">
        <v>315</v>
      </c>
      <c r="C108" s="1">
        <f t="shared" si="37"/>
        <v>10281</v>
      </c>
      <c r="D108" s="5">
        <f>IF(C108&gt;0,RANK(N108,(N108:P108,Q108:AD108)),0)</f>
        <v>1</v>
      </c>
      <c r="E108" s="5">
        <f>IF(C108&gt;0,RANK(O108,(N108:P108,Q108:AD108)),0)</f>
        <v>2</v>
      </c>
      <c r="F108" s="5">
        <f>IF(P108&gt;0,RANK(P108,(N108:P108,Q108:AD108)),0)</f>
        <v>3</v>
      </c>
      <c r="G108" s="1">
        <f t="shared" si="35"/>
        <v>1772</v>
      </c>
      <c r="H108" s="2">
        <f t="shared" si="36"/>
        <v>0.17235677463281782</v>
      </c>
      <c r="I108" s="2"/>
      <c r="J108" s="2">
        <f t="shared" si="38"/>
        <v>0.53652368446649157</v>
      </c>
      <c r="K108" s="2">
        <f t="shared" si="39"/>
        <v>0.36416690983367378</v>
      </c>
      <c r="L108" s="2">
        <f t="shared" si="40"/>
        <v>9.9309405699834652E-2</v>
      </c>
      <c r="M108" s="2">
        <f t="shared" si="41"/>
        <v>0</v>
      </c>
      <c r="N108" s="1">
        <v>5516</v>
      </c>
      <c r="O108" s="1">
        <v>3744</v>
      </c>
      <c r="P108" s="1">
        <v>1021</v>
      </c>
      <c r="AF108" s="5">
        <f>IF(Q108&gt;0,RANK(Q108,(N108:P108,Q108:AD108)),0)</f>
        <v>0</v>
      </c>
      <c r="AG108" s="5">
        <f>IF(R108&gt;0,RANK(R108,(N108:P108,Q108:AD108)),0)</f>
        <v>0</v>
      </c>
      <c r="AH108" s="5" t="e">
        <f>IF(#REF!&gt;0,RANK(#REF!,(N108:P108,Q108:AD108)),0)</f>
        <v>#REF!</v>
      </c>
      <c r="AI108" s="5">
        <f>IF(S108&gt;0,RANK(S108,(N108:P108,Q108:AD108)),0)</f>
        <v>0</v>
      </c>
      <c r="AJ108" s="2">
        <f t="shared" si="42"/>
        <v>0</v>
      </c>
      <c r="AK108" s="2">
        <f t="shared" si="43"/>
        <v>0</v>
      </c>
      <c r="AM108" s="2">
        <f t="shared" si="44"/>
        <v>0</v>
      </c>
      <c r="AO108" t="s">
        <v>90</v>
      </c>
      <c r="AP108" t="s">
        <v>315</v>
      </c>
      <c r="AQ108">
        <v>4</v>
      </c>
      <c r="AS108">
        <v>21</v>
      </c>
      <c r="AT108" s="81">
        <v>211</v>
      </c>
      <c r="AU108" s="78">
        <f t="shared" si="45"/>
        <v>21211</v>
      </c>
      <c r="AW108" s="5" t="s">
        <v>147</v>
      </c>
      <c r="AZ108" s="5"/>
      <c r="BA108" s="5">
        <v>0</v>
      </c>
      <c r="BB108" s="5">
        <v>1</v>
      </c>
      <c r="BC108">
        <f t="shared" si="46"/>
        <v>0</v>
      </c>
      <c r="BD108">
        <f t="shared" si="47"/>
        <v>0.36399999999999999</v>
      </c>
    </row>
    <row r="109" spans="1:56" ht="13" hidden="1" customHeight="1" outlineLevel="1">
      <c r="A109" t="s">
        <v>129</v>
      </c>
      <c r="B109" t="s">
        <v>315</v>
      </c>
      <c r="C109" s="1">
        <f t="shared" si="37"/>
        <v>2393</v>
      </c>
      <c r="D109" s="5">
        <f>IF(C109&gt;0,RANK(N109,(N109:P109,Q109:AD109)),0)</f>
        <v>1</v>
      </c>
      <c r="E109" s="5">
        <f>IF(C109&gt;0,RANK(O109,(N109:P109,Q109:AD109)),0)</f>
        <v>2</v>
      </c>
      <c r="F109" s="5">
        <f>IF(P109&gt;0,RANK(P109,(N109:P109,Q109:AD109)),0)</f>
        <v>3</v>
      </c>
      <c r="G109" s="1">
        <f t="shared" si="35"/>
        <v>331</v>
      </c>
      <c r="H109" s="2">
        <f t="shared" si="36"/>
        <v>0.13832010029251984</v>
      </c>
      <c r="I109" s="2"/>
      <c r="J109" s="2">
        <f t="shared" si="38"/>
        <v>0.55369828666945253</v>
      </c>
      <c r="K109" s="2">
        <f t="shared" si="39"/>
        <v>0.41537818637693275</v>
      </c>
      <c r="L109" s="2">
        <f t="shared" si="40"/>
        <v>3.0923526953614711E-2</v>
      </c>
      <c r="M109" s="2">
        <f t="shared" si="41"/>
        <v>1.0408340855860843E-17</v>
      </c>
      <c r="N109" s="1">
        <v>1325</v>
      </c>
      <c r="O109" s="1">
        <v>994</v>
      </c>
      <c r="P109" s="1">
        <v>74</v>
      </c>
      <c r="AF109" s="5">
        <f>IF(Q109&gt;0,RANK(Q109,(N109:P109,Q109:AD109)),0)</f>
        <v>0</v>
      </c>
      <c r="AG109" s="5">
        <f>IF(R109&gt;0,RANK(R109,(N109:P109,Q109:AD109)),0)</f>
        <v>0</v>
      </c>
      <c r="AH109" s="5" t="e">
        <f>IF(#REF!&gt;0,RANK(#REF!,(N109:P109,Q109:AD109)),0)</f>
        <v>#REF!</v>
      </c>
      <c r="AI109" s="5">
        <f>IF(S109&gt;0,RANK(S109,(N109:P109,Q109:AD109)),0)</f>
        <v>0</v>
      </c>
      <c r="AJ109" s="2">
        <f t="shared" si="42"/>
        <v>0</v>
      </c>
      <c r="AK109" s="2">
        <f t="shared" si="43"/>
        <v>0</v>
      </c>
      <c r="AM109" s="2">
        <f t="shared" si="44"/>
        <v>0</v>
      </c>
      <c r="AO109" t="s">
        <v>129</v>
      </c>
      <c r="AP109" t="s">
        <v>315</v>
      </c>
      <c r="AQ109">
        <v>1</v>
      </c>
      <c r="AS109">
        <v>21</v>
      </c>
      <c r="AT109" s="81">
        <v>213</v>
      </c>
      <c r="AU109" s="78">
        <f t="shared" si="45"/>
        <v>21213</v>
      </c>
      <c r="AW109" s="5" t="s">
        <v>147</v>
      </c>
      <c r="AZ109" s="5"/>
      <c r="BA109" s="5">
        <v>0</v>
      </c>
      <c r="BB109" s="5">
        <v>1</v>
      </c>
      <c r="BC109">
        <f t="shared" si="46"/>
        <v>0</v>
      </c>
      <c r="BD109">
        <f t="shared" si="47"/>
        <v>0.41499999999999998</v>
      </c>
    </row>
    <row r="110" spans="1:56" ht="13" hidden="1" customHeight="1" outlineLevel="1">
      <c r="A110" t="s">
        <v>287</v>
      </c>
      <c r="B110" t="s">
        <v>315</v>
      </c>
      <c r="C110" s="1">
        <f t="shared" si="37"/>
        <v>4060</v>
      </c>
      <c r="D110" s="5">
        <f>IF(C110&gt;0,RANK(N110,(N110:P110,Q110:AD110)),0)</f>
        <v>1</v>
      </c>
      <c r="E110" s="5">
        <f>IF(C110&gt;0,RANK(O110,(N110:P110,Q110:AD110)),0)</f>
        <v>2</v>
      </c>
      <c r="F110" s="5">
        <f>IF(P110&gt;0,RANK(P110,(N110:P110,Q110:AD110)),0)</f>
        <v>3</v>
      </c>
      <c r="G110" s="1">
        <f t="shared" si="35"/>
        <v>447</v>
      </c>
      <c r="H110" s="2">
        <f t="shared" si="36"/>
        <v>0.11009852216748768</v>
      </c>
      <c r="I110" s="2"/>
      <c r="J110" s="2">
        <f t="shared" si="38"/>
        <v>0.51551724137931032</v>
      </c>
      <c r="K110" s="2">
        <f t="shared" si="39"/>
        <v>0.40541871921182265</v>
      </c>
      <c r="L110" s="2">
        <f t="shared" si="40"/>
        <v>7.9064039408866998E-2</v>
      </c>
      <c r="M110" s="2">
        <f t="shared" si="41"/>
        <v>2.7755575615628914E-17</v>
      </c>
      <c r="N110" s="1">
        <v>2093</v>
      </c>
      <c r="O110" s="1">
        <v>1646</v>
      </c>
      <c r="P110" s="1">
        <v>321</v>
      </c>
      <c r="AF110" s="5">
        <f>IF(Q110&gt;0,RANK(Q110,(N110:P110,Q110:AD110)),0)</f>
        <v>0</v>
      </c>
      <c r="AG110" s="5">
        <f>IF(R110&gt;0,RANK(R110,(N110:P110,Q110:AD110)),0)</f>
        <v>0</v>
      </c>
      <c r="AH110" s="5" t="e">
        <f>IF(#REF!&gt;0,RANK(#REF!,(N110:P110,Q110:AD110)),0)</f>
        <v>#REF!</v>
      </c>
      <c r="AI110" s="5">
        <f>IF(S110&gt;0,RANK(S110,(N110:P110,Q110:AD110)),0)</f>
        <v>0</v>
      </c>
      <c r="AJ110" s="2">
        <f t="shared" si="42"/>
        <v>0</v>
      </c>
      <c r="AK110" s="2">
        <f t="shared" si="43"/>
        <v>0</v>
      </c>
      <c r="AM110" s="2">
        <f t="shared" si="44"/>
        <v>0</v>
      </c>
      <c r="AO110" t="s">
        <v>287</v>
      </c>
      <c r="AP110" t="s">
        <v>315</v>
      </c>
      <c r="AQ110">
        <v>2</v>
      </c>
      <c r="AS110">
        <v>21</v>
      </c>
      <c r="AT110" s="81">
        <v>215</v>
      </c>
      <c r="AU110" s="78">
        <f t="shared" si="45"/>
        <v>21215</v>
      </c>
      <c r="AW110" s="5" t="s">
        <v>147</v>
      </c>
      <c r="AZ110" s="5"/>
      <c r="BA110" s="5">
        <v>0</v>
      </c>
      <c r="BB110" s="5">
        <v>1</v>
      </c>
      <c r="BC110">
        <f t="shared" si="46"/>
        <v>0</v>
      </c>
      <c r="BD110">
        <f t="shared" si="47"/>
        <v>0.40500000000000003</v>
      </c>
    </row>
    <row r="111" spans="1:56" ht="13" hidden="1" customHeight="1" outlineLevel="1">
      <c r="A111" t="s">
        <v>215</v>
      </c>
      <c r="B111" t="s">
        <v>315</v>
      </c>
      <c r="C111" s="1">
        <f t="shared" si="37"/>
        <v>5813</v>
      </c>
      <c r="D111" s="5">
        <f>IF(C111&gt;0,RANK(N111,(N111:P111,Q111:AD111)),0)</f>
        <v>1</v>
      </c>
      <c r="E111" s="5">
        <f>IF(C111&gt;0,RANK(O111,(N111:P111,Q111:AD111)),0)</f>
        <v>2</v>
      </c>
      <c r="F111" s="5">
        <f>IF(P111&gt;0,RANK(P111,(N111:P111,Q111:AD111)),0)</f>
        <v>3</v>
      </c>
      <c r="G111" s="1">
        <f t="shared" si="35"/>
        <v>847</v>
      </c>
      <c r="H111" s="2">
        <f t="shared" si="36"/>
        <v>0.14570789609495957</v>
      </c>
      <c r="I111" s="2"/>
      <c r="J111" s="2">
        <f t="shared" si="38"/>
        <v>0.53999655943574743</v>
      </c>
      <c r="K111" s="2">
        <f t="shared" si="39"/>
        <v>0.39428866334078788</v>
      </c>
      <c r="L111" s="2">
        <f t="shared" si="40"/>
        <v>6.5714777223464652E-2</v>
      </c>
      <c r="M111" s="2">
        <f t="shared" si="41"/>
        <v>4.163336342344337E-17</v>
      </c>
      <c r="N111" s="1">
        <v>3139</v>
      </c>
      <c r="O111" s="1">
        <v>2292</v>
      </c>
      <c r="P111" s="1">
        <v>382</v>
      </c>
      <c r="AF111" s="5">
        <f>IF(Q111&gt;0,RANK(Q111,(N111:P111,Q111:AD111)),0)</f>
        <v>0</v>
      </c>
      <c r="AG111" s="5">
        <f>IF(R111&gt;0,RANK(R111,(N111:P111,Q111:AD111)),0)</f>
        <v>0</v>
      </c>
      <c r="AH111" s="5" t="e">
        <f>IF(#REF!&gt;0,RANK(#REF!,(N111:P111,Q111:AD111)),0)</f>
        <v>#REF!</v>
      </c>
      <c r="AI111" s="5">
        <f>IF(S111&gt;0,RANK(S111,(N111:P111,Q111:AD111)),0)</f>
        <v>0</v>
      </c>
      <c r="AJ111" s="2">
        <f t="shared" si="42"/>
        <v>0</v>
      </c>
      <c r="AK111" s="2">
        <f t="shared" si="43"/>
        <v>0</v>
      </c>
      <c r="AM111" s="2">
        <f t="shared" si="44"/>
        <v>0</v>
      </c>
      <c r="AO111" t="s">
        <v>215</v>
      </c>
      <c r="AP111" t="s">
        <v>315</v>
      </c>
      <c r="AQ111">
        <v>2</v>
      </c>
      <c r="AS111">
        <v>21</v>
      </c>
      <c r="AT111" s="81">
        <v>217</v>
      </c>
      <c r="AU111" s="78">
        <f t="shared" si="45"/>
        <v>21217</v>
      </c>
      <c r="AW111" s="5" t="s">
        <v>147</v>
      </c>
      <c r="AZ111" s="5"/>
      <c r="BA111" s="5">
        <v>0</v>
      </c>
      <c r="BB111" s="5">
        <v>1</v>
      </c>
      <c r="BC111">
        <f t="shared" si="46"/>
        <v>0</v>
      </c>
      <c r="BD111">
        <f t="shared" si="47"/>
        <v>0.39400000000000002</v>
      </c>
    </row>
    <row r="112" spans="1:56" ht="13" hidden="1" customHeight="1" outlineLevel="1">
      <c r="A112" t="s">
        <v>286</v>
      </c>
      <c r="B112" t="s">
        <v>315</v>
      </c>
      <c r="C112" s="1">
        <f t="shared" si="37"/>
        <v>1726</v>
      </c>
      <c r="D112" s="5">
        <f>IF(C112&gt;0,RANK(N112,(N112:P112,Q112:AD112)),0)</f>
        <v>2</v>
      </c>
      <c r="E112" s="5">
        <f>IF(C112&gt;0,RANK(O112,(N112:P112,Q112:AD112)),0)</f>
        <v>1</v>
      </c>
      <c r="F112" s="5">
        <f>IF(P112&gt;0,RANK(P112,(N112:P112,Q112:AD112)),0)</f>
        <v>3</v>
      </c>
      <c r="G112" s="1">
        <f t="shared" si="35"/>
        <v>27</v>
      </c>
      <c r="H112" s="2">
        <f t="shared" si="36"/>
        <v>1.5643105446118192E-2</v>
      </c>
      <c r="I112" s="2"/>
      <c r="J112" s="2">
        <f t="shared" si="38"/>
        <v>0.47161066048667438</v>
      </c>
      <c r="K112" s="2">
        <f t="shared" si="39"/>
        <v>0.48725376593279257</v>
      </c>
      <c r="L112" s="2">
        <f t="shared" si="40"/>
        <v>4.1135573580533026E-2</v>
      </c>
      <c r="M112" s="2">
        <f t="shared" si="41"/>
        <v>7.6327832942979512E-17</v>
      </c>
      <c r="N112" s="1">
        <v>814</v>
      </c>
      <c r="O112" s="1">
        <v>841</v>
      </c>
      <c r="P112" s="1">
        <v>71</v>
      </c>
      <c r="AF112" s="5">
        <f>IF(Q112&gt;0,RANK(Q112,(N112:P112,Q112:AD112)),0)</f>
        <v>0</v>
      </c>
      <c r="AG112" s="5">
        <f>IF(R112&gt;0,RANK(R112,(N112:P112,Q112:AD112)),0)</f>
        <v>0</v>
      </c>
      <c r="AH112" s="5" t="e">
        <f>IF(#REF!&gt;0,RANK(#REF!,(N112:P112,Q112:AD112)),0)</f>
        <v>#REF!</v>
      </c>
      <c r="AI112" s="5">
        <f>IF(S112&gt;0,RANK(S112,(N112:P112,Q112:AD112)),0)</f>
        <v>0</v>
      </c>
      <c r="AJ112" s="2">
        <f t="shared" si="42"/>
        <v>0</v>
      </c>
      <c r="AK112" s="2">
        <f t="shared" si="43"/>
        <v>0</v>
      </c>
      <c r="AM112" s="2">
        <f t="shared" si="44"/>
        <v>0</v>
      </c>
      <c r="AO112" t="s">
        <v>286</v>
      </c>
      <c r="AP112" t="s">
        <v>315</v>
      </c>
      <c r="AQ112">
        <v>1</v>
      </c>
      <c r="AS112">
        <v>21</v>
      </c>
      <c r="AT112" s="81">
        <v>219</v>
      </c>
      <c r="AU112" s="78">
        <f t="shared" si="45"/>
        <v>21219</v>
      </c>
      <c r="AW112" s="5" t="s">
        <v>147</v>
      </c>
      <c r="AZ112" s="5"/>
      <c r="BA112" s="5">
        <v>0</v>
      </c>
      <c r="BB112" s="5">
        <v>1</v>
      </c>
      <c r="BC112">
        <f t="shared" si="46"/>
        <v>0</v>
      </c>
      <c r="BD112">
        <f t="shared" si="47"/>
        <v>0.48699999999999999</v>
      </c>
    </row>
    <row r="113" spans="1:56" ht="13" hidden="1" customHeight="1" outlineLevel="1">
      <c r="A113" t="s">
        <v>288</v>
      </c>
      <c r="B113" t="s">
        <v>315</v>
      </c>
      <c r="C113" s="1">
        <f t="shared" si="37"/>
        <v>3061</v>
      </c>
      <c r="D113" s="5">
        <f>IF(C113&gt;0,RANK(N113,(N113:P113,Q113:AD113)),0)</f>
        <v>2</v>
      </c>
      <c r="E113" s="5">
        <f>IF(C113&gt;0,RANK(O113,(N113:P113,Q113:AD113)),0)</f>
        <v>1</v>
      </c>
      <c r="F113" s="5">
        <f>IF(P113&gt;0,RANK(P113,(N113:P113,Q113:AD113)),0)</f>
        <v>3</v>
      </c>
      <c r="G113" s="1">
        <f t="shared" si="35"/>
        <v>78</v>
      </c>
      <c r="H113" s="2">
        <f t="shared" si="36"/>
        <v>2.5481868670369161E-2</v>
      </c>
      <c r="I113" s="2"/>
      <c r="J113" s="2">
        <f t="shared" si="38"/>
        <v>0.46455406729826854</v>
      </c>
      <c r="K113" s="2">
        <f t="shared" si="39"/>
        <v>0.4900359359686377</v>
      </c>
      <c r="L113" s="2">
        <f t="shared" si="40"/>
        <v>4.540999673309376E-2</v>
      </c>
      <c r="M113" s="2">
        <f t="shared" si="41"/>
        <v>0</v>
      </c>
      <c r="N113" s="1">
        <v>1422</v>
      </c>
      <c r="O113" s="1">
        <v>1500</v>
      </c>
      <c r="P113" s="1">
        <v>139</v>
      </c>
      <c r="AF113" s="5">
        <f>IF(Q113&gt;0,RANK(Q113,(N113:P113,Q113:AD113)),0)</f>
        <v>0</v>
      </c>
      <c r="AG113" s="5">
        <f>IF(R113&gt;0,RANK(R113,(N113:P113,Q113:AD113)),0)</f>
        <v>0</v>
      </c>
      <c r="AH113" s="5" t="e">
        <f>IF(#REF!&gt;0,RANK(#REF!,(N113:P113,Q113:AD113)),0)</f>
        <v>#REF!</v>
      </c>
      <c r="AI113" s="5">
        <f>IF(S113&gt;0,RANK(S113,(N113:P113,Q113:AD113)),0)</f>
        <v>0</v>
      </c>
      <c r="AJ113" s="2">
        <f t="shared" si="42"/>
        <v>0</v>
      </c>
      <c r="AK113" s="2">
        <f t="shared" si="43"/>
        <v>0</v>
      </c>
      <c r="AM113" s="2">
        <f t="shared" si="44"/>
        <v>0</v>
      </c>
      <c r="AO113" t="s">
        <v>288</v>
      </c>
      <c r="AP113" t="s">
        <v>315</v>
      </c>
      <c r="AQ113">
        <v>1</v>
      </c>
      <c r="AS113">
        <v>21</v>
      </c>
      <c r="AT113" s="81">
        <v>221</v>
      </c>
      <c r="AU113" s="78">
        <f t="shared" si="45"/>
        <v>21221</v>
      </c>
      <c r="AW113" s="5" t="s">
        <v>147</v>
      </c>
      <c r="AZ113" s="5"/>
      <c r="BA113" s="5">
        <v>0</v>
      </c>
      <c r="BB113" s="5">
        <v>1</v>
      </c>
      <c r="BC113">
        <f t="shared" si="46"/>
        <v>0</v>
      </c>
      <c r="BD113">
        <f t="shared" si="47"/>
        <v>0.49</v>
      </c>
    </row>
    <row r="114" spans="1:56" ht="13" hidden="1" customHeight="1" outlineLevel="1">
      <c r="A114" t="s">
        <v>72</v>
      </c>
      <c r="B114" t="s">
        <v>315</v>
      </c>
      <c r="C114" s="1">
        <f t="shared" si="37"/>
        <v>1691</v>
      </c>
      <c r="D114" s="5">
        <f>IF(C114&gt;0,RANK(N114,(N114:P114,Q114:AD114)),0)</f>
        <v>1</v>
      </c>
      <c r="E114" s="5">
        <f>IF(C114&gt;0,RANK(O114,(N114:P114,Q114:AD114)),0)</f>
        <v>2</v>
      </c>
      <c r="F114" s="5">
        <f>IF(P114&gt;0,RANK(P114,(N114:P114,Q114:AD114)),0)</f>
        <v>3</v>
      </c>
      <c r="G114" s="1">
        <f t="shared" si="35"/>
        <v>421</v>
      </c>
      <c r="H114" s="2">
        <f t="shared" si="36"/>
        <v>0.24896510940272029</v>
      </c>
      <c r="I114" s="2"/>
      <c r="J114" s="2">
        <f t="shared" si="38"/>
        <v>0.59609698403311651</v>
      </c>
      <c r="K114" s="2">
        <f t="shared" si="39"/>
        <v>0.34713187463039624</v>
      </c>
      <c r="L114" s="2">
        <f t="shared" si="40"/>
        <v>5.6771141336487287E-2</v>
      </c>
      <c r="M114" s="2">
        <f t="shared" si="41"/>
        <v>-3.4694469519536142E-17</v>
      </c>
      <c r="N114" s="1">
        <v>1008</v>
      </c>
      <c r="O114" s="1">
        <v>587</v>
      </c>
      <c r="P114" s="1">
        <v>96</v>
      </c>
      <c r="AF114" s="5">
        <f>IF(Q114&gt;0,RANK(Q114,(N114:P114,Q114:AD114)),0)</f>
        <v>0</v>
      </c>
      <c r="AG114" s="5">
        <f>IF(R114&gt;0,RANK(R114,(N114:P114,Q114:AD114)),0)</f>
        <v>0</v>
      </c>
      <c r="AH114" s="5" t="e">
        <f>IF(#REF!&gt;0,RANK(#REF!,(N114:P114,Q114:AD114)),0)</f>
        <v>#REF!</v>
      </c>
      <c r="AI114" s="5">
        <f>IF(S114&gt;0,RANK(S114,(N114:P114,Q114:AD114)),0)</f>
        <v>0</v>
      </c>
      <c r="AJ114" s="2">
        <f t="shared" si="42"/>
        <v>0</v>
      </c>
      <c r="AK114" s="2">
        <f t="shared" si="43"/>
        <v>0</v>
      </c>
      <c r="AM114" s="2">
        <f t="shared" si="44"/>
        <v>0</v>
      </c>
      <c r="AO114" t="s">
        <v>72</v>
      </c>
      <c r="AP114" t="s">
        <v>315</v>
      </c>
      <c r="AQ114">
        <v>4</v>
      </c>
      <c r="AS114">
        <v>21</v>
      </c>
      <c r="AT114" s="81">
        <v>223</v>
      </c>
      <c r="AU114" s="78">
        <f t="shared" si="45"/>
        <v>21223</v>
      </c>
      <c r="AW114" s="5" t="s">
        <v>147</v>
      </c>
      <c r="AZ114" s="5"/>
      <c r="BA114" s="5">
        <v>1</v>
      </c>
      <c r="BB114" s="5">
        <v>0</v>
      </c>
      <c r="BC114">
        <f t="shared" si="46"/>
        <v>0.59599999999999997</v>
      </c>
      <c r="BD114">
        <f t="shared" si="47"/>
        <v>0</v>
      </c>
    </row>
    <row r="115" spans="1:56" ht="13" hidden="1" customHeight="1" outlineLevel="1">
      <c r="A115" t="s">
        <v>216</v>
      </c>
      <c r="B115" t="s">
        <v>315</v>
      </c>
      <c r="C115" s="1">
        <f t="shared" si="37"/>
        <v>2725</v>
      </c>
      <c r="D115" s="5">
        <f>IF(C115&gt;0,RANK(N115,(N115:P115,Q115:AD115)),0)</f>
        <v>1</v>
      </c>
      <c r="E115" s="5">
        <f>IF(C115&gt;0,RANK(O115,(N115:P115,Q115:AD115)),0)</f>
        <v>2</v>
      </c>
      <c r="F115" s="5">
        <f>IF(P115&gt;0,RANK(P115,(N115:P115,Q115:AD115)),0)</f>
        <v>3</v>
      </c>
      <c r="G115" s="1">
        <f t="shared" si="35"/>
        <v>1297</v>
      </c>
      <c r="H115" s="2">
        <f t="shared" si="36"/>
        <v>0.47596330275229359</v>
      </c>
      <c r="I115" s="2"/>
      <c r="J115" s="2">
        <f t="shared" si="38"/>
        <v>0.72403669724770647</v>
      </c>
      <c r="K115" s="2">
        <f t="shared" si="39"/>
        <v>0.24807339449541285</v>
      </c>
      <c r="L115" s="2">
        <f t="shared" si="40"/>
        <v>2.7889908256880733E-2</v>
      </c>
      <c r="M115" s="2">
        <f t="shared" si="41"/>
        <v>-5.8980598183211441E-17</v>
      </c>
      <c r="N115" s="1">
        <v>1973</v>
      </c>
      <c r="O115" s="1">
        <v>676</v>
      </c>
      <c r="P115" s="1">
        <v>76</v>
      </c>
      <c r="AF115" s="5">
        <f>IF(Q115&gt;0,RANK(Q115,(N115:P115,Q115:AD115)),0)</f>
        <v>0</v>
      </c>
      <c r="AG115" s="5">
        <f>IF(R115&gt;0,RANK(R115,(N115:P115,Q115:AD115)),0)</f>
        <v>0</v>
      </c>
      <c r="AH115" s="5" t="e">
        <f>IF(#REF!&gt;0,RANK(#REF!,(N115:P115,Q115:AD115)),0)</f>
        <v>#REF!</v>
      </c>
      <c r="AI115" s="5">
        <f>IF(S115&gt;0,RANK(S115,(N115:P115,Q115:AD115)),0)</f>
        <v>0</v>
      </c>
      <c r="AJ115" s="2">
        <f t="shared" si="42"/>
        <v>0</v>
      </c>
      <c r="AK115" s="2">
        <f t="shared" si="43"/>
        <v>0</v>
      </c>
      <c r="AM115" s="2">
        <f t="shared" si="44"/>
        <v>0</v>
      </c>
      <c r="AO115" t="s">
        <v>216</v>
      </c>
      <c r="AP115" t="s">
        <v>315</v>
      </c>
      <c r="AQ115">
        <v>1</v>
      </c>
      <c r="AS115">
        <v>21</v>
      </c>
      <c r="AT115" s="81">
        <v>225</v>
      </c>
      <c r="AU115" s="78">
        <f t="shared" si="45"/>
        <v>21225</v>
      </c>
      <c r="AW115" s="5" t="s">
        <v>147</v>
      </c>
      <c r="AZ115" s="5"/>
      <c r="BA115" s="5">
        <v>1</v>
      </c>
      <c r="BB115" s="5">
        <v>0</v>
      </c>
      <c r="BC115">
        <f t="shared" si="46"/>
        <v>0.72399999999999998</v>
      </c>
      <c r="BD115">
        <f t="shared" si="47"/>
        <v>0</v>
      </c>
    </row>
    <row r="116" spans="1:56" ht="13" hidden="1" customHeight="1" outlineLevel="1">
      <c r="A116" t="s">
        <v>3</v>
      </c>
      <c r="B116" t="s">
        <v>315</v>
      </c>
      <c r="C116" s="1">
        <f t="shared" si="37"/>
        <v>19725</v>
      </c>
      <c r="D116" s="5">
        <f>IF(C116&gt;0,RANK(N116,(N116:P116,Q116:AD116)),0)</f>
        <v>1</v>
      </c>
      <c r="E116" s="5">
        <f>IF(C116&gt;0,RANK(O116,(N116:P116,Q116:AD116)),0)</f>
        <v>2</v>
      </c>
      <c r="F116" s="5">
        <f>IF(P116&gt;0,RANK(P116,(N116:P116,Q116:AD116)),0)</f>
        <v>3</v>
      </c>
      <c r="G116" s="1">
        <f t="shared" si="35"/>
        <v>2569</v>
      </c>
      <c r="H116" s="2">
        <f t="shared" si="36"/>
        <v>0.13024081115335867</v>
      </c>
      <c r="I116" s="2"/>
      <c r="J116" s="2">
        <f t="shared" si="38"/>
        <v>0.54124207858048157</v>
      </c>
      <c r="K116" s="2">
        <f t="shared" si="39"/>
        <v>0.41100126742712295</v>
      </c>
      <c r="L116" s="2">
        <f t="shared" si="40"/>
        <v>4.775665399239544E-2</v>
      </c>
      <c r="M116" s="2">
        <f t="shared" si="41"/>
        <v>4.163336342344337E-17</v>
      </c>
      <c r="N116" s="1">
        <v>10676</v>
      </c>
      <c r="O116" s="1">
        <v>8107</v>
      </c>
      <c r="P116" s="1">
        <v>942</v>
      </c>
      <c r="AF116" s="5">
        <f>IF(Q116&gt;0,RANK(Q116,(N116:P116,Q116:AD116)),0)</f>
        <v>0</v>
      </c>
      <c r="AG116" s="5">
        <f>IF(R116&gt;0,RANK(R116,(N116:P116,Q116:AD116)),0)</f>
        <v>0</v>
      </c>
      <c r="AH116" s="5" t="e">
        <f>IF(#REF!&gt;0,RANK(#REF!,(N116:P116,Q116:AD116)),0)</f>
        <v>#REF!</v>
      </c>
      <c r="AI116" s="5">
        <f>IF(S116&gt;0,RANK(S116,(N116:P116,Q116:AD116)),0)</f>
        <v>0</v>
      </c>
      <c r="AJ116" s="2">
        <f t="shared" si="42"/>
        <v>0</v>
      </c>
      <c r="AK116" s="2">
        <f t="shared" si="43"/>
        <v>0</v>
      </c>
      <c r="AM116" s="2">
        <f t="shared" si="44"/>
        <v>0</v>
      </c>
      <c r="AO116" t="s">
        <v>3</v>
      </c>
      <c r="AP116" t="s">
        <v>315</v>
      </c>
      <c r="AQ116">
        <v>2</v>
      </c>
      <c r="AS116">
        <v>21</v>
      </c>
      <c r="AT116" s="81">
        <v>227</v>
      </c>
      <c r="AU116" s="78">
        <f t="shared" si="45"/>
        <v>21227</v>
      </c>
      <c r="AW116" s="5" t="s">
        <v>147</v>
      </c>
      <c r="AZ116" s="5"/>
      <c r="BA116" s="5">
        <v>0</v>
      </c>
      <c r="BB116" s="5">
        <v>1</v>
      </c>
      <c r="BC116">
        <f t="shared" si="46"/>
        <v>0</v>
      </c>
      <c r="BD116">
        <f t="shared" si="47"/>
        <v>0.41099999999999998</v>
      </c>
    </row>
    <row r="117" spans="1:56" ht="13" hidden="1" customHeight="1" outlineLevel="1">
      <c r="A117" t="s">
        <v>48</v>
      </c>
      <c r="B117" t="s">
        <v>315</v>
      </c>
      <c r="C117" s="1">
        <f t="shared" si="37"/>
        <v>2856</v>
      </c>
      <c r="D117" s="5">
        <f>IF(C117&gt;0,RANK(N117,(N117:P117,Q117:AD117)),0)</f>
        <v>1</v>
      </c>
      <c r="E117" s="5">
        <f>IF(C117&gt;0,RANK(O117,(N117:P117,Q117:AD117)),0)</f>
        <v>2</v>
      </c>
      <c r="F117" s="5">
        <f>IF(P117&gt;0,RANK(P117,(N117:P117,Q117:AD117)),0)</f>
        <v>3</v>
      </c>
      <c r="G117" s="1">
        <f t="shared" si="35"/>
        <v>642</v>
      </c>
      <c r="H117" s="2">
        <f t="shared" si="36"/>
        <v>0.22478991596638656</v>
      </c>
      <c r="I117" s="2"/>
      <c r="J117" s="2">
        <f t="shared" si="38"/>
        <v>0.5626750700280112</v>
      </c>
      <c r="K117" s="2">
        <f t="shared" si="39"/>
        <v>0.33788515406162467</v>
      </c>
      <c r="L117" s="2">
        <f t="shared" si="40"/>
        <v>9.9439775910364139E-2</v>
      </c>
      <c r="M117" s="2">
        <f t="shared" si="41"/>
        <v>-1.3877787807814457E-17</v>
      </c>
      <c r="N117" s="1">
        <v>1607</v>
      </c>
      <c r="O117" s="1">
        <v>965</v>
      </c>
      <c r="P117" s="1">
        <v>284</v>
      </c>
      <c r="AF117" s="5">
        <f>IF(Q117&gt;0,RANK(Q117,(N117:P117,Q117:AD117)),0)</f>
        <v>0</v>
      </c>
      <c r="AG117" s="5">
        <f>IF(R117&gt;0,RANK(R117,(N117:P117,Q117:AD117)),0)</f>
        <v>0</v>
      </c>
      <c r="AH117" s="5" t="e">
        <f>IF(#REF!&gt;0,RANK(#REF!,(N117:P117,Q117:AD117)),0)</f>
        <v>#REF!</v>
      </c>
      <c r="AI117" s="5">
        <f>IF(S117&gt;0,RANK(S117,(N117:P117,Q117:AD117)),0)</f>
        <v>0</v>
      </c>
      <c r="AJ117" s="2">
        <f t="shared" si="42"/>
        <v>0</v>
      </c>
      <c r="AK117" s="2">
        <f t="shared" si="43"/>
        <v>0</v>
      </c>
      <c r="AM117" s="2">
        <f t="shared" si="44"/>
        <v>0</v>
      </c>
      <c r="AO117" t="s">
        <v>48</v>
      </c>
      <c r="AP117" t="s">
        <v>315</v>
      </c>
      <c r="AQ117">
        <v>2</v>
      </c>
      <c r="AS117">
        <v>21</v>
      </c>
      <c r="AT117" s="81">
        <v>229</v>
      </c>
      <c r="AU117" s="78">
        <f t="shared" si="45"/>
        <v>21229</v>
      </c>
      <c r="AW117" s="5" t="s">
        <v>147</v>
      </c>
      <c r="AZ117" s="5"/>
      <c r="BA117" s="5">
        <v>0</v>
      </c>
      <c r="BB117" s="5">
        <v>1</v>
      </c>
      <c r="BC117">
        <f t="shared" si="46"/>
        <v>0</v>
      </c>
      <c r="BD117">
        <f t="shared" si="47"/>
        <v>0.33700000000000002</v>
      </c>
    </row>
    <row r="118" spans="1:56" ht="13" hidden="1" customHeight="1" outlineLevel="1">
      <c r="A118" t="s">
        <v>4</v>
      </c>
      <c r="B118" t="s">
        <v>315</v>
      </c>
      <c r="C118" s="1">
        <f t="shared" si="37"/>
        <v>3634</v>
      </c>
      <c r="D118" s="5">
        <f>IF(C118&gt;0,RANK(N118,(N118:P118,Q118:AD118)),0)</f>
        <v>2</v>
      </c>
      <c r="E118" s="5">
        <f>IF(C118&gt;0,RANK(O118,(N118:P118,Q118:AD118)),0)</f>
        <v>1</v>
      </c>
      <c r="F118" s="5">
        <f>IF(P118&gt;0,RANK(P118,(N118:P118,Q118:AD118)),0)</f>
        <v>3</v>
      </c>
      <c r="G118" s="1">
        <f t="shared" si="35"/>
        <v>30</v>
      </c>
      <c r="H118" s="2">
        <f t="shared" si="36"/>
        <v>8.2553659878921298E-3</v>
      </c>
      <c r="I118" s="2"/>
      <c r="J118" s="2">
        <f t="shared" si="38"/>
        <v>0.47055586130985139</v>
      </c>
      <c r="K118" s="2">
        <f t="shared" si="39"/>
        <v>0.47881122729774356</v>
      </c>
      <c r="L118" s="2">
        <f t="shared" si="40"/>
        <v>5.0632911392405063E-2</v>
      </c>
      <c r="M118" s="2">
        <f t="shared" si="41"/>
        <v>-6.9388939039072284E-18</v>
      </c>
      <c r="N118" s="1">
        <v>1710</v>
      </c>
      <c r="O118" s="1">
        <v>1740</v>
      </c>
      <c r="P118" s="1">
        <v>184</v>
      </c>
      <c r="AF118" s="5">
        <f>IF(Q118&gt;0,RANK(Q118,(N118:P118,Q118:AD118)),0)</f>
        <v>0</v>
      </c>
      <c r="AG118" s="5">
        <f>IF(R118&gt;0,RANK(R118,(N118:P118,Q118:AD118)),0)</f>
        <v>0</v>
      </c>
      <c r="AH118" s="5" t="e">
        <f>IF(#REF!&gt;0,RANK(#REF!,(N118:P118,Q118:AD118)),0)</f>
        <v>#REF!</v>
      </c>
      <c r="AI118" s="5">
        <f>IF(S118&gt;0,RANK(S118,(N118:P118,Q118:AD118)),0)</f>
        <v>0</v>
      </c>
      <c r="AJ118" s="2">
        <f t="shared" si="42"/>
        <v>0</v>
      </c>
      <c r="AK118" s="2">
        <f t="shared" si="43"/>
        <v>0</v>
      </c>
      <c r="AM118" s="2">
        <f t="shared" si="44"/>
        <v>0</v>
      </c>
      <c r="AO118" t="s">
        <v>4</v>
      </c>
      <c r="AP118" t="s">
        <v>315</v>
      </c>
      <c r="AQ118">
        <v>5</v>
      </c>
      <c r="AS118">
        <v>21</v>
      </c>
      <c r="AT118" s="81">
        <v>231</v>
      </c>
      <c r="AU118" s="78">
        <f t="shared" si="45"/>
        <v>21231</v>
      </c>
      <c r="AW118" s="5" t="s">
        <v>147</v>
      </c>
      <c r="AZ118" s="5"/>
      <c r="BA118" s="5">
        <v>0</v>
      </c>
      <c r="BB118" s="5">
        <v>1</v>
      </c>
      <c r="BC118">
        <f t="shared" si="46"/>
        <v>0</v>
      </c>
      <c r="BD118">
        <f t="shared" si="47"/>
        <v>0.47799999999999998</v>
      </c>
    </row>
    <row r="119" spans="1:56" ht="13" hidden="1" customHeight="1" outlineLevel="1">
      <c r="A119" t="s">
        <v>313</v>
      </c>
      <c r="B119" t="s">
        <v>315</v>
      </c>
      <c r="C119" s="1">
        <f t="shared" si="37"/>
        <v>2708</v>
      </c>
      <c r="D119" s="5">
        <f>IF(C119&gt;0,RANK(N119,(N119:P119,Q119:AD119)),0)</f>
        <v>1</v>
      </c>
      <c r="E119" s="5">
        <f>IF(C119&gt;0,RANK(O119,(N119:P119,Q119:AD119)),0)</f>
        <v>2</v>
      </c>
      <c r="F119" s="5">
        <f>IF(P119&gt;0,RANK(P119,(N119:P119,Q119:AD119)),0)</f>
        <v>3</v>
      </c>
      <c r="G119" s="1">
        <f t="shared" si="35"/>
        <v>1154</v>
      </c>
      <c r="H119" s="2">
        <f t="shared" si="36"/>
        <v>0.42614475627769571</v>
      </c>
      <c r="I119" s="2"/>
      <c r="J119" s="2">
        <f t="shared" si="38"/>
        <v>0.69608567208271788</v>
      </c>
      <c r="K119" s="2">
        <f t="shared" si="39"/>
        <v>0.26994091580502216</v>
      </c>
      <c r="L119" s="2">
        <f t="shared" si="40"/>
        <v>3.3973412112259974E-2</v>
      </c>
      <c r="M119" s="2">
        <f t="shared" si="41"/>
        <v>-1.3877787807814457E-17</v>
      </c>
      <c r="N119" s="1">
        <v>1885</v>
      </c>
      <c r="O119" s="1">
        <v>731</v>
      </c>
      <c r="P119" s="1">
        <v>92</v>
      </c>
      <c r="AF119" s="5">
        <f>IF(Q119&gt;0,RANK(Q119,(N119:P119,Q119:AD119)),0)</f>
        <v>0</v>
      </c>
      <c r="AG119" s="5">
        <f>IF(R119&gt;0,RANK(R119,(N119:P119,Q119:AD119)),0)</f>
        <v>0</v>
      </c>
      <c r="AH119" s="5" t="e">
        <f>IF(#REF!&gt;0,RANK(#REF!,(N119:P119,Q119:AD119)),0)</f>
        <v>#REF!</v>
      </c>
      <c r="AI119" s="5">
        <f>IF(S119&gt;0,RANK(S119,(N119:P119,Q119:AD119)),0)</f>
        <v>0</v>
      </c>
      <c r="AJ119" s="2">
        <f t="shared" si="42"/>
        <v>0</v>
      </c>
      <c r="AK119" s="2">
        <f t="shared" si="43"/>
        <v>0</v>
      </c>
      <c r="AM119" s="2">
        <f t="shared" si="44"/>
        <v>0</v>
      </c>
      <c r="AO119" t="s">
        <v>313</v>
      </c>
      <c r="AP119" t="s">
        <v>315</v>
      </c>
      <c r="AQ119">
        <v>1</v>
      </c>
      <c r="AS119">
        <v>21</v>
      </c>
      <c r="AT119" s="81">
        <v>233</v>
      </c>
      <c r="AU119" s="78">
        <f t="shared" si="45"/>
        <v>21233</v>
      </c>
      <c r="AW119" s="5" t="s">
        <v>147</v>
      </c>
      <c r="AZ119" s="5"/>
      <c r="BA119" s="5">
        <v>1</v>
      </c>
      <c r="BB119" s="5">
        <v>0</v>
      </c>
      <c r="BC119">
        <f t="shared" si="46"/>
        <v>0.69599999999999995</v>
      </c>
      <c r="BD119">
        <f t="shared" si="47"/>
        <v>0</v>
      </c>
    </row>
    <row r="120" spans="1:56" ht="13" hidden="1" customHeight="1" outlineLevel="1">
      <c r="A120" t="s">
        <v>191</v>
      </c>
      <c r="B120" t="s">
        <v>315</v>
      </c>
      <c r="C120" s="1">
        <f t="shared" si="37"/>
        <v>6930</v>
      </c>
      <c r="D120" s="5">
        <f>IF(C120&gt;0,RANK(N120,(N120:P120,Q120:AD120)),0)</f>
        <v>2</v>
      </c>
      <c r="E120" s="5">
        <f>IF(C120&gt;0,RANK(O120,(N120:P120,Q120:AD120)),0)</f>
        <v>1</v>
      </c>
      <c r="F120" s="5">
        <f>IF(P120&gt;0,RANK(P120,(N120:P120,Q120:AD120)),0)</f>
        <v>3</v>
      </c>
      <c r="G120" s="1">
        <f t="shared" si="35"/>
        <v>614</v>
      </c>
      <c r="H120" s="2">
        <f t="shared" si="36"/>
        <v>8.8600288600288596E-2</v>
      </c>
      <c r="I120" s="2"/>
      <c r="J120" s="2">
        <f t="shared" si="38"/>
        <v>0.42150072150072149</v>
      </c>
      <c r="K120" s="2">
        <f t="shared" si="39"/>
        <v>0.51010101010101006</v>
      </c>
      <c r="L120" s="2">
        <f t="shared" si="40"/>
        <v>6.8398268398268403E-2</v>
      </c>
      <c r="M120" s="2">
        <f t="shared" si="41"/>
        <v>5.5511151231257827E-17</v>
      </c>
      <c r="N120" s="1">
        <v>2921</v>
      </c>
      <c r="O120" s="1">
        <v>3535</v>
      </c>
      <c r="P120" s="1">
        <v>474</v>
      </c>
      <c r="AF120" s="5">
        <f>IF(Q120&gt;0,RANK(Q120,(N120:P120,Q120:AD120)),0)</f>
        <v>0</v>
      </c>
      <c r="AG120" s="5">
        <f>IF(R120&gt;0,RANK(R120,(N120:P120,Q120:AD120)),0)</f>
        <v>0</v>
      </c>
      <c r="AH120" s="5" t="e">
        <f>IF(#REF!&gt;0,RANK(#REF!,(N120:P120,Q120:AD120)),0)</f>
        <v>#REF!</v>
      </c>
      <c r="AI120" s="5">
        <f>IF(S120&gt;0,RANK(S120,(N120:P120,Q120:AD120)),0)</f>
        <v>0</v>
      </c>
      <c r="AJ120" s="2">
        <f t="shared" si="42"/>
        <v>0</v>
      </c>
      <c r="AK120" s="2">
        <f t="shared" si="43"/>
        <v>0</v>
      </c>
      <c r="AM120" s="2">
        <f t="shared" si="44"/>
        <v>0</v>
      </c>
      <c r="AO120" t="s">
        <v>191</v>
      </c>
      <c r="AP120" t="s">
        <v>315</v>
      </c>
      <c r="AQ120">
        <v>5</v>
      </c>
      <c r="AS120">
        <v>21</v>
      </c>
      <c r="AT120" s="81">
        <v>235</v>
      </c>
      <c r="AU120" s="78">
        <f t="shared" si="45"/>
        <v>21235</v>
      </c>
      <c r="AW120" s="5" t="s">
        <v>147</v>
      </c>
      <c r="AZ120" s="5"/>
      <c r="BA120" s="5">
        <v>0</v>
      </c>
      <c r="BB120" s="5">
        <v>1</v>
      </c>
      <c r="BC120">
        <f t="shared" si="46"/>
        <v>0</v>
      </c>
      <c r="BD120">
        <f t="shared" si="47"/>
        <v>0.51</v>
      </c>
    </row>
    <row r="121" spans="1:56" ht="13" hidden="1" customHeight="1" outlineLevel="1">
      <c r="A121" t="s">
        <v>303</v>
      </c>
      <c r="B121" t="s">
        <v>315</v>
      </c>
      <c r="C121" s="1">
        <f t="shared" si="37"/>
        <v>1324</v>
      </c>
      <c r="D121" s="5">
        <f>IF(C121&gt;0,RANK(N121,(N121:P121,Q121:AD121)),0)</f>
        <v>1</v>
      </c>
      <c r="E121" s="5">
        <f>IF(C121&gt;0,RANK(O121,(N121:P121,Q121:AD121)),0)</f>
        <v>2</v>
      </c>
      <c r="F121" s="5">
        <f>IF(P121&gt;0,RANK(P121,(N121:P121,Q121:AD121)),0)</f>
        <v>3</v>
      </c>
      <c r="G121" s="1">
        <f t="shared" si="35"/>
        <v>432</v>
      </c>
      <c r="H121" s="2">
        <f t="shared" si="36"/>
        <v>0.32628398791540786</v>
      </c>
      <c r="I121" s="2"/>
      <c r="J121" s="2">
        <f t="shared" si="38"/>
        <v>0.58912386706948638</v>
      </c>
      <c r="K121" s="2">
        <f t="shared" si="39"/>
        <v>0.26283987915407853</v>
      </c>
      <c r="L121" s="2">
        <f t="shared" si="40"/>
        <v>0.14803625377643503</v>
      </c>
      <c r="M121" s="2">
        <f t="shared" si="41"/>
        <v>5.5511151231257827E-17</v>
      </c>
      <c r="N121" s="1">
        <v>780</v>
      </c>
      <c r="O121" s="1">
        <v>348</v>
      </c>
      <c r="P121" s="1">
        <v>196</v>
      </c>
      <c r="AF121" s="5">
        <f>IF(Q121&gt;0,RANK(Q121,(N121:P121,Q121:AD121)),0)</f>
        <v>0</v>
      </c>
      <c r="AG121" s="5">
        <f>IF(R121&gt;0,RANK(R121,(N121:P121,Q121:AD121)),0)</f>
        <v>0</v>
      </c>
      <c r="AH121" s="5" t="e">
        <f>IF(#REF!&gt;0,RANK(#REF!,(N121:P121,Q121:AD121)),0)</f>
        <v>#REF!</v>
      </c>
      <c r="AI121" s="5">
        <f>IF(S121&gt;0,RANK(S121,(N121:P121,Q121:AD121)),0)</f>
        <v>0</v>
      </c>
      <c r="AJ121" s="2">
        <f t="shared" si="42"/>
        <v>0</v>
      </c>
      <c r="AK121" s="2">
        <f t="shared" si="43"/>
        <v>0</v>
      </c>
      <c r="AM121" s="2">
        <f t="shared" si="44"/>
        <v>0</v>
      </c>
      <c r="AO121" t="s">
        <v>303</v>
      </c>
      <c r="AP121" t="s">
        <v>315</v>
      </c>
      <c r="AQ121">
        <v>5</v>
      </c>
      <c r="AS121">
        <v>21</v>
      </c>
      <c r="AT121" s="81">
        <v>237</v>
      </c>
      <c r="AU121" s="78">
        <f t="shared" si="45"/>
        <v>21237</v>
      </c>
      <c r="AW121" s="5" t="s">
        <v>147</v>
      </c>
      <c r="AZ121" s="5"/>
      <c r="BA121" s="5">
        <v>1</v>
      </c>
      <c r="BB121" s="5">
        <v>0</v>
      </c>
      <c r="BC121">
        <f t="shared" si="46"/>
        <v>0.58899999999999997</v>
      </c>
      <c r="BD121">
        <f t="shared" si="47"/>
        <v>0</v>
      </c>
    </row>
    <row r="122" spans="1:56" ht="12" hidden="1" customHeight="1" outlineLevel="1">
      <c r="A122" t="s">
        <v>63</v>
      </c>
      <c r="B122" t="s">
        <v>315</v>
      </c>
      <c r="C122" s="1">
        <f t="shared" si="37"/>
        <v>7077</v>
      </c>
      <c r="D122" s="5">
        <f>IF(C122&gt;0,RANK(N122,(N122:P122,Q122:AD122)),0)</f>
        <v>1</v>
      </c>
      <c r="E122" s="5">
        <f>IF(C122&gt;0,RANK(O122,(N122:P122,Q122:AD122)),0)</f>
        <v>3</v>
      </c>
      <c r="F122" s="5">
        <f>IF(P122&gt;0,RANK(P122,(N122:P122,Q122:AD122)),0)</f>
        <v>2</v>
      </c>
      <c r="G122" s="1">
        <f t="shared" si="35"/>
        <v>1861</v>
      </c>
      <c r="H122" s="2">
        <f t="shared" si="36"/>
        <v>0.26296453299420658</v>
      </c>
      <c r="I122" s="2"/>
      <c r="J122" s="2">
        <f t="shared" si="38"/>
        <v>0.513211812915077</v>
      </c>
      <c r="K122" s="2">
        <f t="shared" si="39"/>
        <v>0.23654090716405257</v>
      </c>
      <c r="L122" s="2">
        <f t="shared" si="40"/>
        <v>0.25024727992087042</v>
      </c>
      <c r="M122" s="2">
        <f t="shared" si="41"/>
        <v>0</v>
      </c>
      <c r="N122" s="1">
        <v>3632</v>
      </c>
      <c r="O122" s="1">
        <v>1674</v>
      </c>
      <c r="P122" s="1">
        <v>1771</v>
      </c>
      <c r="AF122" s="5">
        <f>IF(Q122&gt;0,RANK(Q122,(N122:P122,Q122:AD122)),0)</f>
        <v>0</v>
      </c>
      <c r="AG122" s="5">
        <f>IF(R122&gt;0,RANK(R122,(N122:P122,Q122:AD122)),0)</f>
        <v>0</v>
      </c>
      <c r="AH122" s="5" t="e">
        <f>IF(#REF!&gt;0,RANK(#REF!,(N122:P122,Q122:AD122)),0)</f>
        <v>#REF!</v>
      </c>
      <c r="AI122" s="5">
        <f>IF(S122&gt;0,RANK(S122,(N122:P122,Q122:AD122)),0)</f>
        <v>0</v>
      </c>
      <c r="AJ122" s="2">
        <f t="shared" si="42"/>
        <v>0</v>
      </c>
      <c r="AK122" s="2">
        <f t="shared" si="43"/>
        <v>0</v>
      </c>
      <c r="AM122" s="2">
        <f t="shared" si="44"/>
        <v>0</v>
      </c>
      <c r="AO122" t="s">
        <v>63</v>
      </c>
      <c r="AP122" t="s">
        <v>315</v>
      </c>
      <c r="AQ122">
        <v>6</v>
      </c>
      <c r="AS122">
        <v>21</v>
      </c>
      <c r="AT122" s="81">
        <v>239</v>
      </c>
      <c r="AU122" s="78">
        <f t="shared" si="45"/>
        <v>21239</v>
      </c>
      <c r="AW122" s="5" t="s">
        <v>147</v>
      </c>
      <c r="AZ122" s="5"/>
      <c r="BA122" s="5">
        <v>1</v>
      </c>
      <c r="BB122" s="5">
        <v>0</v>
      </c>
      <c r="BC122">
        <f t="shared" si="46"/>
        <v>0.51300000000000001</v>
      </c>
      <c r="BD122">
        <f t="shared" si="47"/>
        <v>0</v>
      </c>
    </row>
    <row r="123" spans="1:56" collapsed="1">
      <c r="A123" t="s">
        <v>83</v>
      </c>
      <c r="B123" t="s">
        <v>50</v>
      </c>
      <c r="C123" s="1">
        <f t="shared" si="37"/>
        <v>833139</v>
      </c>
      <c r="D123" s="5">
        <f>IF(C123&gt;0,RANK(N123,(N123:P123,Q123:AD123)),0)</f>
        <v>1</v>
      </c>
      <c r="E123" s="5">
        <f>IF(C123&gt;0,RANK(O123,(N123:P123,Q123:AD123)),0)</f>
        <v>2</v>
      </c>
      <c r="F123" s="5">
        <f>IF(P123&gt;0,RANK(P123,(N123:P123,Q123:AD123)),0)</f>
        <v>3</v>
      </c>
      <c r="G123" s="1">
        <f t="shared" si="35"/>
        <v>170211</v>
      </c>
      <c r="H123" s="2">
        <f t="shared" si="36"/>
        <v>0.20430084295657747</v>
      </c>
      <c r="I123" s="2"/>
      <c r="J123" s="2">
        <f t="shared" si="38"/>
        <v>0.55722394462388625</v>
      </c>
      <c r="K123" s="2">
        <f t="shared" si="39"/>
        <v>0.35292310166730884</v>
      </c>
      <c r="L123" s="2">
        <f t="shared" si="40"/>
        <v>8.9852953708804889E-2</v>
      </c>
      <c r="M123" s="2">
        <f t="shared" si="41"/>
        <v>2.7755575615628914E-17</v>
      </c>
      <c r="N123" s="1">
        <f>SUM(N3:N122)</f>
        <v>464245</v>
      </c>
      <c r="O123" s="1">
        <f>SUM(O3:O122)</f>
        <v>294034</v>
      </c>
      <c r="P123" s="1">
        <f>SUM(P3:P122)</f>
        <v>74860</v>
      </c>
      <c r="AF123" s="5">
        <f>IF(Q123&gt;0,RANK(Q123,(N123:P123,Q123:AD123)),0)</f>
        <v>0</v>
      </c>
      <c r="AG123" s="5">
        <f>IF(R123&gt;0,RANK(R123,(N123:P123,Q123:AD123)),0)</f>
        <v>0</v>
      </c>
      <c r="AH123" s="5" t="e">
        <f>IF(#REF!&gt;0,RANK(#REF!,(N123:P123,Q123:AD123)),0)</f>
        <v>#REF!</v>
      </c>
      <c r="AI123" s="5">
        <f>IF(S123&gt;0,RANK(S123,(N123:P123,Q123:AD123)),0)</f>
        <v>0</v>
      </c>
      <c r="AJ123" s="2">
        <f t="shared" si="42"/>
        <v>0</v>
      </c>
      <c r="AK123" s="2">
        <f t="shared" si="43"/>
        <v>0</v>
      </c>
      <c r="AM123" s="2">
        <f t="shared" si="44"/>
        <v>0</v>
      </c>
      <c r="AO123" t="s">
        <v>83</v>
      </c>
      <c r="AP123" t="s">
        <v>50</v>
      </c>
      <c r="AS123">
        <v>21</v>
      </c>
      <c r="AT123" s="81"/>
      <c r="AU123">
        <v>21</v>
      </c>
      <c r="AW123" s="5" t="s">
        <v>184</v>
      </c>
      <c r="AZ123" s="5"/>
      <c r="BA123" s="5"/>
    </row>
    <row r="124" spans="1:56">
      <c r="C124" s="1"/>
      <c r="E124" s="5"/>
      <c r="F124" s="5"/>
      <c r="I124" s="2"/>
      <c r="AF124" s="5"/>
      <c r="AG124" s="5"/>
      <c r="AH124" s="5"/>
      <c r="AI124" s="5"/>
      <c r="AS124"/>
      <c r="AT124" s="81"/>
      <c r="AU124" s="78"/>
      <c r="AZ124" s="5"/>
      <c r="BA124" s="5"/>
    </row>
    <row r="125" spans="1:56" hidden="1" outlineLevel="1">
      <c r="A125" t="s">
        <v>238</v>
      </c>
      <c r="B125" t="s">
        <v>202</v>
      </c>
      <c r="C125" s="1">
        <f t="shared" ref="C125:C156" si="48">SUM(N125:AD125)</f>
        <v>15560</v>
      </c>
      <c r="D125" s="5">
        <f>IF(C125&gt;0,RANK(N125,(N125:P125,Q125:AD125)),0)</f>
        <v>2</v>
      </c>
      <c r="E125" s="5">
        <f>IF(C125&gt;0,RANK(O125,(N125:P125,Q125:AD125)),0)</f>
        <v>1</v>
      </c>
      <c r="F125" s="5">
        <f>IF(P125&gt;0,RANK(P125,(N125:P125,Q125:AD125)),0)</f>
        <v>5</v>
      </c>
      <c r="G125" s="1">
        <f t="shared" si="35"/>
        <v>10008</v>
      </c>
      <c r="H125" s="2">
        <f t="shared" si="36"/>
        <v>0.64318766066838051</v>
      </c>
      <c r="I125" s="2"/>
      <c r="J125" s="2">
        <f t="shared" ref="J125:J156" si="49">IF($C125=0,"-",N125/$C125)</f>
        <v>0.11047557840616967</v>
      </c>
      <c r="K125" s="2">
        <f t="shared" ref="K125:K156" si="50">IF($C125=0,"-",O125/$C125)</f>
        <v>0.75366323907455013</v>
      </c>
      <c r="L125" s="2">
        <f t="shared" ref="L125:L156" si="51">IF($C125=0,"-",P125/$C125)</f>
        <v>2.4100257069408739E-2</v>
      </c>
      <c r="M125" s="2">
        <f t="shared" ref="M125:M156" si="52">IF(C125=0,"-",(1-J125-K125-L125))</f>
        <v>0.1117609254498714</v>
      </c>
      <c r="N125" s="1">
        <v>1719</v>
      </c>
      <c r="O125" s="1">
        <v>11727</v>
      </c>
      <c r="P125" s="1">
        <v>375</v>
      </c>
      <c r="Q125" s="1">
        <v>127</v>
      </c>
      <c r="U125" s="1">
        <v>543</v>
      </c>
      <c r="V125" s="1">
        <v>235</v>
      </c>
      <c r="W125" s="1">
        <v>523</v>
      </c>
      <c r="X125" s="1">
        <v>63</v>
      </c>
      <c r="Y125" s="1">
        <v>93</v>
      </c>
      <c r="Z125" s="1">
        <v>155</v>
      </c>
      <c r="AF125" s="5">
        <f>IF(Q125&gt;0,RANK(Q125,(N125:P125,Q125:AD125)),0)</f>
        <v>8</v>
      </c>
      <c r="AG125" s="5">
        <f>IF(R125&gt;0,RANK(R125,(N125:P125,Q125:AD125)),0)</f>
        <v>0</v>
      </c>
      <c r="AH125" s="5" t="e">
        <f>IF(#REF!&gt;0,RANK(#REF!,(N125:P125,Q125:AD125)),0)</f>
        <v>#REF!</v>
      </c>
      <c r="AI125" s="5">
        <f>IF(S125&gt;0,RANK(S125,(N125:P125,Q125:AD125)),0)</f>
        <v>0</v>
      </c>
      <c r="AJ125" s="2">
        <f t="shared" ref="AJ125:AJ156" si="53">IF($C125=0,"-",Q125/$C125)</f>
        <v>8.1619537275064262E-3</v>
      </c>
      <c r="AK125" s="2">
        <f t="shared" ref="AK125:AK156" si="54">IF($C125=0,"-",R125/$C125)</f>
        <v>0</v>
      </c>
      <c r="AM125" s="2">
        <f t="shared" ref="AM125:AM156" si="55">IF($C125=0,"-",S125/$C125)</f>
        <v>0</v>
      </c>
      <c r="AO125" t="s">
        <v>238</v>
      </c>
      <c r="AP125" t="s">
        <v>202</v>
      </c>
      <c r="AQ125">
        <v>7</v>
      </c>
      <c r="AS125">
        <v>22</v>
      </c>
      <c r="AT125" s="81">
        <v>1</v>
      </c>
      <c r="AU125" s="78">
        <f t="shared" ref="AU125:AU156" si="56">(AS125*1000+AT125)</f>
        <v>22001</v>
      </c>
      <c r="AW125" s="5" t="s">
        <v>11</v>
      </c>
      <c r="AZ125" s="5"/>
      <c r="BA125" s="5">
        <v>1</v>
      </c>
      <c r="BB125" s="5">
        <v>0</v>
      </c>
      <c r="BC125">
        <f t="shared" ref="BC125:BC156" si="57">ROUNDDOWN(BA125*J125,3)</f>
        <v>0.11</v>
      </c>
      <c r="BD125">
        <f t="shared" ref="BD125:BD156" si="58">ROUNDDOWN(BB125*K125,3)</f>
        <v>0</v>
      </c>
    </row>
    <row r="126" spans="1:56" hidden="1" outlineLevel="1">
      <c r="A126" t="s">
        <v>332</v>
      </c>
      <c r="B126" t="s">
        <v>202</v>
      </c>
      <c r="C126" s="1">
        <f t="shared" si="48"/>
        <v>7170</v>
      </c>
      <c r="D126" s="5">
        <f>IF(C126&gt;0,RANK(N126,(N126:P126,Q126:AD126)),0)</f>
        <v>2</v>
      </c>
      <c r="E126" s="5">
        <f>IF(C126&gt;0,RANK(O126,(N126:P126,Q126:AD126)),0)</f>
        <v>1</v>
      </c>
      <c r="F126" s="5">
        <f>IF(P126&gt;0,RANK(P126,(N126:P126,Q126:AD126)),0)</f>
        <v>5</v>
      </c>
      <c r="G126" s="1">
        <f t="shared" si="35"/>
        <v>4017</v>
      </c>
      <c r="H126" s="2">
        <f t="shared" si="36"/>
        <v>0.56025104602510456</v>
      </c>
      <c r="I126" s="2"/>
      <c r="J126" s="2">
        <f t="shared" si="49"/>
        <v>0.12203626220362622</v>
      </c>
      <c r="K126" s="2">
        <f t="shared" si="50"/>
        <v>0.68228730822873085</v>
      </c>
      <c r="L126" s="2">
        <f t="shared" si="51"/>
        <v>3.4867503486750349E-2</v>
      </c>
      <c r="M126" s="2">
        <f t="shared" si="52"/>
        <v>0.16080892608089262</v>
      </c>
      <c r="N126" s="1">
        <v>875</v>
      </c>
      <c r="O126" s="1">
        <v>4892</v>
      </c>
      <c r="P126" s="1">
        <v>250</v>
      </c>
      <c r="Q126" s="1">
        <v>54</v>
      </c>
      <c r="U126" s="1">
        <v>312</v>
      </c>
      <c r="V126" s="1">
        <v>89</v>
      </c>
      <c r="W126" s="1">
        <v>207</v>
      </c>
      <c r="X126" s="1">
        <v>41</v>
      </c>
      <c r="Y126" s="1">
        <v>396</v>
      </c>
      <c r="Z126" s="1">
        <v>54</v>
      </c>
      <c r="AF126" s="5">
        <f>IF(Q126&gt;0,RANK(Q126,(N126:P126,Q126:AD126)),0)</f>
        <v>8</v>
      </c>
      <c r="AG126" s="5">
        <f>IF(R126&gt;0,RANK(R126,(N126:P126,Q126:AD126)),0)</f>
        <v>0</v>
      </c>
      <c r="AH126" s="5" t="e">
        <f>IF(#REF!&gt;0,RANK(#REF!,(N126:P126,Q126:AD126)),0)</f>
        <v>#REF!</v>
      </c>
      <c r="AI126" s="5">
        <f>IF(S126&gt;0,RANK(S126,(N126:P126,Q126:AD126)),0)</f>
        <v>0</v>
      </c>
      <c r="AJ126" s="2">
        <f t="shared" si="53"/>
        <v>7.5313807531380752E-3</v>
      </c>
      <c r="AK126" s="2">
        <f t="shared" si="54"/>
        <v>0</v>
      </c>
      <c r="AM126" s="2">
        <f t="shared" si="55"/>
        <v>0</v>
      </c>
      <c r="AO126" t="s">
        <v>332</v>
      </c>
      <c r="AP126" t="s">
        <v>202</v>
      </c>
      <c r="AS126">
        <v>22</v>
      </c>
      <c r="AT126" s="81">
        <v>3</v>
      </c>
      <c r="AU126" s="78">
        <f t="shared" si="56"/>
        <v>22003</v>
      </c>
      <c r="AW126" s="5" t="s">
        <v>11</v>
      </c>
      <c r="AZ126" s="5"/>
      <c r="BA126" s="5">
        <v>1</v>
      </c>
      <c r="BB126" s="5">
        <v>0</v>
      </c>
      <c r="BC126">
        <f t="shared" si="57"/>
        <v>0.122</v>
      </c>
      <c r="BD126">
        <f t="shared" si="58"/>
        <v>0</v>
      </c>
    </row>
    <row r="127" spans="1:56" hidden="1" outlineLevel="1">
      <c r="A127" t="s">
        <v>282</v>
      </c>
      <c r="B127" t="s">
        <v>202</v>
      </c>
      <c r="C127" s="1">
        <f t="shared" si="48"/>
        <v>24052</v>
      </c>
      <c r="D127" s="5">
        <f>IF(C127&gt;0,RANK(N127,(N127:P127,Q127:AD127)),0)</f>
        <v>2</v>
      </c>
      <c r="E127" s="5">
        <f>IF(C127&gt;0,RANK(O127,(N127:P127,Q127:AD127)),0)</f>
        <v>1</v>
      </c>
      <c r="F127" s="5">
        <f>IF(P127&gt;0,RANK(P127,(N127:P127,Q127:AD127)),0)</f>
        <v>6</v>
      </c>
      <c r="G127" s="1">
        <f t="shared" si="35"/>
        <v>12175</v>
      </c>
      <c r="H127" s="2">
        <f t="shared" si="36"/>
        <v>0.50619491102611014</v>
      </c>
      <c r="I127" s="2"/>
      <c r="J127" s="2">
        <f t="shared" si="49"/>
        <v>0.17694994179278231</v>
      </c>
      <c r="K127" s="2">
        <f t="shared" si="50"/>
        <v>0.68314485281889237</v>
      </c>
      <c r="L127" s="2">
        <f t="shared" si="51"/>
        <v>1.9998336936637287E-2</v>
      </c>
      <c r="M127" s="2">
        <f t="shared" si="52"/>
        <v>0.11990686845168801</v>
      </c>
      <c r="N127" s="1">
        <v>4256</v>
      </c>
      <c r="O127" s="1">
        <v>16431</v>
      </c>
      <c r="P127" s="1">
        <v>481</v>
      </c>
      <c r="Q127" s="1">
        <v>239</v>
      </c>
      <c r="U127" s="1">
        <v>1019</v>
      </c>
      <c r="V127" s="1">
        <v>529</v>
      </c>
      <c r="W127" s="1">
        <v>742</v>
      </c>
      <c r="X127" s="1">
        <v>84</v>
      </c>
      <c r="Y127" s="1">
        <v>130</v>
      </c>
      <c r="Z127" s="1">
        <v>141</v>
      </c>
      <c r="AF127" s="5">
        <f>IF(Q127&gt;0,RANK(Q127,(N127:P127,Q127:AD127)),0)</f>
        <v>7</v>
      </c>
      <c r="AG127" s="5">
        <f>IF(R127&gt;0,RANK(R127,(N127:P127,Q127:AD127)),0)</f>
        <v>0</v>
      </c>
      <c r="AH127" s="5" t="e">
        <f>IF(#REF!&gt;0,RANK(#REF!,(N127:P127,Q127:AD127)),0)</f>
        <v>#REF!</v>
      </c>
      <c r="AI127" s="5">
        <f>IF(S127&gt;0,RANK(S127,(N127:P127,Q127:AD127)),0)</f>
        <v>0</v>
      </c>
      <c r="AJ127" s="2">
        <f t="shared" si="53"/>
        <v>9.9368035922168634E-3</v>
      </c>
      <c r="AK127" s="2">
        <f t="shared" si="54"/>
        <v>0</v>
      </c>
      <c r="AM127" s="2">
        <f t="shared" si="55"/>
        <v>0</v>
      </c>
      <c r="AO127" t="s">
        <v>282</v>
      </c>
      <c r="AP127" t="s">
        <v>202</v>
      </c>
      <c r="AS127">
        <v>22</v>
      </c>
      <c r="AT127" s="81">
        <v>5</v>
      </c>
      <c r="AU127" s="78">
        <f t="shared" si="56"/>
        <v>22005</v>
      </c>
      <c r="AW127" s="5" t="s">
        <v>11</v>
      </c>
      <c r="AZ127" s="5"/>
      <c r="BA127" s="5">
        <v>0</v>
      </c>
      <c r="BB127" s="5">
        <v>1</v>
      </c>
      <c r="BC127">
        <f t="shared" si="57"/>
        <v>0</v>
      </c>
      <c r="BD127">
        <f t="shared" si="58"/>
        <v>0.68300000000000005</v>
      </c>
    </row>
    <row r="128" spans="1:56" hidden="1" outlineLevel="1">
      <c r="A128" t="s">
        <v>22</v>
      </c>
      <c r="B128" t="s">
        <v>202</v>
      </c>
      <c r="C128" s="1">
        <f t="shared" si="48"/>
        <v>8015</v>
      </c>
      <c r="D128" s="5">
        <f>IF(C128&gt;0,RANK(N128,(N128:P128,Q128:AD128)),0)</f>
        <v>2</v>
      </c>
      <c r="E128" s="5">
        <f>IF(C128&gt;0,RANK(O128,(N128:P128,Q128:AD128)),0)</f>
        <v>1</v>
      </c>
      <c r="F128" s="5">
        <f>IF(P128&gt;0,RANK(P128,(N128:P128,Q128:AD128)),0)</f>
        <v>5</v>
      </c>
      <c r="G128" s="1">
        <f t="shared" si="35"/>
        <v>3505</v>
      </c>
      <c r="H128" s="2">
        <f t="shared" si="36"/>
        <v>0.43730505302557704</v>
      </c>
      <c r="I128" s="2"/>
      <c r="J128" s="2">
        <f t="shared" si="49"/>
        <v>0.19213973799126638</v>
      </c>
      <c r="K128" s="2">
        <f t="shared" si="50"/>
        <v>0.62944479101684336</v>
      </c>
      <c r="L128" s="2">
        <f t="shared" si="51"/>
        <v>3.5807860262008731E-2</v>
      </c>
      <c r="M128" s="2">
        <f t="shared" si="52"/>
        <v>0.14260761072988154</v>
      </c>
      <c r="N128" s="1">
        <v>1540</v>
      </c>
      <c r="O128" s="1">
        <v>5045</v>
      </c>
      <c r="P128" s="1">
        <v>287</v>
      </c>
      <c r="Q128" s="1">
        <v>60</v>
      </c>
      <c r="U128" s="1">
        <v>397</v>
      </c>
      <c r="V128" s="1">
        <v>190</v>
      </c>
      <c r="W128" s="1">
        <v>300</v>
      </c>
      <c r="X128" s="1">
        <v>85</v>
      </c>
      <c r="Y128" s="1">
        <v>56</v>
      </c>
      <c r="Z128" s="1">
        <v>55</v>
      </c>
      <c r="AF128" s="5">
        <f>IF(Q128&gt;0,RANK(Q128,(N128:P128,Q128:AD128)),0)</f>
        <v>8</v>
      </c>
      <c r="AG128" s="5">
        <f>IF(R128&gt;0,RANK(R128,(N128:P128,Q128:AD128)),0)</f>
        <v>0</v>
      </c>
      <c r="AH128" s="5" t="e">
        <f>IF(#REF!&gt;0,RANK(#REF!,(N128:P128,Q128:AD128)),0)</f>
        <v>#REF!</v>
      </c>
      <c r="AI128" s="5">
        <f>IF(S128&gt;0,RANK(S128,(N128:P128,Q128:AD128)),0)</f>
        <v>0</v>
      </c>
      <c r="AJ128" s="2">
        <f t="shared" si="53"/>
        <v>7.4859638178415471E-3</v>
      </c>
      <c r="AK128" s="2">
        <f t="shared" si="54"/>
        <v>0</v>
      </c>
      <c r="AM128" s="2">
        <f t="shared" si="55"/>
        <v>0</v>
      </c>
      <c r="AO128" t="s">
        <v>22</v>
      </c>
      <c r="AP128" t="s">
        <v>202</v>
      </c>
      <c r="AQ128">
        <v>3</v>
      </c>
      <c r="AS128">
        <v>22</v>
      </c>
      <c r="AT128" s="81">
        <v>7</v>
      </c>
      <c r="AU128" s="78">
        <f t="shared" si="56"/>
        <v>22007</v>
      </c>
      <c r="AW128" s="5" t="s">
        <v>11</v>
      </c>
      <c r="AZ128" s="5"/>
      <c r="BA128" s="5">
        <v>1</v>
      </c>
      <c r="BB128" s="5">
        <v>0</v>
      </c>
      <c r="BC128">
        <f t="shared" si="57"/>
        <v>0.192</v>
      </c>
      <c r="BD128">
        <f t="shared" si="58"/>
        <v>0</v>
      </c>
    </row>
    <row r="129" spans="1:56" hidden="1" outlineLevel="1">
      <c r="A129" t="s">
        <v>209</v>
      </c>
      <c r="B129" t="s">
        <v>202</v>
      </c>
      <c r="C129" s="1">
        <f t="shared" si="48"/>
        <v>12449</v>
      </c>
      <c r="D129" s="5">
        <f>IF(C129&gt;0,RANK(N129,(N129:P129,Q129:AD129)),0)</f>
        <v>2</v>
      </c>
      <c r="E129" s="5">
        <f>IF(C129&gt;0,RANK(O129,(N129:P129,Q129:AD129)),0)</f>
        <v>1</v>
      </c>
      <c r="F129" s="5">
        <f>IF(P129&gt;0,RANK(P129,(N129:P129,Q129:AD129)),0)</f>
        <v>4</v>
      </c>
      <c r="G129" s="1">
        <f t="shared" si="35"/>
        <v>619</v>
      </c>
      <c r="H129" s="2">
        <f t="shared" si="36"/>
        <v>4.9722869306771625E-2</v>
      </c>
      <c r="I129" s="2"/>
      <c r="J129" s="2">
        <f t="shared" si="49"/>
        <v>0.38107478512330306</v>
      </c>
      <c r="K129" s="2">
        <f t="shared" si="50"/>
        <v>0.43079765443007473</v>
      </c>
      <c r="L129" s="2">
        <f t="shared" si="51"/>
        <v>4.6911398505904089E-2</v>
      </c>
      <c r="M129" s="2">
        <f t="shared" si="52"/>
        <v>0.14121616194071812</v>
      </c>
      <c r="N129" s="1">
        <v>4744</v>
      </c>
      <c r="O129" s="1">
        <v>5363</v>
      </c>
      <c r="P129" s="1">
        <v>584</v>
      </c>
      <c r="Q129" s="1">
        <v>129</v>
      </c>
      <c r="U129" s="1">
        <v>619</v>
      </c>
      <c r="V129" s="1">
        <v>295</v>
      </c>
      <c r="W129" s="1">
        <v>317</v>
      </c>
      <c r="X129" s="1">
        <v>102</v>
      </c>
      <c r="Y129" s="1">
        <v>109</v>
      </c>
      <c r="Z129" s="1">
        <v>187</v>
      </c>
      <c r="AF129" s="5">
        <f>IF(Q129&gt;0,RANK(Q129,(N129:P129,Q129:AD129)),0)</f>
        <v>8</v>
      </c>
      <c r="AG129" s="5">
        <f>IF(R129&gt;0,RANK(R129,(N129:P129,Q129:AD129)),0)</f>
        <v>0</v>
      </c>
      <c r="AH129" s="5" t="e">
        <f>IF(#REF!&gt;0,RANK(#REF!,(N129:P129,Q129:AD129)),0)</f>
        <v>#REF!</v>
      </c>
      <c r="AI129" s="5">
        <f>IF(S129&gt;0,RANK(S129,(N129:P129,Q129:AD129)),0)</f>
        <v>0</v>
      </c>
      <c r="AJ129" s="2">
        <f t="shared" si="53"/>
        <v>1.0362278094626075E-2</v>
      </c>
      <c r="AK129" s="2">
        <f t="shared" si="54"/>
        <v>0</v>
      </c>
      <c r="AM129" s="2">
        <f t="shared" si="55"/>
        <v>0</v>
      </c>
      <c r="AO129" t="s">
        <v>209</v>
      </c>
      <c r="AP129" t="s">
        <v>202</v>
      </c>
      <c r="AQ129">
        <v>5</v>
      </c>
      <c r="AS129">
        <v>22</v>
      </c>
      <c r="AT129" s="81">
        <v>9</v>
      </c>
      <c r="AU129" s="78">
        <f t="shared" si="56"/>
        <v>22009</v>
      </c>
      <c r="AW129" s="5" t="s">
        <v>11</v>
      </c>
      <c r="AZ129" s="5"/>
      <c r="BA129" s="5">
        <v>1</v>
      </c>
      <c r="BB129" s="5">
        <v>0</v>
      </c>
      <c r="BC129">
        <f t="shared" si="57"/>
        <v>0.38100000000000001</v>
      </c>
      <c r="BD129">
        <f t="shared" si="58"/>
        <v>0</v>
      </c>
    </row>
    <row r="130" spans="1:56" hidden="1" outlineLevel="1">
      <c r="A130" t="s">
        <v>299</v>
      </c>
      <c r="B130" t="s">
        <v>202</v>
      </c>
      <c r="C130" s="1">
        <f t="shared" si="48"/>
        <v>8449</v>
      </c>
      <c r="D130" s="5">
        <f>IF(C130&gt;0,RANK(N130,(N130:P130,Q130:AD130)),0)</f>
        <v>2</v>
      </c>
      <c r="E130" s="5">
        <f>IF(C130&gt;0,RANK(O130,(N130:P130,Q130:AD130)),0)</f>
        <v>1</v>
      </c>
      <c r="F130" s="5">
        <f>IF(P130&gt;0,RANK(P130,(N130:P130,Q130:AD130)),0)</f>
        <v>4</v>
      </c>
      <c r="G130" s="1">
        <f t="shared" si="35"/>
        <v>5508</v>
      </c>
      <c r="H130" s="2">
        <f t="shared" si="36"/>
        <v>0.65191146881287731</v>
      </c>
      <c r="I130" s="2"/>
      <c r="J130" s="2">
        <f t="shared" si="49"/>
        <v>0.10592969582199077</v>
      </c>
      <c r="K130" s="2">
        <f t="shared" si="50"/>
        <v>0.75784116463486806</v>
      </c>
      <c r="L130" s="2">
        <f t="shared" si="51"/>
        <v>2.7577228074328324E-2</v>
      </c>
      <c r="M130" s="2">
        <f t="shared" si="52"/>
        <v>0.10865191146881287</v>
      </c>
      <c r="N130" s="1">
        <v>895</v>
      </c>
      <c r="O130" s="1">
        <v>6403</v>
      </c>
      <c r="P130" s="1">
        <v>233</v>
      </c>
      <c r="Q130" s="1">
        <v>88</v>
      </c>
      <c r="U130" s="1">
        <v>322</v>
      </c>
      <c r="V130" s="1">
        <v>128</v>
      </c>
      <c r="W130" s="1">
        <v>170</v>
      </c>
      <c r="X130" s="1">
        <v>40</v>
      </c>
      <c r="Y130" s="1">
        <v>69</v>
      </c>
      <c r="Z130" s="1">
        <v>101</v>
      </c>
      <c r="AF130" s="5">
        <f>IF(Q130&gt;0,RANK(Q130,(N130:P130,Q130:AD130)),0)</f>
        <v>8</v>
      </c>
      <c r="AG130" s="5">
        <f>IF(R130&gt;0,RANK(R130,(N130:P130,Q130:AD130)),0)</f>
        <v>0</v>
      </c>
      <c r="AH130" s="5" t="e">
        <f>IF(#REF!&gt;0,RANK(#REF!,(N130:P130,Q130:AD130)),0)</f>
        <v>#REF!</v>
      </c>
      <c r="AI130" s="5">
        <f>IF(S130&gt;0,RANK(S130,(N130:P130,Q130:AD130)),0)</f>
        <v>0</v>
      </c>
      <c r="AJ130" s="2">
        <f t="shared" si="53"/>
        <v>1.0415433779145462E-2</v>
      </c>
      <c r="AK130" s="2">
        <f t="shared" si="54"/>
        <v>0</v>
      </c>
      <c r="AM130" s="2">
        <f t="shared" si="55"/>
        <v>0</v>
      </c>
      <c r="AO130" t="s">
        <v>299</v>
      </c>
      <c r="AP130" t="s">
        <v>202</v>
      </c>
      <c r="AQ130">
        <v>4</v>
      </c>
      <c r="AS130">
        <v>22</v>
      </c>
      <c r="AT130" s="81">
        <v>11</v>
      </c>
      <c r="AU130" s="78">
        <f t="shared" si="56"/>
        <v>22011</v>
      </c>
      <c r="AW130" s="5" t="s">
        <v>11</v>
      </c>
      <c r="AZ130" s="5"/>
      <c r="BA130" s="5">
        <v>1</v>
      </c>
      <c r="BB130" s="5">
        <v>0</v>
      </c>
      <c r="BC130">
        <f t="shared" si="57"/>
        <v>0.105</v>
      </c>
      <c r="BD130">
        <f t="shared" si="58"/>
        <v>0</v>
      </c>
    </row>
    <row r="131" spans="1:56" hidden="1" outlineLevel="1">
      <c r="A131" t="s">
        <v>5</v>
      </c>
      <c r="B131" t="s">
        <v>202</v>
      </c>
      <c r="C131" s="1">
        <f t="shared" si="48"/>
        <v>3717</v>
      </c>
      <c r="D131" s="5">
        <f>IF(C131&gt;0,RANK(N131,(N131:P131,Q131:AD131)),0)</f>
        <v>2</v>
      </c>
      <c r="E131" s="5">
        <f>IF(C131&gt;0,RANK(O131,(N131:P131,Q131:AD131)),0)</f>
        <v>1</v>
      </c>
      <c r="F131" s="5">
        <f>IF(P131&gt;0,RANK(P131,(N131:P131,Q131:AD131)),0)</f>
        <v>5</v>
      </c>
      <c r="G131" s="1">
        <f t="shared" si="35"/>
        <v>1174</v>
      </c>
      <c r="H131" s="2">
        <f t="shared" si="36"/>
        <v>0.31584611245628197</v>
      </c>
      <c r="I131" s="2"/>
      <c r="J131" s="2">
        <f t="shared" si="49"/>
        <v>0.21764864137745493</v>
      </c>
      <c r="K131" s="2">
        <f t="shared" si="50"/>
        <v>0.5334947538337369</v>
      </c>
      <c r="L131" s="2">
        <f t="shared" si="51"/>
        <v>3.5512510088781278E-2</v>
      </c>
      <c r="M131" s="2">
        <f t="shared" si="52"/>
        <v>0.21334409470002683</v>
      </c>
      <c r="N131" s="1">
        <v>809</v>
      </c>
      <c r="O131" s="1">
        <v>1983</v>
      </c>
      <c r="P131" s="1">
        <v>132</v>
      </c>
      <c r="Q131" s="1">
        <v>45</v>
      </c>
      <c r="U131" s="1">
        <v>337</v>
      </c>
      <c r="V131" s="1">
        <v>113</v>
      </c>
      <c r="W131" s="1">
        <v>190</v>
      </c>
      <c r="X131" s="1">
        <v>34</v>
      </c>
      <c r="Y131" s="1">
        <v>23</v>
      </c>
      <c r="Z131" s="1">
        <v>51</v>
      </c>
      <c r="AF131" s="5">
        <f>IF(Q131&gt;0,RANK(Q131,(N131:P131,Q131:AD131)),0)</f>
        <v>8</v>
      </c>
      <c r="AG131" s="5">
        <f>IF(R131&gt;0,RANK(R131,(N131:P131,Q131:AD131)),0)</f>
        <v>0</v>
      </c>
      <c r="AH131" s="5" t="e">
        <f>IF(#REF!&gt;0,RANK(#REF!,(N131:P131,Q131:AD131)),0)</f>
        <v>#REF!</v>
      </c>
      <c r="AI131" s="5">
        <f>IF(S131&gt;0,RANK(S131,(N131:P131,Q131:AD131)),0)</f>
        <v>0</v>
      </c>
      <c r="AJ131" s="2">
        <f t="shared" si="53"/>
        <v>1.2106537530266344E-2</v>
      </c>
      <c r="AK131" s="2">
        <f t="shared" si="54"/>
        <v>0</v>
      </c>
      <c r="AM131" s="2">
        <f t="shared" si="55"/>
        <v>0</v>
      </c>
      <c r="AO131" t="s">
        <v>5</v>
      </c>
      <c r="AP131" t="s">
        <v>202</v>
      </c>
      <c r="AQ131">
        <v>4</v>
      </c>
      <c r="AS131">
        <v>22</v>
      </c>
      <c r="AT131" s="81">
        <v>13</v>
      </c>
      <c r="AU131" s="78">
        <f t="shared" si="56"/>
        <v>22013</v>
      </c>
      <c r="AW131" s="5" t="s">
        <v>11</v>
      </c>
      <c r="AZ131" s="5"/>
      <c r="BA131" s="5">
        <v>1</v>
      </c>
      <c r="BB131" s="5">
        <v>0</v>
      </c>
      <c r="BC131">
        <f t="shared" si="57"/>
        <v>0.217</v>
      </c>
      <c r="BD131">
        <f t="shared" si="58"/>
        <v>0</v>
      </c>
    </row>
    <row r="132" spans="1:56" hidden="1" outlineLevel="1">
      <c r="A132" t="s">
        <v>19</v>
      </c>
      <c r="B132" t="s">
        <v>202</v>
      </c>
      <c r="C132" s="1">
        <f t="shared" si="48"/>
        <v>20962</v>
      </c>
      <c r="D132" s="5">
        <f>IF(C132&gt;0,RANK(N132,(N132:P132,Q132:AD132)),0)</f>
        <v>2</v>
      </c>
      <c r="E132" s="5">
        <f>IF(C132&gt;0,RANK(O132,(N132:P132,Q132:AD132)),0)</f>
        <v>1</v>
      </c>
      <c r="F132" s="5">
        <f>IF(P132&gt;0,RANK(P132,(N132:P132,Q132:AD132)),0)</f>
        <v>5</v>
      </c>
      <c r="G132" s="1">
        <f t="shared" ref="G132:G195" si="59">IF(C132&gt;0,MAX(N132:P132)-LARGE(N132:P132,2),0)</f>
        <v>14138</v>
      </c>
      <c r="H132" s="2">
        <f t="shared" ref="H132:H195" si="60">IF(C132&gt;0,G132/C132,0)</f>
        <v>0.67445854403205796</v>
      </c>
      <c r="I132" s="2"/>
      <c r="J132" s="2">
        <f t="shared" si="49"/>
        <v>0.10843430970327259</v>
      </c>
      <c r="K132" s="2">
        <f t="shared" si="50"/>
        <v>0.78289285373533057</v>
      </c>
      <c r="L132" s="2">
        <f t="shared" si="51"/>
        <v>1.5790478007823679E-2</v>
      </c>
      <c r="M132" s="2">
        <f t="shared" si="52"/>
        <v>9.288235855357313E-2</v>
      </c>
      <c r="N132" s="1">
        <v>2273</v>
      </c>
      <c r="O132" s="1">
        <v>16411</v>
      </c>
      <c r="P132" s="1">
        <v>331</v>
      </c>
      <c r="Q132" s="1">
        <v>239</v>
      </c>
      <c r="U132" s="1">
        <v>736</v>
      </c>
      <c r="V132" s="1">
        <v>215</v>
      </c>
      <c r="W132" s="1">
        <v>414</v>
      </c>
      <c r="X132" s="1">
        <v>54</v>
      </c>
      <c r="Y132" s="1">
        <v>73</v>
      </c>
      <c r="Z132" s="1">
        <v>216</v>
      </c>
      <c r="AF132" s="5">
        <f>IF(Q132&gt;0,RANK(Q132,(N132:P132,Q132:AD132)),0)</f>
        <v>6</v>
      </c>
      <c r="AG132" s="5">
        <f>IF(R132&gt;0,RANK(R132,(N132:P132,Q132:AD132)),0)</f>
        <v>0</v>
      </c>
      <c r="AH132" s="5" t="e">
        <f>IF(#REF!&gt;0,RANK(#REF!,(N132:P132,Q132:AD132)),0)</f>
        <v>#REF!</v>
      </c>
      <c r="AI132" s="5">
        <f>IF(S132&gt;0,RANK(S132,(N132:P132,Q132:AD132)),0)</f>
        <v>0</v>
      </c>
      <c r="AJ132" s="2">
        <f t="shared" si="53"/>
        <v>1.1401583818337944E-2</v>
      </c>
      <c r="AK132" s="2">
        <f t="shared" si="54"/>
        <v>0</v>
      </c>
      <c r="AM132" s="2">
        <f t="shared" si="55"/>
        <v>0</v>
      </c>
      <c r="AO132" t="s">
        <v>19</v>
      </c>
      <c r="AP132" t="s">
        <v>202</v>
      </c>
      <c r="AQ132">
        <v>4</v>
      </c>
      <c r="AS132">
        <v>22</v>
      </c>
      <c r="AT132" s="81">
        <v>15</v>
      </c>
      <c r="AU132" s="78">
        <f t="shared" si="56"/>
        <v>22015</v>
      </c>
      <c r="AW132" s="5" t="s">
        <v>11</v>
      </c>
      <c r="AZ132" s="5"/>
      <c r="BA132" s="5">
        <v>0</v>
      </c>
      <c r="BB132" s="5">
        <v>1</v>
      </c>
      <c r="BC132">
        <f t="shared" si="57"/>
        <v>0</v>
      </c>
      <c r="BD132">
        <f t="shared" si="58"/>
        <v>0.78200000000000003</v>
      </c>
    </row>
    <row r="133" spans="1:56" hidden="1" outlineLevel="1">
      <c r="A133" t="s">
        <v>166</v>
      </c>
      <c r="B133" t="s">
        <v>202</v>
      </c>
      <c r="C133" s="1">
        <f t="shared" si="48"/>
        <v>48639</v>
      </c>
      <c r="D133" s="5">
        <f>IF(C133&gt;0,RANK(N133,(N133:P133,Q133:AD133)),0)</f>
        <v>2</v>
      </c>
      <c r="E133" s="5">
        <f>IF(C133&gt;0,RANK(O133,(N133:P133,Q133:AD133)),0)</f>
        <v>1</v>
      </c>
      <c r="F133" s="5">
        <f>IF(P133&gt;0,RANK(P133,(N133:P133,Q133:AD133)),0)</f>
        <v>6</v>
      </c>
      <c r="G133" s="1">
        <f t="shared" si="59"/>
        <v>13089</v>
      </c>
      <c r="H133" s="2">
        <f t="shared" si="60"/>
        <v>0.26910503916610129</v>
      </c>
      <c r="I133" s="2"/>
      <c r="J133" s="2">
        <f t="shared" si="49"/>
        <v>0.27153107588560621</v>
      </c>
      <c r="K133" s="2">
        <f t="shared" si="50"/>
        <v>0.5406361150517075</v>
      </c>
      <c r="L133" s="2">
        <f t="shared" si="51"/>
        <v>1.5625321244269002E-2</v>
      </c>
      <c r="M133" s="2">
        <f t="shared" si="52"/>
        <v>0.1722074878184173</v>
      </c>
      <c r="N133" s="1">
        <v>13207</v>
      </c>
      <c r="O133" s="1">
        <v>26296</v>
      </c>
      <c r="P133" s="1">
        <v>760</v>
      </c>
      <c r="Q133" s="1">
        <v>654</v>
      </c>
      <c r="U133" s="1">
        <v>3827</v>
      </c>
      <c r="V133" s="1">
        <v>987</v>
      </c>
      <c r="W133" s="1">
        <v>2016</v>
      </c>
      <c r="X133" s="1">
        <v>207</v>
      </c>
      <c r="Y133" s="1">
        <v>312</v>
      </c>
      <c r="Z133" s="1">
        <v>373</v>
      </c>
      <c r="AF133" s="5">
        <f>IF(Q133&gt;0,RANK(Q133,(N133:P133,Q133:AD133)),0)</f>
        <v>7</v>
      </c>
      <c r="AG133" s="5">
        <f>IF(R133&gt;0,RANK(R133,(N133:P133,Q133:AD133)),0)</f>
        <v>0</v>
      </c>
      <c r="AH133" s="5" t="e">
        <f>IF(#REF!&gt;0,RANK(#REF!,(N133:P133,Q133:AD133)),0)</f>
        <v>#REF!</v>
      </c>
      <c r="AI133" s="5">
        <f>IF(S133&gt;0,RANK(S133,(N133:P133,Q133:AD133)),0)</f>
        <v>0</v>
      </c>
      <c r="AJ133" s="2">
        <f t="shared" si="53"/>
        <v>1.3446000123357799E-2</v>
      </c>
      <c r="AK133" s="2">
        <f t="shared" si="54"/>
        <v>0</v>
      </c>
      <c r="AM133" s="2">
        <f t="shared" si="55"/>
        <v>0</v>
      </c>
      <c r="AO133" t="s">
        <v>166</v>
      </c>
      <c r="AP133" t="s">
        <v>202</v>
      </c>
      <c r="AQ133">
        <v>4</v>
      </c>
      <c r="AS133">
        <v>22</v>
      </c>
      <c r="AT133" s="81">
        <v>17</v>
      </c>
      <c r="AU133" s="78">
        <f t="shared" si="56"/>
        <v>22017</v>
      </c>
      <c r="AW133" s="5" t="s">
        <v>11</v>
      </c>
      <c r="AZ133" s="5"/>
      <c r="BA133" s="5">
        <v>1</v>
      </c>
      <c r="BB133" s="5">
        <v>0</v>
      </c>
      <c r="BC133">
        <f t="shared" si="57"/>
        <v>0.27100000000000002</v>
      </c>
      <c r="BD133">
        <f t="shared" si="58"/>
        <v>0</v>
      </c>
    </row>
    <row r="134" spans="1:56" hidden="1" outlineLevel="1">
      <c r="A134" t="s">
        <v>223</v>
      </c>
      <c r="B134" t="s">
        <v>202</v>
      </c>
      <c r="C134" s="1">
        <f t="shared" si="48"/>
        <v>34980</v>
      </c>
      <c r="D134" s="5">
        <f>IF(C134&gt;0,RANK(N134,(N134:P134,Q134:AD134)),0)</f>
        <v>2</v>
      </c>
      <c r="E134" s="5">
        <f>IF(C134&gt;0,RANK(O134,(N134:P134,Q134:AD134)),0)</f>
        <v>1</v>
      </c>
      <c r="F134" s="5">
        <f>IF(P134&gt;0,RANK(P134,(N134:P134,Q134:AD134)),0)</f>
        <v>4</v>
      </c>
      <c r="G134" s="1">
        <f t="shared" si="59"/>
        <v>19996</v>
      </c>
      <c r="H134" s="2">
        <f t="shared" si="60"/>
        <v>0.57164093767867352</v>
      </c>
      <c r="I134" s="2"/>
      <c r="J134" s="2">
        <f t="shared" si="49"/>
        <v>0.12495711835334476</v>
      </c>
      <c r="K134" s="2">
        <f t="shared" si="50"/>
        <v>0.6965980560320183</v>
      </c>
      <c r="L134" s="2">
        <f t="shared" si="51"/>
        <v>3.0217267009719839E-2</v>
      </c>
      <c r="M134" s="2">
        <f t="shared" si="52"/>
        <v>0.1482275586049171</v>
      </c>
      <c r="N134" s="1">
        <v>4371</v>
      </c>
      <c r="O134" s="1">
        <v>24367</v>
      </c>
      <c r="P134" s="1">
        <v>1057</v>
      </c>
      <c r="Q134" s="1">
        <v>383</v>
      </c>
      <c r="U134" s="1">
        <v>2023</v>
      </c>
      <c r="V134" s="1">
        <v>771</v>
      </c>
      <c r="W134" s="1">
        <v>1018</v>
      </c>
      <c r="X134" s="1">
        <v>169</v>
      </c>
      <c r="Y134" s="1">
        <v>596</v>
      </c>
      <c r="Z134" s="1">
        <v>225</v>
      </c>
      <c r="AF134" s="5">
        <f>IF(Q134&gt;0,RANK(Q134,(N134:P134,Q134:AD134)),0)</f>
        <v>8</v>
      </c>
      <c r="AG134" s="5">
        <f>IF(R134&gt;0,RANK(R134,(N134:P134,Q134:AD134)),0)</f>
        <v>0</v>
      </c>
      <c r="AH134" s="5" t="e">
        <f>IF(#REF!&gt;0,RANK(#REF!,(N134:P134,Q134:AD134)),0)</f>
        <v>#REF!</v>
      </c>
      <c r="AI134" s="5">
        <f>IF(S134&gt;0,RANK(S134,(N134:P134,Q134:AD134)),0)</f>
        <v>0</v>
      </c>
      <c r="AJ134" s="2">
        <f t="shared" si="53"/>
        <v>1.0949113779302459E-2</v>
      </c>
      <c r="AK134" s="2">
        <f t="shared" si="54"/>
        <v>0</v>
      </c>
      <c r="AM134" s="2">
        <f t="shared" si="55"/>
        <v>0</v>
      </c>
      <c r="AO134" t="s">
        <v>223</v>
      </c>
      <c r="AP134" t="s">
        <v>202</v>
      </c>
      <c r="AQ134">
        <v>7</v>
      </c>
      <c r="AS134">
        <v>22</v>
      </c>
      <c r="AT134" s="81">
        <v>19</v>
      </c>
      <c r="AU134" s="78">
        <f t="shared" si="56"/>
        <v>22019</v>
      </c>
      <c r="AW134" s="5" t="s">
        <v>11</v>
      </c>
      <c r="AZ134" s="5"/>
      <c r="BA134" s="5">
        <v>1</v>
      </c>
      <c r="BB134" s="5">
        <v>0</v>
      </c>
      <c r="BC134">
        <f t="shared" si="57"/>
        <v>0.124</v>
      </c>
      <c r="BD134">
        <f t="shared" si="58"/>
        <v>0</v>
      </c>
    </row>
    <row r="135" spans="1:56" hidden="1" outlineLevel="1">
      <c r="A135" t="s">
        <v>309</v>
      </c>
      <c r="B135" t="s">
        <v>202</v>
      </c>
      <c r="C135" s="1">
        <f t="shared" si="48"/>
        <v>3815</v>
      </c>
      <c r="D135" s="5">
        <f>IF(C135&gt;0,RANK(N135,(N135:P135,Q135:AD135)),0)</f>
        <v>2</v>
      </c>
      <c r="E135" s="5">
        <f>IF(C135&gt;0,RANK(O135,(N135:P135,Q135:AD135)),0)</f>
        <v>1</v>
      </c>
      <c r="F135" s="5">
        <f>IF(P135&gt;0,RANK(P135,(N135:P135,Q135:AD135)),0)</f>
        <v>3</v>
      </c>
      <c r="G135" s="1">
        <f t="shared" si="59"/>
        <v>1713</v>
      </c>
      <c r="H135" s="2">
        <f t="shared" si="60"/>
        <v>0.44901703800786369</v>
      </c>
      <c r="I135" s="2"/>
      <c r="J135" s="2">
        <f t="shared" si="49"/>
        <v>0.1834862385321101</v>
      </c>
      <c r="K135" s="2">
        <f t="shared" si="50"/>
        <v>0.63250327653997374</v>
      </c>
      <c r="L135" s="2">
        <f t="shared" si="51"/>
        <v>5.1376146788990829E-2</v>
      </c>
      <c r="M135" s="2">
        <f t="shared" si="52"/>
        <v>0.13263433813892533</v>
      </c>
      <c r="N135" s="1">
        <v>700</v>
      </c>
      <c r="O135" s="1">
        <v>2413</v>
      </c>
      <c r="P135" s="1">
        <v>196</v>
      </c>
      <c r="Q135" s="1">
        <v>51</v>
      </c>
      <c r="U135" s="1">
        <v>131</v>
      </c>
      <c r="V135" s="1">
        <v>103</v>
      </c>
      <c r="W135" s="1">
        <v>125</v>
      </c>
      <c r="X135" s="1">
        <v>20</v>
      </c>
      <c r="Y135" s="1">
        <v>28</v>
      </c>
      <c r="Z135" s="1">
        <v>48</v>
      </c>
      <c r="AF135" s="5">
        <f>IF(Q135&gt;0,RANK(Q135,(N135:P135,Q135:AD135)),0)</f>
        <v>7</v>
      </c>
      <c r="AG135" s="5">
        <f>IF(R135&gt;0,RANK(R135,(N135:P135,Q135:AD135)),0)</f>
        <v>0</v>
      </c>
      <c r="AH135" s="5" t="e">
        <f>IF(#REF!&gt;0,RANK(#REF!,(N135:P135,Q135:AD135)),0)</f>
        <v>#REF!</v>
      </c>
      <c r="AI135" s="5">
        <f>IF(S135&gt;0,RANK(S135,(N135:P135,Q135:AD135)),0)</f>
        <v>0</v>
      </c>
      <c r="AJ135" s="2">
        <f t="shared" si="53"/>
        <v>1.3368283093053735E-2</v>
      </c>
      <c r="AK135" s="2">
        <f t="shared" si="54"/>
        <v>0</v>
      </c>
      <c r="AM135" s="2">
        <f t="shared" si="55"/>
        <v>0</v>
      </c>
      <c r="AO135" t="s">
        <v>309</v>
      </c>
      <c r="AP135" t="s">
        <v>202</v>
      </c>
      <c r="AQ135">
        <v>5</v>
      </c>
      <c r="AS135">
        <v>22</v>
      </c>
      <c r="AT135" s="81">
        <v>21</v>
      </c>
      <c r="AU135" s="78">
        <f t="shared" si="56"/>
        <v>22021</v>
      </c>
      <c r="AW135" s="5" t="s">
        <v>11</v>
      </c>
      <c r="AZ135" s="5"/>
      <c r="BA135" s="5">
        <v>1</v>
      </c>
      <c r="BB135" s="5">
        <v>0</v>
      </c>
      <c r="BC135">
        <f t="shared" si="57"/>
        <v>0.183</v>
      </c>
      <c r="BD135">
        <f t="shared" si="58"/>
        <v>0</v>
      </c>
    </row>
    <row r="136" spans="1:56" hidden="1" outlineLevel="1">
      <c r="A136" t="s">
        <v>224</v>
      </c>
      <c r="B136" t="s">
        <v>202</v>
      </c>
      <c r="C136" s="1">
        <f t="shared" si="48"/>
        <v>3116</v>
      </c>
      <c r="D136" s="5">
        <f>IF(C136&gt;0,RANK(N136,(N136:P136,Q136:AD136)),0)</f>
        <v>2</v>
      </c>
      <c r="E136" s="5">
        <f>IF(C136&gt;0,RANK(O136,(N136:P136,Q136:AD136)),0)</f>
        <v>1</v>
      </c>
      <c r="F136" s="5">
        <f>IF(P136&gt;0,RANK(P136,(N136:P136,Q136:AD136)),0)</f>
        <v>3</v>
      </c>
      <c r="G136" s="1">
        <f t="shared" si="59"/>
        <v>2243</v>
      </c>
      <c r="H136" s="2">
        <f t="shared" si="60"/>
        <v>0.71983311938382544</v>
      </c>
      <c r="I136" s="2"/>
      <c r="J136" s="2">
        <f t="shared" si="49"/>
        <v>8.9858793324775352E-2</v>
      </c>
      <c r="K136" s="2">
        <f t="shared" si="50"/>
        <v>0.80969191270860075</v>
      </c>
      <c r="L136" s="2">
        <f t="shared" si="51"/>
        <v>2.5673940949935817E-2</v>
      </c>
      <c r="M136" s="2">
        <f t="shared" si="52"/>
        <v>7.4775353016688126E-2</v>
      </c>
      <c r="N136" s="1">
        <v>280</v>
      </c>
      <c r="O136" s="1">
        <v>2523</v>
      </c>
      <c r="P136" s="1">
        <v>80</v>
      </c>
      <c r="Q136" s="1">
        <v>21</v>
      </c>
      <c r="U136" s="1">
        <v>71</v>
      </c>
      <c r="V136" s="1">
        <v>40</v>
      </c>
      <c r="W136" s="1">
        <v>43</v>
      </c>
      <c r="X136" s="1">
        <v>10</v>
      </c>
      <c r="Y136" s="1">
        <v>18</v>
      </c>
      <c r="Z136" s="1">
        <v>30</v>
      </c>
      <c r="AF136" s="5">
        <f>IF(Q136&gt;0,RANK(Q136,(N136:P136,Q136:AD136)),0)</f>
        <v>8</v>
      </c>
      <c r="AG136" s="5">
        <f>IF(R136&gt;0,RANK(R136,(N136:P136,Q136:AD136)),0)</f>
        <v>0</v>
      </c>
      <c r="AH136" s="5" t="e">
        <f>IF(#REF!&gt;0,RANK(#REF!,(N136:P136,Q136:AD136)),0)</f>
        <v>#REF!</v>
      </c>
      <c r="AI136" s="5">
        <f>IF(S136&gt;0,RANK(S136,(N136:P136,Q136:AD136)),0)</f>
        <v>0</v>
      </c>
      <c r="AJ136" s="2">
        <f t="shared" si="53"/>
        <v>6.7394094993581512E-3</v>
      </c>
      <c r="AK136" s="2">
        <f t="shared" si="54"/>
        <v>0</v>
      </c>
      <c r="AM136" s="2">
        <f t="shared" si="55"/>
        <v>0</v>
      </c>
      <c r="AO136" t="s">
        <v>224</v>
      </c>
      <c r="AP136" t="s">
        <v>202</v>
      </c>
      <c r="AQ136">
        <v>7</v>
      </c>
      <c r="AS136">
        <v>22</v>
      </c>
      <c r="AT136" s="81">
        <v>23</v>
      </c>
      <c r="AU136" s="78">
        <f t="shared" si="56"/>
        <v>22023</v>
      </c>
      <c r="AW136" s="5" t="s">
        <v>11</v>
      </c>
      <c r="AZ136" s="5"/>
      <c r="BA136" s="5">
        <v>1</v>
      </c>
      <c r="BB136" s="5">
        <v>0</v>
      </c>
      <c r="BC136">
        <f t="shared" si="57"/>
        <v>8.8999999999999996E-2</v>
      </c>
      <c r="BD136">
        <f t="shared" si="58"/>
        <v>0</v>
      </c>
    </row>
    <row r="137" spans="1:56" hidden="1" outlineLevel="1">
      <c r="A137" t="s">
        <v>203</v>
      </c>
      <c r="B137" t="s">
        <v>202</v>
      </c>
      <c r="C137" s="1">
        <f t="shared" si="48"/>
        <v>3705</v>
      </c>
      <c r="D137" s="5">
        <f>IF(C137&gt;0,RANK(N137,(N137:P137,Q137:AD137)),0)</f>
        <v>2</v>
      </c>
      <c r="E137" s="5">
        <f>IF(C137&gt;0,RANK(O137,(N137:P137,Q137:AD137)),0)</f>
        <v>1</v>
      </c>
      <c r="F137" s="5">
        <f>IF(P137&gt;0,RANK(P137,(N137:P137,Q137:AD137)),0)</f>
        <v>4</v>
      </c>
      <c r="G137" s="1">
        <f t="shared" si="59"/>
        <v>1886</v>
      </c>
      <c r="H137" s="2">
        <f t="shared" si="60"/>
        <v>0.50904183535762482</v>
      </c>
      <c r="I137" s="2"/>
      <c r="J137" s="2">
        <f t="shared" si="49"/>
        <v>0.16815114709851553</v>
      </c>
      <c r="K137" s="2">
        <f t="shared" si="50"/>
        <v>0.67719298245614035</v>
      </c>
      <c r="L137" s="2">
        <f t="shared" si="51"/>
        <v>3.4817813765182185E-2</v>
      </c>
      <c r="M137" s="2">
        <f t="shared" si="52"/>
        <v>0.11983805668016194</v>
      </c>
      <c r="N137" s="1">
        <v>623</v>
      </c>
      <c r="O137" s="1">
        <v>2509</v>
      </c>
      <c r="P137" s="1">
        <v>129</v>
      </c>
      <c r="Q137" s="1">
        <v>29</v>
      </c>
      <c r="U137" s="1">
        <v>149</v>
      </c>
      <c r="V137" s="1">
        <v>76</v>
      </c>
      <c r="W137" s="1">
        <v>97</v>
      </c>
      <c r="X137" s="1">
        <v>22</v>
      </c>
      <c r="Y137" s="1">
        <v>38</v>
      </c>
      <c r="Z137" s="1">
        <v>33</v>
      </c>
      <c r="AF137" s="5">
        <f>IF(Q137&gt;0,RANK(Q137,(N137:P137,Q137:AD137)),0)</f>
        <v>9</v>
      </c>
      <c r="AG137" s="5">
        <f>IF(R137&gt;0,RANK(R137,(N137:P137,Q137:AD137)),0)</f>
        <v>0</v>
      </c>
      <c r="AH137" s="5" t="e">
        <f>IF(#REF!&gt;0,RANK(#REF!,(N137:P137,Q137:AD137)),0)</f>
        <v>#REF!</v>
      </c>
      <c r="AI137" s="5">
        <f>IF(S137&gt;0,RANK(S137,(N137:P137,Q137:AD137)),0)</f>
        <v>0</v>
      </c>
      <c r="AJ137" s="2">
        <f t="shared" si="53"/>
        <v>7.8272604588394065E-3</v>
      </c>
      <c r="AK137" s="2">
        <f t="shared" si="54"/>
        <v>0</v>
      </c>
      <c r="AM137" s="2">
        <f t="shared" si="55"/>
        <v>0</v>
      </c>
      <c r="AO137" t="s">
        <v>203</v>
      </c>
      <c r="AP137" t="s">
        <v>202</v>
      </c>
      <c r="AQ137">
        <v>5</v>
      </c>
      <c r="AS137">
        <v>22</v>
      </c>
      <c r="AT137" s="81">
        <v>25</v>
      </c>
      <c r="AU137" s="78">
        <f t="shared" si="56"/>
        <v>22025</v>
      </c>
      <c r="AW137" s="5" t="s">
        <v>11</v>
      </c>
      <c r="AZ137" s="5"/>
      <c r="BA137" s="5">
        <v>1</v>
      </c>
      <c r="BB137" s="5">
        <v>0</v>
      </c>
      <c r="BC137">
        <f t="shared" si="57"/>
        <v>0.16800000000000001</v>
      </c>
      <c r="BD137">
        <f t="shared" si="58"/>
        <v>0</v>
      </c>
    </row>
    <row r="138" spans="1:56" hidden="1" outlineLevel="1">
      <c r="A138" t="s">
        <v>96</v>
      </c>
      <c r="B138" t="s">
        <v>202</v>
      </c>
      <c r="C138" s="1">
        <f t="shared" si="48"/>
        <v>4225</v>
      </c>
      <c r="D138" s="5">
        <f>IF(C138&gt;0,RANK(N138,(N138:P138,Q138:AD138)),0)</f>
        <v>2</v>
      </c>
      <c r="E138" s="5">
        <f>IF(C138&gt;0,RANK(O138,(N138:P138,Q138:AD138)),0)</f>
        <v>1</v>
      </c>
      <c r="F138" s="5">
        <f>IF(P138&gt;0,RANK(P138,(N138:P138,Q138:AD138)),0)</f>
        <v>4</v>
      </c>
      <c r="G138" s="1">
        <f t="shared" si="59"/>
        <v>1076</v>
      </c>
      <c r="H138" s="2">
        <f t="shared" si="60"/>
        <v>0.25467455621301777</v>
      </c>
      <c r="I138" s="2"/>
      <c r="J138" s="2">
        <f t="shared" si="49"/>
        <v>0.30059171597633139</v>
      </c>
      <c r="K138" s="2">
        <f t="shared" si="50"/>
        <v>0.5552662721893491</v>
      </c>
      <c r="L138" s="2">
        <f t="shared" si="51"/>
        <v>2.816568047337278E-2</v>
      </c>
      <c r="M138" s="2">
        <f t="shared" si="52"/>
        <v>0.11597633136094673</v>
      </c>
      <c r="N138" s="1">
        <v>1270</v>
      </c>
      <c r="O138" s="1">
        <v>2346</v>
      </c>
      <c r="P138" s="1">
        <v>119</v>
      </c>
      <c r="Q138" s="1">
        <v>37</v>
      </c>
      <c r="U138" s="1">
        <v>198</v>
      </c>
      <c r="V138" s="1">
        <v>59</v>
      </c>
      <c r="W138" s="1">
        <v>118</v>
      </c>
      <c r="X138" s="1">
        <v>25</v>
      </c>
      <c r="Y138" s="1">
        <v>23</v>
      </c>
      <c r="Z138" s="1">
        <v>30</v>
      </c>
      <c r="AF138" s="5">
        <f>IF(Q138&gt;0,RANK(Q138,(N138:P138,Q138:AD138)),0)</f>
        <v>7</v>
      </c>
      <c r="AG138" s="5">
        <f>IF(R138&gt;0,RANK(R138,(N138:P138,Q138:AD138)),0)</f>
        <v>0</v>
      </c>
      <c r="AH138" s="5" t="e">
        <f>IF(#REF!&gt;0,RANK(#REF!,(N138:P138,Q138:AD138)),0)</f>
        <v>#REF!</v>
      </c>
      <c r="AI138" s="5">
        <f>IF(S138&gt;0,RANK(S138,(N138:P138,Q138:AD138)),0)</f>
        <v>0</v>
      </c>
      <c r="AJ138" s="2">
        <f t="shared" si="53"/>
        <v>8.7573964497041426E-3</v>
      </c>
      <c r="AK138" s="2">
        <f t="shared" si="54"/>
        <v>0</v>
      </c>
      <c r="AM138" s="2">
        <f t="shared" si="55"/>
        <v>0</v>
      </c>
      <c r="AO138" t="s">
        <v>96</v>
      </c>
      <c r="AP138" t="s">
        <v>202</v>
      </c>
      <c r="AQ138">
        <v>4</v>
      </c>
      <c r="AS138">
        <v>22</v>
      </c>
      <c r="AT138" s="81">
        <v>27</v>
      </c>
      <c r="AU138" s="78">
        <f t="shared" si="56"/>
        <v>22027</v>
      </c>
      <c r="AW138" s="5" t="s">
        <v>11</v>
      </c>
      <c r="AZ138" s="5"/>
      <c r="BA138" s="5">
        <v>1</v>
      </c>
      <c r="BB138" s="5">
        <v>0</v>
      </c>
      <c r="BC138">
        <f t="shared" si="57"/>
        <v>0.3</v>
      </c>
      <c r="BD138">
        <f t="shared" si="58"/>
        <v>0</v>
      </c>
    </row>
    <row r="139" spans="1:56" hidden="1" outlineLevel="1">
      <c r="A139" t="s">
        <v>158</v>
      </c>
      <c r="B139" t="s">
        <v>202</v>
      </c>
      <c r="C139" s="1">
        <f t="shared" si="48"/>
        <v>6380</v>
      </c>
      <c r="D139" s="5">
        <f>IF(C139&gt;0,RANK(N139,(N139:P139,Q139:AD139)),0)</f>
        <v>2</v>
      </c>
      <c r="E139" s="5">
        <f>IF(C139&gt;0,RANK(O139,(N139:P139,Q139:AD139)),0)</f>
        <v>1</v>
      </c>
      <c r="F139" s="5">
        <f>IF(P139&gt;0,RANK(P139,(N139:P139,Q139:AD139)),0)</f>
        <v>6</v>
      </c>
      <c r="G139" s="1">
        <f t="shared" si="59"/>
        <v>3805</v>
      </c>
      <c r="H139" s="2">
        <f t="shared" si="60"/>
        <v>0.59639498432601878</v>
      </c>
      <c r="I139" s="2"/>
      <c r="J139" s="2">
        <f t="shared" si="49"/>
        <v>0.11912225705329153</v>
      </c>
      <c r="K139" s="2">
        <f t="shared" si="50"/>
        <v>0.71551724137931039</v>
      </c>
      <c r="L139" s="2">
        <f t="shared" si="51"/>
        <v>2.037617554858934E-2</v>
      </c>
      <c r="M139" s="2">
        <f t="shared" si="52"/>
        <v>0.14498432601880878</v>
      </c>
      <c r="N139" s="1">
        <v>760</v>
      </c>
      <c r="O139" s="1">
        <v>4565</v>
      </c>
      <c r="P139" s="1">
        <v>130</v>
      </c>
      <c r="Q139" s="1">
        <v>60</v>
      </c>
      <c r="U139" s="1">
        <v>349</v>
      </c>
      <c r="V139" s="1">
        <v>140</v>
      </c>
      <c r="W139" s="1">
        <v>224</v>
      </c>
      <c r="X139" s="1">
        <v>26</v>
      </c>
      <c r="Y139" s="1">
        <v>82</v>
      </c>
      <c r="Z139" s="1">
        <v>44</v>
      </c>
      <c r="AF139" s="5">
        <f>IF(Q139&gt;0,RANK(Q139,(N139:P139,Q139:AD139)),0)</f>
        <v>8</v>
      </c>
      <c r="AG139" s="5">
        <f>IF(R139&gt;0,RANK(R139,(N139:P139,Q139:AD139)),0)</f>
        <v>0</v>
      </c>
      <c r="AH139" s="5" t="e">
        <f>IF(#REF!&gt;0,RANK(#REF!,(N139:P139,Q139:AD139)),0)</f>
        <v>#REF!</v>
      </c>
      <c r="AI139" s="5">
        <f>IF(S139&gt;0,RANK(S139,(N139:P139,Q139:AD139)),0)</f>
        <v>0</v>
      </c>
      <c r="AJ139" s="2">
        <f t="shared" si="53"/>
        <v>9.4043887147335428E-3</v>
      </c>
      <c r="AK139" s="2">
        <f t="shared" si="54"/>
        <v>0</v>
      </c>
      <c r="AM139" s="2">
        <f t="shared" si="55"/>
        <v>0</v>
      </c>
      <c r="AO139" t="s">
        <v>158</v>
      </c>
      <c r="AP139" t="s">
        <v>202</v>
      </c>
      <c r="AQ139">
        <v>5</v>
      </c>
      <c r="AS139">
        <v>22</v>
      </c>
      <c r="AT139" s="81">
        <v>29</v>
      </c>
      <c r="AU139" s="78">
        <f t="shared" si="56"/>
        <v>22029</v>
      </c>
      <c r="AW139" s="5" t="s">
        <v>11</v>
      </c>
      <c r="AZ139" s="5"/>
      <c r="BA139" s="5">
        <v>1</v>
      </c>
      <c r="BB139" s="5">
        <v>0</v>
      </c>
      <c r="BC139">
        <f t="shared" si="57"/>
        <v>0.11899999999999999</v>
      </c>
      <c r="BD139">
        <f t="shared" si="58"/>
        <v>0</v>
      </c>
    </row>
    <row r="140" spans="1:56" hidden="1" outlineLevel="1">
      <c r="A140" t="s">
        <v>12</v>
      </c>
      <c r="B140" t="s">
        <v>202</v>
      </c>
      <c r="C140" s="1">
        <f t="shared" si="48"/>
        <v>6954</v>
      </c>
      <c r="D140" s="5">
        <f>IF(C140&gt;0,RANK(N140,(N140:P140,Q140:AD140)),0)</f>
        <v>2</v>
      </c>
      <c r="E140" s="5">
        <f>IF(C140&gt;0,RANK(O140,(N140:P140,Q140:AD140)),0)</f>
        <v>1</v>
      </c>
      <c r="F140" s="5">
        <f>IF(P140&gt;0,RANK(P140,(N140:P140,Q140:AD140)),0)</f>
        <v>6</v>
      </c>
      <c r="G140" s="1">
        <f t="shared" si="59"/>
        <v>2916</v>
      </c>
      <c r="H140" s="2">
        <f t="shared" si="60"/>
        <v>0.41932700603968937</v>
      </c>
      <c r="I140" s="2"/>
      <c r="J140" s="2">
        <f t="shared" si="49"/>
        <v>0.18047167098073053</v>
      </c>
      <c r="K140" s="2">
        <f t="shared" si="50"/>
        <v>0.59979867702041989</v>
      </c>
      <c r="L140" s="2">
        <f t="shared" si="51"/>
        <v>2.3871153293068739E-2</v>
      </c>
      <c r="M140" s="2">
        <f t="shared" si="52"/>
        <v>0.19585849870578079</v>
      </c>
      <c r="N140" s="1">
        <v>1255</v>
      </c>
      <c r="O140" s="1">
        <v>4171</v>
      </c>
      <c r="P140" s="1">
        <v>166</v>
      </c>
      <c r="Q140" s="1">
        <v>77</v>
      </c>
      <c r="U140" s="1">
        <v>513</v>
      </c>
      <c r="V140" s="1">
        <v>145</v>
      </c>
      <c r="W140" s="1">
        <v>343</v>
      </c>
      <c r="X140" s="1">
        <v>25</v>
      </c>
      <c r="Y140" s="1">
        <v>171</v>
      </c>
      <c r="Z140" s="1">
        <v>88</v>
      </c>
      <c r="AF140" s="5">
        <f>IF(Q140&gt;0,RANK(Q140,(N140:P140,Q140:AD140)),0)</f>
        <v>9</v>
      </c>
      <c r="AG140" s="5">
        <f>IF(R140&gt;0,RANK(R140,(N140:P140,Q140:AD140)),0)</f>
        <v>0</v>
      </c>
      <c r="AH140" s="5" t="e">
        <f>IF(#REF!&gt;0,RANK(#REF!,(N140:P140,Q140:AD140)),0)</f>
        <v>#REF!</v>
      </c>
      <c r="AI140" s="5">
        <f>IF(S140&gt;0,RANK(S140,(N140:P140,Q140:AD140)),0)</f>
        <v>0</v>
      </c>
      <c r="AJ140" s="2">
        <f t="shared" si="53"/>
        <v>1.1072763876905378E-2</v>
      </c>
      <c r="AK140" s="2">
        <f t="shared" si="54"/>
        <v>0</v>
      </c>
      <c r="AM140" s="2">
        <f t="shared" si="55"/>
        <v>0</v>
      </c>
      <c r="AO140" t="s">
        <v>12</v>
      </c>
      <c r="AP140" t="s">
        <v>202</v>
      </c>
      <c r="AQ140">
        <v>4</v>
      </c>
      <c r="AS140">
        <v>22</v>
      </c>
      <c r="AT140" s="81">
        <v>31</v>
      </c>
      <c r="AU140" s="78">
        <f t="shared" si="56"/>
        <v>22031</v>
      </c>
      <c r="AW140" s="5" t="s">
        <v>11</v>
      </c>
      <c r="AZ140" s="5"/>
      <c r="BA140" s="5">
        <v>1</v>
      </c>
      <c r="BB140" s="5">
        <v>0</v>
      </c>
      <c r="BC140">
        <f t="shared" si="57"/>
        <v>0.18</v>
      </c>
      <c r="BD140">
        <f t="shared" si="58"/>
        <v>0</v>
      </c>
    </row>
    <row r="141" spans="1:56" hidden="1" outlineLevel="1">
      <c r="A141" t="s">
        <v>222</v>
      </c>
      <c r="B141" t="s">
        <v>202</v>
      </c>
      <c r="C141" s="1">
        <f t="shared" si="48"/>
        <v>85786</v>
      </c>
      <c r="D141" s="5">
        <f>IF(C141&gt;0,RANK(N141,(N141:P141,Q141:AD141)),0)</f>
        <v>2</v>
      </c>
      <c r="E141" s="5">
        <f>IF(C141&gt;0,RANK(O141,(N141:P141,Q141:AD141)),0)</f>
        <v>1</v>
      </c>
      <c r="F141" s="5">
        <f>IF(P141&gt;0,RANK(P141,(N141:P141,Q141:AD141)),0)</f>
        <v>6</v>
      </c>
      <c r="G141" s="1">
        <f t="shared" si="59"/>
        <v>16276</v>
      </c>
      <c r="H141" s="2">
        <f t="shared" si="60"/>
        <v>0.18972792763387966</v>
      </c>
      <c r="I141" s="2"/>
      <c r="J141" s="2">
        <f t="shared" si="49"/>
        <v>0.31976080013055741</v>
      </c>
      <c r="K141" s="2">
        <f t="shared" si="50"/>
        <v>0.5094887277644371</v>
      </c>
      <c r="L141" s="2">
        <f t="shared" si="51"/>
        <v>2.2357960506376333E-2</v>
      </c>
      <c r="M141" s="2">
        <f t="shared" si="52"/>
        <v>0.14839251159862915</v>
      </c>
      <c r="N141" s="1">
        <v>27431</v>
      </c>
      <c r="O141" s="1">
        <v>43707</v>
      </c>
      <c r="P141" s="1">
        <v>1918</v>
      </c>
      <c r="Q141" s="1">
        <v>1354</v>
      </c>
      <c r="U141" s="1">
        <v>4277</v>
      </c>
      <c r="V141" s="1">
        <v>3126</v>
      </c>
      <c r="W141" s="1">
        <v>2611</v>
      </c>
      <c r="X141" s="1">
        <v>389</v>
      </c>
      <c r="Y141" s="1">
        <v>448</v>
      </c>
      <c r="Z141" s="1">
        <v>525</v>
      </c>
      <c r="AF141" s="5">
        <f>IF(Q141&gt;0,RANK(Q141,(N141:P141,Q141:AD141)),0)</f>
        <v>7</v>
      </c>
      <c r="AG141" s="5">
        <f>IF(R141&gt;0,RANK(R141,(N141:P141,Q141:AD141)),0)</f>
        <v>0</v>
      </c>
      <c r="AH141" s="5" t="e">
        <f>IF(#REF!&gt;0,RANK(#REF!,(N141:P141,Q141:AD141)),0)</f>
        <v>#REF!</v>
      </c>
      <c r="AI141" s="5">
        <f>IF(S141&gt;0,RANK(S141,(N141:P141,Q141:AD141)),0)</f>
        <v>0</v>
      </c>
      <c r="AJ141" s="2">
        <f t="shared" si="53"/>
        <v>1.5783461170820412E-2</v>
      </c>
      <c r="AK141" s="2">
        <f t="shared" si="54"/>
        <v>0</v>
      </c>
      <c r="AM141" s="2">
        <f t="shared" si="55"/>
        <v>0</v>
      </c>
      <c r="AO141" t="s">
        <v>222</v>
      </c>
      <c r="AP141" t="s">
        <v>202</v>
      </c>
      <c r="AQ141">
        <v>6</v>
      </c>
      <c r="AS141">
        <v>22</v>
      </c>
      <c r="AT141" s="81">
        <v>33</v>
      </c>
      <c r="AU141" s="78">
        <f t="shared" si="56"/>
        <v>22033</v>
      </c>
      <c r="AW141" s="5" t="s">
        <v>11</v>
      </c>
      <c r="AZ141" s="5"/>
      <c r="BA141" s="5">
        <v>0</v>
      </c>
      <c r="BB141" s="5">
        <v>1</v>
      </c>
      <c r="BC141">
        <f t="shared" si="57"/>
        <v>0</v>
      </c>
      <c r="BD141">
        <f t="shared" si="58"/>
        <v>0.50900000000000001</v>
      </c>
    </row>
    <row r="142" spans="1:56" hidden="1" outlineLevel="1">
      <c r="A142" t="s">
        <v>302</v>
      </c>
      <c r="B142" t="s">
        <v>202</v>
      </c>
      <c r="C142" s="1">
        <f t="shared" si="48"/>
        <v>3215</v>
      </c>
      <c r="D142" s="5">
        <f>IF(C142&gt;0,RANK(N142,(N142:P142,Q142:AD142)),0)</f>
        <v>2</v>
      </c>
      <c r="E142" s="5">
        <f>IF(C142&gt;0,RANK(O142,(N142:P142,Q142:AD142)),0)</f>
        <v>1</v>
      </c>
      <c r="F142" s="5">
        <f>IF(P142&gt;0,RANK(P142,(N142:P142,Q142:AD142)),0)</f>
        <v>4</v>
      </c>
      <c r="G142" s="1">
        <f t="shared" si="59"/>
        <v>798</v>
      </c>
      <c r="H142" s="2">
        <f t="shared" si="60"/>
        <v>0.24821150855365473</v>
      </c>
      <c r="I142" s="2"/>
      <c r="J142" s="2">
        <f t="shared" si="49"/>
        <v>0.19751166407465007</v>
      </c>
      <c r="K142" s="2">
        <f t="shared" si="50"/>
        <v>0.4457231726283048</v>
      </c>
      <c r="L142" s="2">
        <f t="shared" si="51"/>
        <v>6.7185069984447898E-2</v>
      </c>
      <c r="M142" s="2">
        <f t="shared" si="52"/>
        <v>0.28958009331259726</v>
      </c>
      <c r="N142" s="1">
        <v>635</v>
      </c>
      <c r="O142" s="1">
        <v>1433</v>
      </c>
      <c r="P142" s="1">
        <v>216</v>
      </c>
      <c r="Q142" s="1">
        <v>108</v>
      </c>
      <c r="U142" s="1">
        <v>362</v>
      </c>
      <c r="V142" s="1">
        <v>148</v>
      </c>
      <c r="W142" s="1">
        <v>185</v>
      </c>
      <c r="X142" s="1">
        <v>49</v>
      </c>
      <c r="Y142" s="1">
        <v>41</v>
      </c>
      <c r="Z142" s="1">
        <v>38</v>
      </c>
      <c r="AF142" s="5">
        <f>IF(Q142&gt;0,RANK(Q142,(N142:P142,Q142:AD142)),0)</f>
        <v>7</v>
      </c>
      <c r="AG142" s="5">
        <f>IF(R142&gt;0,RANK(R142,(N142:P142,Q142:AD142)),0)</f>
        <v>0</v>
      </c>
      <c r="AH142" s="5" t="e">
        <f>IF(#REF!&gt;0,RANK(#REF!,(N142:P142,Q142:AD142)),0)</f>
        <v>#REF!</v>
      </c>
      <c r="AI142" s="5">
        <f>IF(S142&gt;0,RANK(S142,(N142:P142,Q142:AD142)),0)</f>
        <v>0</v>
      </c>
      <c r="AJ142" s="2">
        <f t="shared" si="53"/>
        <v>3.3592534992223949E-2</v>
      </c>
      <c r="AK142" s="2">
        <f t="shared" si="54"/>
        <v>0</v>
      </c>
      <c r="AM142" s="2">
        <f t="shared" si="55"/>
        <v>0</v>
      </c>
      <c r="AO142" t="s">
        <v>302</v>
      </c>
      <c r="AP142" t="s">
        <v>202</v>
      </c>
      <c r="AQ142">
        <v>5</v>
      </c>
      <c r="AS142">
        <v>22</v>
      </c>
      <c r="AT142" s="81">
        <v>35</v>
      </c>
      <c r="AU142" s="78">
        <f t="shared" si="56"/>
        <v>22035</v>
      </c>
      <c r="AW142" s="5" t="s">
        <v>11</v>
      </c>
      <c r="AZ142" s="5"/>
      <c r="BA142" s="5">
        <v>1</v>
      </c>
      <c r="BB142" s="5">
        <v>0</v>
      </c>
      <c r="BC142">
        <f t="shared" si="57"/>
        <v>0.19700000000000001</v>
      </c>
      <c r="BD142">
        <f t="shared" si="58"/>
        <v>0</v>
      </c>
    </row>
    <row r="143" spans="1:56" hidden="1" outlineLevel="1">
      <c r="A143" t="s">
        <v>291</v>
      </c>
      <c r="B143" t="s">
        <v>202</v>
      </c>
      <c r="C143" s="1">
        <f t="shared" si="48"/>
        <v>6832</v>
      </c>
      <c r="D143" s="5">
        <f>IF(C143&gt;0,RANK(N143,(N143:P143,Q143:AD143)),0)</f>
        <v>2</v>
      </c>
      <c r="E143" s="5">
        <f>IF(C143&gt;0,RANK(O143,(N143:P143,Q143:AD143)),0)</f>
        <v>1</v>
      </c>
      <c r="F143" s="5">
        <f>IF(P143&gt;0,RANK(P143,(N143:P143,Q143:AD143)),0)</f>
        <v>4</v>
      </c>
      <c r="G143" s="1">
        <f t="shared" si="59"/>
        <v>1199</v>
      </c>
      <c r="H143" s="2">
        <f t="shared" si="60"/>
        <v>0.17549765807962528</v>
      </c>
      <c r="I143" s="2"/>
      <c r="J143" s="2">
        <f t="shared" si="49"/>
        <v>0.31645199063231849</v>
      </c>
      <c r="K143" s="2">
        <f t="shared" si="50"/>
        <v>0.4919496487119438</v>
      </c>
      <c r="L143" s="2">
        <f t="shared" si="51"/>
        <v>3.8495316159250587E-2</v>
      </c>
      <c r="M143" s="2">
        <f t="shared" si="52"/>
        <v>0.15310304449648718</v>
      </c>
      <c r="N143" s="1">
        <v>2162</v>
      </c>
      <c r="O143" s="1">
        <v>3361</v>
      </c>
      <c r="P143" s="1">
        <v>263</v>
      </c>
      <c r="Q143" s="1">
        <v>78</v>
      </c>
      <c r="U143" s="1">
        <v>359</v>
      </c>
      <c r="V143" s="1">
        <v>219</v>
      </c>
      <c r="W143" s="1">
        <v>206</v>
      </c>
      <c r="X143" s="1">
        <v>43</v>
      </c>
      <c r="Y143" s="1">
        <v>61</v>
      </c>
      <c r="Z143" s="1">
        <v>80</v>
      </c>
      <c r="AF143" s="5">
        <f>IF(Q143&gt;0,RANK(Q143,(N143:P143,Q143:AD143)),0)</f>
        <v>8</v>
      </c>
      <c r="AG143" s="5">
        <f>IF(R143&gt;0,RANK(R143,(N143:P143,Q143:AD143)),0)</f>
        <v>0</v>
      </c>
      <c r="AH143" s="5" t="e">
        <f>IF(#REF!&gt;0,RANK(#REF!,(N143:P143,Q143:AD143)),0)</f>
        <v>#REF!</v>
      </c>
      <c r="AI143" s="5">
        <f>IF(S143&gt;0,RANK(S143,(N143:P143,Q143:AD143)),0)</f>
        <v>0</v>
      </c>
      <c r="AJ143" s="2">
        <f t="shared" si="53"/>
        <v>1.1416861826697893E-2</v>
      </c>
      <c r="AK143" s="2">
        <f t="shared" si="54"/>
        <v>0</v>
      </c>
      <c r="AM143" s="2">
        <f t="shared" si="55"/>
        <v>0</v>
      </c>
      <c r="AO143" t="s">
        <v>291</v>
      </c>
      <c r="AP143" t="s">
        <v>202</v>
      </c>
      <c r="AQ143">
        <v>6</v>
      </c>
      <c r="AS143">
        <v>22</v>
      </c>
      <c r="AT143" s="81">
        <v>37</v>
      </c>
      <c r="AU143" s="78">
        <f t="shared" si="56"/>
        <v>22037</v>
      </c>
      <c r="AW143" s="5" t="s">
        <v>11</v>
      </c>
      <c r="AZ143" s="5"/>
      <c r="BA143" s="5">
        <v>1</v>
      </c>
      <c r="BB143" s="5">
        <v>0</v>
      </c>
      <c r="BC143">
        <f t="shared" si="57"/>
        <v>0.316</v>
      </c>
      <c r="BD143">
        <f t="shared" si="58"/>
        <v>0</v>
      </c>
    </row>
    <row r="144" spans="1:56" hidden="1" outlineLevel="1">
      <c r="A144" t="s">
        <v>56</v>
      </c>
      <c r="B144" t="s">
        <v>202</v>
      </c>
      <c r="C144" s="1">
        <f t="shared" si="48"/>
        <v>10903</v>
      </c>
      <c r="D144" s="5">
        <f>IF(C144&gt;0,RANK(N144,(N144:P144,Q144:AD144)),0)</f>
        <v>2</v>
      </c>
      <c r="E144" s="5">
        <f>IF(C144&gt;0,RANK(O144,(N144:P144,Q144:AD144)),0)</f>
        <v>1</v>
      </c>
      <c r="F144" s="5">
        <f>IF(P144&gt;0,RANK(P144,(N144:P144,Q144:AD144)),0)</f>
        <v>4</v>
      </c>
      <c r="G144" s="1">
        <f t="shared" si="59"/>
        <v>5537</v>
      </c>
      <c r="H144" s="2">
        <f t="shared" si="60"/>
        <v>0.50784187838209671</v>
      </c>
      <c r="I144" s="2"/>
      <c r="J144" s="2">
        <f t="shared" si="49"/>
        <v>0.13931945336146015</v>
      </c>
      <c r="K144" s="2">
        <f t="shared" si="50"/>
        <v>0.64716133174355683</v>
      </c>
      <c r="L144" s="2">
        <f t="shared" si="51"/>
        <v>4.622580941025406E-2</v>
      </c>
      <c r="M144" s="2">
        <f t="shared" si="52"/>
        <v>0.16729340548472899</v>
      </c>
      <c r="N144" s="1">
        <v>1519</v>
      </c>
      <c r="O144" s="1">
        <v>7056</v>
      </c>
      <c r="P144" s="1">
        <v>504</v>
      </c>
      <c r="Q144" s="1">
        <v>128</v>
      </c>
      <c r="U144" s="1">
        <v>654</v>
      </c>
      <c r="V144" s="1">
        <v>251</v>
      </c>
      <c r="W144" s="1">
        <v>392</v>
      </c>
      <c r="X144" s="1">
        <v>91</v>
      </c>
      <c r="Y144" s="1">
        <v>165</v>
      </c>
      <c r="Z144" s="1">
        <v>143</v>
      </c>
      <c r="AF144" s="5">
        <f>IF(Q144&gt;0,RANK(Q144,(N144:P144,Q144:AD144)),0)</f>
        <v>9</v>
      </c>
      <c r="AG144" s="5">
        <f>IF(R144&gt;0,RANK(R144,(N144:P144,Q144:AD144)),0)</f>
        <v>0</v>
      </c>
      <c r="AH144" s="5" t="e">
        <f>IF(#REF!&gt;0,RANK(#REF!,(N144:P144,Q144:AD144)),0)</f>
        <v>#REF!</v>
      </c>
      <c r="AI144" s="5">
        <f>IF(S144&gt;0,RANK(S144,(N144:P144,Q144:AD144)),0)</f>
        <v>0</v>
      </c>
      <c r="AJ144" s="2">
        <f t="shared" si="53"/>
        <v>1.1739888104191507E-2</v>
      </c>
      <c r="AK144" s="2">
        <f t="shared" si="54"/>
        <v>0</v>
      </c>
      <c r="AM144" s="2">
        <f t="shared" si="55"/>
        <v>0</v>
      </c>
      <c r="AO144" t="s">
        <v>56</v>
      </c>
      <c r="AP144" t="s">
        <v>202</v>
      </c>
      <c r="AS144">
        <v>22</v>
      </c>
      <c r="AT144" s="81">
        <v>39</v>
      </c>
      <c r="AU144" s="78">
        <f t="shared" si="56"/>
        <v>22039</v>
      </c>
      <c r="AW144" s="5" t="s">
        <v>11</v>
      </c>
      <c r="AZ144" s="5"/>
      <c r="BA144" s="5">
        <v>1</v>
      </c>
      <c r="BB144" s="5">
        <v>0</v>
      </c>
      <c r="BC144">
        <f t="shared" si="57"/>
        <v>0.13900000000000001</v>
      </c>
      <c r="BD144">
        <f t="shared" si="58"/>
        <v>0</v>
      </c>
    </row>
    <row r="145" spans="1:56" hidden="1" outlineLevel="1">
      <c r="A145" t="s">
        <v>31</v>
      </c>
      <c r="B145" t="s">
        <v>202</v>
      </c>
      <c r="C145" s="1">
        <f t="shared" si="48"/>
        <v>7051</v>
      </c>
      <c r="D145" s="5">
        <f>IF(C145&gt;0,RANK(N145,(N145:P145,Q145:AD145)),0)</f>
        <v>2</v>
      </c>
      <c r="E145" s="5">
        <f>IF(C145&gt;0,RANK(O145,(N145:P145,Q145:AD145)),0)</f>
        <v>1</v>
      </c>
      <c r="F145" s="5">
        <f>IF(P145&gt;0,RANK(P145,(N145:P145,Q145:AD145)),0)</f>
        <v>4</v>
      </c>
      <c r="G145" s="1">
        <f t="shared" si="59"/>
        <v>4168</v>
      </c>
      <c r="H145" s="2">
        <f t="shared" si="60"/>
        <v>0.59112182669124946</v>
      </c>
      <c r="I145" s="2"/>
      <c r="J145" s="2">
        <f t="shared" si="49"/>
        <v>0.12764146929513545</v>
      </c>
      <c r="K145" s="2">
        <f t="shared" si="50"/>
        <v>0.71876329598638489</v>
      </c>
      <c r="L145" s="2">
        <f t="shared" si="51"/>
        <v>3.9143383917174868E-2</v>
      </c>
      <c r="M145" s="2">
        <f t="shared" si="52"/>
        <v>0.11445185080130482</v>
      </c>
      <c r="N145" s="1">
        <v>900</v>
      </c>
      <c r="O145" s="1">
        <v>5068</v>
      </c>
      <c r="P145" s="1">
        <v>276</v>
      </c>
      <c r="Q145" s="1">
        <v>79</v>
      </c>
      <c r="U145" s="1">
        <v>292</v>
      </c>
      <c r="V145" s="1">
        <v>92</v>
      </c>
      <c r="W145" s="1">
        <v>194</v>
      </c>
      <c r="X145" s="1">
        <v>53</v>
      </c>
      <c r="Y145" s="1">
        <v>36</v>
      </c>
      <c r="Z145" s="1">
        <v>61</v>
      </c>
      <c r="AF145" s="5">
        <f>IF(Q145&gt;0,RANK(Q145,(N145:P145,Q145:AD145)),0)</f>
        <v>7</v>
      </c>
      <c r="AG145" s="5">
        <f>IF(R145&gt;0,RANK(R145,(N145:P145,Q145:AD145)),0)</f>
        <v>0</v>
      </c>
      <c r="AH145" s="5" t="e">
        <f>IF(#REF!&gt;0,RANK(#REF!,(N145:P145,Q145:AD145)),0)</f>
        <v>#REF!</v>
      </c>
      <c r="AI145" s="5">
        <f>IF(S145&gt;0,RANK(S145,(N145:P145,Q145:AD145)),0)</f>
        <v>0</v>
      </c>
      <c r="AJ145" s="2">
        <f t="shared" si="53"/>
        <v>1.1204084527017445E-2</v>
      </c>
      <c r="AK145" s="2">
        <f t="shared" si="54"/>
        <v>0</v>
      </c>
      <c r="AM145" s="2">
        <f t="shared" si="55"/>
        <v>0</v>
      </c>
      <c r="AO145" t="s">
        <v>31</v>
      </c>
      <c r="AP145" t="s">
        <v>202</v>
      </c>
      <c r="AQ145">
        <v>5</v>
      </c>
      <c r="AS145">
        <v>22</v>
      </c>
      <c r="AT145" s="81">
        <v>41</v>
      </c>
      <c r="AU145" s="78">
        <f t="shared" si="56"/>
        <v>22041</v>
      </c>
      <c r="AW145" s="5" t="s">
        <v>11</v>
      </c>
      <c r="AZ145" s="5"/>
      <c r="BA145" s="5">
        <v>1</v>
      </c>
      <c r="BB145" s="5">
        <v>0</v>
      </c>
      <c r="BC145">
        <f t="shared" si="57"/>
        <v>0.127</v>
      </c>
      <c r="BD145">
        <f t="shared" si="58"/>
        <v>0</v>
      </c>
    </row>
    <row r="146" spans="1:56" hidden="1" outlineLevel="1">
      <c r="A146" t="s">
        <v>167</v>
      </c>
      <c r="B146" t="s">
        <v>202</v>
      </c>
      <c r="C146" s="1">
        <f t="shared" si="48"/>
        <v>6432</v>
      </c>
      <c r="D146" s="5">
        <f>IF(C146&gt;0,RANK(N146,(N146:P146,Q146:AD146)),0)</f>
        <v>2</v>
      </c>
      <c r="E146" s="5">
        <f>IF(C146&gt;0,RANK(O146,(N146:P146,Q146:AD146)),0)</f>
        <v>1</v>
      </c>
      <c r="F146" s="5">
        <f>IF(P146&gt;0,RANK(P146,(N146:P146,Q146:AD146)),0)</f>
        <v>3</v>
      </c>
      <c r="G146" s="1">
        <f t="shared" si="59"/>
        <v>3298</v>
      </c>
      <c r="H146" s="2">
        <f t="shared" si="60"/>
        <v>0.51274875621890548</v>
      </c>
      <c r="I146" s="2"/>
      <c r="J146" s="2">
        <f t="shared" si="49"/>
        <v>0.1730410447761194</v>
      </c>
      <c r="K146" s="2">
        <f t="shared" si="50"/>
        <v>0.68578980099502485</v>
      </c>
      <c r="L146" s="2">
        <f t="shared" si="51"/>
        <v>3.0317164179104478E-2</v>
      </c>
      <c r="M146" s="2">
        <f t="shared" si="52"/>
        <v>0.11085199004975131</v>
      </c>
      <c r="N146" s="1">
        <v>1113</v>
      </c>
      <c r="O146" s="1">
        <v>4411</v>
      </c>
      <c r="P146" s="1">
        <v>195</v>
      </c>
      <c r="Q146" s="1">
        <v>76</v>
      </c>
      <c r="U146" s="1">
        <v>169</v>
      </c>
      <c r="V146" s="1">
        <v>95</v>
      </c>
      <c r="W146" s="1">
        <v>126</v>
      </c>
      <c r="X146" s="1">
        <v>33</v>
      </c>
      <c r="Y146" s="1">
        <v>35</v>
      </c>
      <c r="Z146" s="1">
        <v>179</v>
      </c>
      <c r="AF146" s="5">
        <f>IF(Q146&gt;0,RANK(Q146,(N146:P146,Q146:AD146)),0)</f>
        <v>8</v>
      </c>
      <c r="AG146" s="5">
        <f>IF(R146&gt;0,RANK(R146,(N146:P146,Q146:AD146)),0)</f>
        <v>0</v>
      </c>
      <c r="AH146" s="5" t="e">
        <f>IF(#REF!&gt;0,RANK(#REF!,(N146:P146,Q146:AD146)),0)</f>
        <v>#REF!</v>
      </c>
      <c r="AI146" s="5">
        <f>IF(S146&gt;0,RANK(S146,(N146:P146,Q146:AD146)),0)</f>
        <v>0</v>
      </c>
      <c r="AJ146" s="2">
        <f t="shared" si="53"/>
        <v>1.181592039800995E-2</v>
      </c>
      <c r="AK146" s="2">
        <f t="shared" si="54"/>
        <v>0</v>
      </c>
      <c r="AM146" s="2">
        <f t="shared" si="55"/>
        <v>0</v>
      </c>
      <c r="AO146" t="s">
        <v>167</v>
      </c>
      <c r="AP146" t="s">
        <v>202</v>
      </c>
      <c r="AQ146">
        <v>5</v>
      </c>
      <c r="AS146">
        <v>22</v>
      </c>
      <c r="AT146" s="81">
        <v>43</v>
      </c>
      <c r="AU146" s="78">
        <f t="shared" si="56"/>
        <v>22043</v>
      </c>
      <c r="AW146" s="5" t="s">
        <v>11</v>
      </c>
      <c r="AZ146" s="5"/>
      <c r="BA146" s="5">
        <v>1</v>
      </c>
      <c r="BB146" s="5">
        <v>0</v>
      </c>
      <c r="BC146">
        <f t="shared" si="57"/>
        <v>0.17299999999999999</v>
      </c>
      <c r="BD146">
        <f t="shared" si="58"/>
        <v>0</v>
      </c>
    </row>
    <row r="147" spans="1:56" hidden="1" outlineLevel="1">
      <c r="A147" t="s">
        <v>248</v>
      </c>
      <c r="B147" t="s">
        <v>202</v>
      </c>
      <c r="C147" s="1">
        <f t="shared" si="48"/>
        <v>17585</v>
      </c>
      <c r="D147" s="5">
        <f>IF(C147&gt;0,RANK(N147,(N147:P147,Q147:AD147)),0)</f>
        <v>2</v>
      </c>
      <c r="E147" s="5">
        <f>IF(C147&gt;0,RANK(O147,(N147:P147,Q147:AD147)),0)</f>
        <v>1</v>
      </c>
      <c r="F147" s="5">
        <f>IF(P147&gt;0,RANK(P147,(N147:P147,Q147:AD147)),0)</f>
        <v>5</v>
      </c>
      <c r="G147" s="1">
        <f t="shared" si="59"/>
        <v>10539</v>
      </c>
      <c r="H147" s="2">
        <f t="shared" si="60"/>
        <v>0.59931760022746661</v>
      </c>
      <c r="I147" s="2"/>
      <c r="J147" s="2">
        <f t="shared" si="49"/>
        <v>0.12317315894228036</v>
      </c>
      <c r="K147" s="2">
        <f t="shared" si="50"/>
        <v>0.72249075916974692</v>
      </c>
      <c r="L147" s="2">
        <f t="shared" si="51"/>
        <v>2.7182257605914133E-2</v>
      </c>
      <c r="M147" s="2">
        <f t="shared" si="52"/>
        <v>0.12715382428205863</v>
      </c>
      <c r="N147" s="1">
        <v>2166</v>
      </c>
      <c r="O147" s="1">
        <v>12705</v>
      </c>
      <c r="P147" s="1">
        <v>478</v>
      </c>
      <c r="Q147" s="1">
        <v>167</v>
      </c>
      <c r="U147" s="1">
        <v>822</v>
      </c>
      <c r="V147" s="1">
        <v>281</v>
      </c>
      <c r="W147" s="1">
        <v>644</v>
      </c>
      <c r="X147" s="1">
        <v>89</v>
      </c>
      <c r="Y147" s="1">
        <v>111</v>
      </c>
      <c r="Z147" s="1">
        <v>122</v>
      </c>
      <c r="AF147" s="5">
        <f>IF(Q147&gt;0,RANK(Q147,(N147:P147,Q147:AD147)),0)</f>
        <v>7</v>
      </c>
      <c r="AG147" s="5">
        <f>IF(R147&gt;0,RANK(R147,(N147:P147,Q147:AD147)),0)</f>
        <v>0</v>
      </c>
      <c r="AH147" s="5" t="e">
        <f>IF(#REF!&gt;0,RANK(#REF!,(N147:P147,Q147:AD147)),0)</f>
        <v>#REF!</v>
      </c>
      <c r="AI147" s="5">
        <f>IF(S147&gt;0,RANK(S147,(N147:P147,Q147:AD147)),0)</f>
        <v>0</v>
      </c>
      <c r="AJ147" s="2">
        <f t="shared" si="53"/>
        <v>9.4967301677566108E-3</v>
      </c>
      <c r="AK147" s="2">
        <f t="shared" si="54"/>
        <v>0</v>
      </c>
      <c r="AM147" s="2">
        <f t="shared" si="55"/>
        <v>0</v>
      </c>
      <c r="AO147" t="s">
        <v>248</v>
      </c>
      <c r="AP147" t="s">
        <v>202</v>
      </c>
      <c r="AQ147">
        <v>3</v>
      </c>
      <c r="AS147">
        <v>22</v>
      </c>
      <c r="AT147" s="81">
        <v>45</v>
      </c>
      <c r="AU147" s="78">
        <f t="shared" si="56"/>
        <v>22045</v>
      </c>
      <c r="AW147" s="5" t="s">
        <v>11</v>
      </c>
      <c r="AZ147" s="5"/>
      <c r="BA147" s="5">
        <v>1</v>
      </c>
      <c r="BB147" s="5">
        <v>0</v>
      </c>
      <c r="BC147">
        <f t="shared" si="57"/>
        <v>0.123</v>
      </c>
      <c r="BD147">
        <f t="shared" si="58"/>
        <v>0</v>
      </c>
    </row>
    <row r="148" spans="1:56" hidden="1" outlineLevel="1">
      <c r="A148" t="s">
        <v>327</v>
      </c>
      <c r="B148" t="s">
        <v>202</v>
      </c>
      <c r="C148" s="1">
        <f t="shared" si="48"/>
        <v>13226</v>
      </c>
      <c r="D148" s="5">
        <f>IF(C148&gt;0,RANK(N148,(N148:P148,Q148:AD148)),0)</f>
        <v>2</v>
      </c>
      <c r="E148" s="5">
        <f>IF(C148&gt;0,RANK(O148,(N148:P148,Q148:AD148)),0)</f>
        <v>1</v>
      </c>
      <c r="F148" s="5">
        <f>IF(P148&gt;0,RANK(P148,(N148:P148,Q148:AD148)),0)</f>
        <v>5</v>
      </c>
      <c r="G148" s="1">
        <f t="shared" si="59"/>
        <v>3672</v>
      </c>
      <c r="H148" s="2">
        <f t="shared" si="60"/>
        <v>0.27763496143958871</v>
      </c>
      <c r="I148" s="2"/>
      <c r="J148" s="2">
        <f t="shared" si="49"/>
        <v>0.24701345833963406</v>
      </c>
      <c r="K148" s="2">
        <f t="shared" si="50"/>
        <v>0.52464841977922272</v>
      </c>
      <c r="L148" s="2">
        <f t="shared" si="51"/>
        <v>3.7577498865870258E-2</v>
      </c>
      <c r="M148" s="2">
        <f t="shared" si="52"/>
        <v>0.19076062301527297</v>
      </c>
      <c r="N148" s="1">
        <v>3267</v>
      </c>
      <c r="O148" s="1">
        <v>6939</v>
      </c>
      <c r="P148" s="1">
        <v>497</v>
      </c>
      <c r="Q148" s="1">
        <v>216</v>
      </c>
      <c r="U148" s="1">
        <v>858</v>
      </c>
      <c r="V148" s="1">
        <v>453</v>
      </c>
      <c r="W148" s="1">
        <v>615</v>
      </c>
      <c r="X148" s="1">
        <v>114</v>
      </c>
      <c r="Y148" s="1">
        <v>127</v>
      </c>
      <c r="Z148" s="1">
        <v>140</v>
      </c>
      <c r="AF148" s="5">
        <f>IF(Q148&gt;0,RANK(Q148,(N148:P148,Q148:AD148)),0)</f>
        <v>7</v>
      </c>
      <c r="AG148" s="5">
        <f>IF(R148&gt;0,RANK(R148,(N148:P148,Q148:AD148)),0)</f>
        <v>0</v>
      </c>
      <c r="AH148" s="5" t="e">
        <f>IF(#REF!&gt;0,RANK(#REF!,(N148:P148,Q148:AD148)),0)</f>
        <v>#REF!</v>
      </c>
      <c r="AI148" s="5">
        <f>IF(S148&gt;0,RANK(S148,(N148:P148,Q148:AD148)),0)</f>
        <v>0</v>
      </c>
      <c r="AJ148" s="2">
        <f t="shared" si="53"/>
        <v>1.6331468319975805E-2</v>
      </c>
      <c r="AK148" s="2">
        <f t="shared" si="54"/>
        <v>0</v>
      </c>
      <c r="AM148" s="2">
        <f t="shared" si="55"/>
        <v>0</v>
      </c>
      <c r="AO148" t="s">
        <v>327</v>
      </c>
      <c r="AP148" t="s">
        <v>202</v>
      </c>
      <c r="AQ148">
        <v>6</v>
      </c>
      <c r="AS148">
        <v>22</v>
      </c>
      <c r="AT148" s="81">
        <v>47</v>
      </c>
      <c r="AU148" s="78">
        <f t="shared" si="56"/>
        <v>22047</v>
      </c>
      <c r="AW148" s="5" t="s">
        <v>11</v>
      </c>
      <c r="AZ148" s="5"/>
      <c r="BA148" s="5">
        <v>1</v>
      </c>
      <c r="BB148" s="5">
        <v>0</v>
      </c>
      <c r="BC148">
        <f t="shared" si="57"/>
        <v>0.247</v>
      </c>
      <c r="BD148">
        <f t="shared" si="58"/>
        <v>0</v>
      </c>
    </row>
    <row r="149" spans="1:56" hidden="1" outlineLevel="1">
      <c r="A149" t="s">
        <v>118</v>
      </c>
      <c r="B149" t="s">
        <v>202</v>
      </c>
      <c r="C149" s="1">
        <f t="shared" si="48"/>
        <v>4365</v>
      </c>
      <c r="D149" s="5">
        <f>IF(C149&gt;0,RANK(N149,(N149:P149,Q149:AD149)),0)</f>
        <v>2</v>
      </c>
      <c r="E149" s="5">
        <f>IF(C149&gt;0,RANK(O149,(N149:P149,Q149:AD149)),0)</f>
        <v>1</v>
      </c>
      <c r="F149" s="5">
        <f>IF(P149&gt;0,RANK(P149,(N149:P149,Q149:AD149)),0)</f>
        <v>5</v>
      </c>
      <c r="G149" s="1">
        <f t="shared" si="59"/>
        <v>2046</v>
      </c>
      <c r="H149" s="2">
        <f t="shared" si="60"/>
        <v>0.46872852233676976</v>
      </c>
      <c r="I149" s="2"/>
      <c r="J149" s="2">
        <f t="shared" si="49"/>
        <v>0.20022909507445591</v>
      </c>
      <c r="K149" s="2">
        <f t="shared" si="50"/>
        <v>0.66895761741122561</v>
      </c>
      <c r="L149" s="2">
        <f t="shared" si="51"/>
        <v>2.1764032073310423E-2</v>
      </c>
      <c r="M149" s="2">
        <f t="shared" si="52"/>
        <v>0.1090492554410081</v>
      </c>
      <c r="N149" s="1">
        <v>874</v>
      </c>
      <c r="O149" s="1">
        <v>2920</v>
      </c>
      <c r="P149" s="1">
        <v>95</v>
      </c>
      <c r="Q149" s="1">
        <v>57</v>
      </c>
      <c r="U149" s="1">
        <v>151</v>
      </c>
      <c r="V149" s="1">
        <v>56</v>
      </c>
      <c r="W149" s="1">
        <v>97</v>
      </c>
      <c r="X149" s="1">
        <v>16</v>
      </c>
      <c r="Y149" s="1">
        <v>14</v>
      </c>
      <c r="Z149" s="1">
        <v>85</v>
      </c>
      <c r="AF149" s="5">
        <f>IF(Q149&gt;0,RANK(Q149,(N149:P149,Q149:AD149)),0)</f>
        <v>7</v>
      </c>
      <c r="AG149" s="5">
        <f>IF(R149&gt;0,RANK(R149,(N149:P149,Q149:AD149)),0)</f>
        <v>0</v>
      </c>
      <c r="AH149" s="5" t="e">
        <f>IF(#REF!&gt;0,RANK(#REF!,(N149:P149,Q149:AD149)),0)</f>
        <v>#REF!</v>
      </c>
      <c r="AI149" s="5">
        <f>IF(S149&gt;0,RANK(S149,(N149:P149,Q149:AD149)),0)</f>
        <v>0</v>
      </c>
      <c r="AJ149" s="2">
        <f t="shared" si="53"/>
        <v>1.3058419243986255E-2</v>
      </c>
      <c r="AK149" s="2">
        <f t="shared" si="54"/>
        <v>0</v>
      </c>
      <c r="AM149" s="2">
        <f t="shared" si="55"/>
        <v>0</v>
      </c>
      <c r="AO149" t="s">
        <v>118</v>
      </c>
      <c r="AP149" t="s">
        <v>202</v>
      </c>
      <c r="AQ149">
        <v>5</v>
      </c>
      <c r="AS149">
        <v>22</v>
      </c>
      <c r="AT149" s="81">
        <v>49</v>
      </c>
      <c r="AU149" s="78">
        <f t="shared" si="56"/>
        <v>22049</v>
      </c>
      <c r="AW149" s="5" t="s">
        <v>11</v>
      </c>
      <c r="AZ149" s="5"/>
      <c r="BA149" s="5">
        <v>1</v>
      </c>
      <c r="BB149" s="5">
        <v>0</v>
      </c>
      <c r="BC149">
        <f t="shared" si="57"/>
        <v>0.2</v>
      </c>
      <c r="BD149">
        <f t="shared" si="58"/>
        <v>0</v>
      </c>
    </row>
    <row r="150" spans="1:56" hidden="1" outlineLevel="1">
      <c r="A150" t="s">
        <v>80</v>
      </c>
      <c r="B150" t="s">
        <v>202</v>
      </c>
      <c r="C150" s="1">
        <f t="shared" si="48"/>
        <v>76715</v>
      </c>
      <c r="D150" s="5">
        <f>IF(C150&gt;0,RANK(N150,(N150:P150,Q150:AD150)),0)</f>
        <v>2</v>
      </c>
      <c r="E150" s="5">
        <f>IF(C150&gt;0,RANK(O150,(N150:P150,Q150:AD150)),0)</f>
        <v>1</v>
      </c>
      <c r="F150" s="5">
        <f>IF(P150&gt;0,RANK(P150,(N150:P150,Q150:AD150)),0)</f>
        <v>5</v>
      </c>
      <c r="G150" s="1">
        <f t="shared" si="59"/>
        <v>51161</v>
      </c>
      <c r="H150" s="2">
        <f t="shared" si="60"/>
        <v>0.66689695626670142</v>
      </c>
      <c r="I150" s="2"/>
      <c r="J150" s="2">
        <f t="shared" si="49"/>
        <v>9.6695561493840843E-2</v>
      </c>
      <c r="K150" s="2">
        <f t="shared" si="50"/>
        <v>0.76359251776054227</v>
      </c>
      <c r="L150" s="2">
        <f t="shared" si="51"/>
        <v>2.053053509743857E-2</v>
      </c>
      <c r="M150" s="2">
        <f t="shared" si="52"/>
        <v>0.11918138564817832</v>
      </c>
      <c r="N150" s="1">
        <v>7418</v>
      </c>
      <c r="O150" s="1">
        <v>58579</v>
      </c>
      <c r="P150" s="1">
        <v>1575</v>
      </c>
      <c r="Q150" s="1">
        <v>805</v>
      </c>
      <c r="U150" s="1">
        <v>3363</v>
      </c>
      <c r="V150" s="1">
        <v>1182</v>
      </c>
      <c r="W150" s="1">
        <v>2582</v>
      </c>
      <c r="X150" s="1">
        <v>386</v>
      </c>
      <c r="Y150" s="1">
        <v>402</v>
      </c>
      <c r="Z150" s="1">
        <v>423</v>
      </c>
      <c r="AF150" s="5">
        <f>IF(Q150&gt;0,RANK(Q150,(N150:P150,Q150:AD150)),0)</f>
        <v>7</v>
      </c>
      <c r="AG150" s="5">
        <f>IF(R150&gt;0,RANK(R150,(N150:P150,Q150:AD150)),0)</f>
        <v>0</v>
      </c>
      <c r="AH150" s="5" t="e">
        <f>IF(#REF!&gt;0,RANK(#REF!,(N150:P150,Q150:AD150)),0)</f>
        <v>#REF!</v>
      </c>
      <c r="AI150" s="5">
        <f>IF(S150&gt;0,RANK(S150,(N150:P150,Q150:AD150)),0)</f>
        <v>0</v>
      </c>
      <c r="AJ150" s="2">
        <f t="shared" si="53"/>
        <v>1.0493384605357491E-2</v>
      </c>
      <c r="AK150" s="2">
        <f t="shared" si="54"/>
        <v>0</v>
      </c>
      <c r="AM150" s="2">
        <f t="shared" si="55"/>
        <v>0</v>
      </c>
      <c r="AO150" t="s">
        <v>80</v>
      </c>
      <c r="AP150" t="s">
        <v>202</v>
      </c>
      <c r="AS150">
        <v>22</v>
      </c>
      <c r="AT150" s="81">
        <v>51</v>
      </c>
      <c r="AU150" s="78">
        <f t="shared" si="56"/>
        <v>22051</v>
      </c>
      <c r="AW150" s="5" t="s">
        <v>11</v>
      </c>
      <c r="AZ150" s="5"/>
      <c r="BA150" s="5">
        <v>0</v>
      </c>
      <c r="BB150" s="5">
        <v>1</v>
      </c>
      <c r="BC150">
        <f t="shared" si="57"/>
        <v>0</v>
      </c>
      <c r="BD150">
        <f t="shared" si="58"/>
        <v>0.76300000000000001</v>
      </c>
    </row>
    <row r="151" spans="1:56" hidden="1" outlineLevel="1">
      <c r="A151" t="s">
        <v>328</v>
      </c>
      <c r="B151" t="s">
        <v>202</v>
      </c>
      <c r="C151" s="1">
        <f t="shared" si="48"/>
        <v>9515</v>
      </c>
      <c r="D151" s="5">
        <f>IF(C151&gt;0,RANK(N151,(N151:P151,Q151:AD151)),0)</f>
        <v>2</v>
      </c>
      <c r="E151" s="5">
        <f>IF(C151&gt;0,RANK(O151,(N151:P151,Q151:AD151)),0)</f>
        <v>1</v>
      </c>
      <c r="F151" s="5">
        <f>IF(P151&gt;0,RANK(P151,(N151:P151,Q151:AD151)),0)</f>
        <v>5</v>
      </c>
      <c r="G151" s="1">
        <f t="shared" si="59"/>
        <v>6257</v>
      </c>
      <c r="H151" s="2">
        <f t="shared" si="60"/>
        <v>0.65759327377824484</v>
      </c>
      <c r="I151" s="2"/>
      <c r="J151" s="2">
        <f t="shared" si="49"/>
        <v>0.1068838675775092</v>
      </c>
      <c r="K151" s="2">
        <f t="shared" si="50"/>
        <v>0.76447714135575406</v>
      </c>
      <c r="L151" s="2">
        <f t="shared" si="51"/>
        <v>2.3646873357856018E-2</v>
      </c>
      <c r="M151" s="2">
        <f t="shared" si="52"/>
        <v>0.10499211770888069</v>
      </c>
      <c r="N151" s="1">
        <v>1017</v>
      </c>
      <c r="O151" s="1">
        <v>7274</v>
      </c>
      <c r="P151" s="1">
        <v>225</v>
      </c>
      <c r="Q151" s="1">
        <v>92</v>
      </c>
      <c r="U151" s="1">
        <v>288</v>
      </c>
      <c r="V151" s="1">
        <v>107</v>
      </c>
      <c r="W151" s="1">
        <v>242</v>
      </c>
      <c r="X151" s="1">
        <v>36</v>
      </c>
      <c r="Y151" s="1">
        <v>118</v>
      </c>
      <c r="Z151" s="1">
        <v>116</v>
      </c>
      <c r="AF151" s="5">
        <f>IF(Q151&gt;0,RANK(Q151,(N151:P151,Q151:AD151)),0)</f>
        <v>9</v>
      </c>
      <c r="AG151" s="5">
        <f>IF(R151&gt;0,RANK(R151,(N151:P151,Q151:AD151)),0)</f>
        <v>0</v>
      </c>
      <c r="AH151" s="5" t="e">
        <f>IF(#REF!&gt;0,RANK(#REF!,(N151:P151,Q151:AD151)),0)</f>
        <v>#REF!</v>
      </c>
      <c r="AI151" s="5">
        <f>IF(S151&gt;0,RANK(S151,(N151:P151,Q151:AD151)),0)</f>
        <v>0</v>
      </c>
      <c r="AJ151" s="2">
        <f t="shared" si="53"/>
        <v>9.668943772990015E-3</v>
      </c>
      <c r="AK151" s="2">
        <f t="shared" si="54"/>
        <v>0</v>
      </c>
      <c r="AM151" s="2">
        <f t="shared" si="55"/>
        <v>0</v>
      </c>
      <c r="AO151" t="s">
        <v>328</v>
      </c>
      <c r="AP151" t="s">
        <v>202</v>
      </c>
      <c r="AQ151">
        <v>7</v>
      </c>
      <c r="AS151">
        <v>22</v>
      </c>
      <c r="AT151" s="81">
        <v>53</v>
      </c>
      <c r="AU151" s="78">
        <f t="shared" si="56"/>
        <v>22053</v>
      </c>
      <c r="AW151" s="5" t="s">
        <v>11</v>
      </c>
      <c r="AZ151" s="5"/>
      <c r="BA151" s="5">
        <v>1</v>
      </c>
      <c r="BB151" s="5">
        <v>0</v>
      </c>
      <c r="BC151">
        <f t="shared" si="57"/>
        <v>0.106</v>
      </c>
      <c r="BD151">
        <f t="shared" si="58"/>
        <v>0</v>
      </c>
    </row>
    <row r="152" spans="1:56" hidden="1" outlineLevel="1">
      <c r="A152" t="s">
        <v>157</v>
      </c>
      <c r="B152" t="s">
        <v>202</v>
      </c>
      <c r="C152" s="1">
        <f t="shared" si="48"/>
        <v>46064</v>
      </c>
      <c r="D152" s="5">
        <f>IF(C152&gt;0,RANK(N152,(N152:P152,Q152:AD152)),0)</f>
        <v>2</v>
      </c>
      <c r="E152" s="5">
        <f>IF(C152&gt;0,RANK(O152,(N152:P152,Q152:AD152)),0)</f>
        <v>1</v>
      </c>
      <c r="F152" s="5">
        <f>IF(P152&gt;0,RANK(P152,(N152:P152,Q152:AD152)),0)</f>
        <v>4</v>
      </c>
      <c r="G152" s="1">
        <f t="shared" si="59"/>
        <v>24540</v>
      </c>
      <c r="H152" s="2">
        <f t="shared" si="60"/>
        <v>0.53273706147968047</v>
      </c>
      <c r="I152" s="2"/>
      <c r="J152" s="2">
        <f t="shared" si="49"/>
        <v>0.1729550191038555</v>
      </c>
      <c r="K152" s="2">
        <f t="shared" si="50"/>
        <v>0.70569208058353594</v>
      </c>
      <c r="L152" s="2">
        <f t="shared" si="51"/>
        <v>2.3597603334491141E-2</v>
      </c>
      <c r="M152" s="2">
        <f t="shared" si="52"/>
        <v>9.7755296978117454E-2</v>
      </c>
      <c r="N152" s="1">
        <v>7967</v>
      </c>
      <c r="O152" s="1">
        <v>32507</v>
      </c>
      <c r="P152" s="1">
        <v>1087</v>
      </c>
      <c r="Q152" s="1">
        <v>683</v>
      </c>
      <c r="U152" s="1">
        <v>1421</v>
      </c>
      <c r="V152" s="1">
        <v>642</v>
      </c>
      <c r="W152" s="1">
        <v>973</v>
      </c>
      <c r="X152" s="1">
        <v>158</v>
      </c>
      <c r="Y152" s="1">
        <v>291</v>
      </c>
      <c r="Z152" s="1">
        <v>335</v>
      </c>
      <c r="AF152" s="5">
        <f>IF(Q152&gt;0,RANK(Q152,(N152:P152,Q152:AD152)),0)</f>
        <v>6</v>
      </c>
      <c r="AG152" s="5">
        <f>IF(R152&gt;0,RANK(R152,(N152:P152,Q152:AD152)),0)</f>
        <v>0</v>
      </c>
      <c r="AH152" s="5" t="e">
        <f>IF(#REF!&gt;0,RANK(#REF!,(N152:P152,Q152:AD152)),0)</f>
        <v>#REF!</v>
      </c>
      <c r="AI152" s="5">
        <f>IF(S152&gt;0,RANK(S152,(N152:P152,Q152:AD152)),0)</f>
        <v>0</v>
      </c>
      <c r="AJ152" s="2">
        <f t="shared" si="53"/>
        <v>1.4827196943383119E-2</v>
      </c>
      <c r="AK152" s="2">
        <f t="shared" si="54"/>
        <v>0</v>
      </c>
      <c r="AM152" s="2">
        <f t="shared" si="55"/>
        <v>0</v>
      </c>
      <c r="AO152" t="s">
        <v>157</v>
      </c>
      <c r="AP152" t="s">
        <v>202</v>
      </c>
      <c r="AQ152">
        <v>7</v>
      </c>
      <c r="AS152">
        <v>22</v>
      </c>
      <c r="AT152" s="81">
        <v>55</v>
      </c>
      <c r="AU152" s="78">
        <f t="shared" si="56"/>
        <v>22055</v>
      </c>
      <c r="AW152" s="5" t="s">
        <v>11</v>
      </c>
      <c r="AZ152" s="5"/>
      <c r="BA152" s="5">
        <v>0</v>
      </c>
      <c r="BB152" s="5">
        <v>1</v>
      </c>
      <c r="BC152">
        <f t="shared" si="57"/>
        <v>0</v>
      </c>
      <c r="BD152">
        <f t="shared" si="58"/>
        <v>0.70499999999999996</v>
      </c>
    </row>
    <row r="153" spans="1:56" hidden="1" outlineLevel="1">
      <c r="A153" t="s">
        <v>259</v>
      </c>
      <c r="B153" t="s">
        <v>202</v>
      </c>
      <c r="C153" s="1">
        <f t="shared" si="48"/>
        <v>21028</v>
      </c>
      <c r="D153" s="5">
        <f>IF(C153&gt;0,RANK(N153,(N153:P153,Q153:AD153)),0)</f>
        <v>2</v>
      </c>
      <c r="E153" s="5">
        <f>IF(C153&gt;0,RANK(O153,(N153:P153,Q153:AD153)),0)</f>
        <v>1</v>
      </c>
      <c r="F153" s="5">
        <f>IF(P153&gt;0,RANK(P153,(N153:P153,Q153:AD153)),0)</f>
        <v>4</v>
      </c>
      <c r="G153" s="1">
        <f t="shared" si="59"/>
        <v>14319</v>
      </c>
      <c r="H153" s="2">
        <f t="shared" si="60"/>
        <v>0.68094921057637436</v>
      </c>
      <c r="I153" s="2"/>
      <c r="J153" s="2">
        <f t="shared" si="49"/>
        <v>0.10229218185276774</v>
      </c>
      <c r="K153" s="2">
        <f t="shared" si="50"/>
        <v>0.78324139242914215</v>
      </c>
      <c r="L153" s="2">
        <f t="shared" si="51"/>
        <v>2.3302263648468709E-2</v>
      </c>
      <c r="M153" s="2">
        <f t="shared" si="52"/>
        <v>9.1164162069621357E-2</v>
      </c>
      <c r="N153" s="1">
        <v>2151</v>
      </c>
      <c r="O153" s="1">
        <v>16470</v>
      </c>
      <c r="P153" s="1">
        <v>490</v>
      </c>
      <c r="Q153" s="1">
        <v>167</v>
      </c>
      <c r="U153" s="1">
        <v>545</v>
      </c>
      <c r="V153" s="1">
        <v>476</v>
      </c>
      <c r="W153" s="1">
        <v>384</v>
      </c>
      <c r="X153" s="1">
        <v>107</v>
      </c>
      <c r="Y153" s="1">
        <v>80</v>
      </c>
      <c r="Z153" s="1">
        <v>158</v>
      </c>
      <c r="AF153" s="5">
        <f>IF(Q153&gt;0,RANK(Q153,(N153:P153,Q153:AD153)),0)</f>
        <v>7</v>
      </c>
      <c r="AG153" s="5">
        <f>IF(R153&gt;0,RANK(R153,(N153:P153,Q153:AD153)),0)</f>
        <v>0</v>
      </c>
      <c r="AH153" s="5" t="e">
        <f>IF(#REF!&gt;0,RANK(#REF!,(N153:P153,Q153:AD153)),0)</f>
        <v>#REF!</v>
      </c>
      <c r="AI153" s="5">
        <f>IF(S153&gt;0,RANK(S153,(N153:P153,Q153:AD153)),0)</f>
        <v>0</v>
      </c>
      <c r="AJ153" s="2">
        <f t="shared" si="53"/>
        <v>7.9417918965189269E-3</v>
      </c>
      <c r="AK153" s="2">
        <f t="shared" si="54"/>
        <v>0</v>
      </c>
      <c r="AM153" s="2">
        <f t="shared" si="55"/>
        <v>0</v>
      </c>
      <c r="AO153" t="s">
        <v>259</v>
      </c>
      <c r="AP153" t="s">
        <v>202</v>
      </c>
      <c r="AQ153">
        <v>3</v>
      </c>
      <c r="AS153">
        <v>22</v>
      </c>
      <c r="AT153" s="81">
        <v>57</v>
      </c>
      <c r="AU153" s="78">
        <f t="shared" si="56"/>
        <v>22057</v>
      </c>
      <c r="AW153" s="5" t="s">
        <v>11</v>
      </c>
      <c r="AZ153" s="5"/>
      <c r="BA153" s="5">
        <v>1</v>
      </c>
      <c r="BB153" s="5">
        <v>0</v>
      </c>
      <c r="BC153">
        <f t="shared" si="57"/>
        <v>0.10199999999999999</v>
      </c>
      <c r="BD153">
        <f t="shared" si="58"/>
        <v>0</v>
      </c>
    </row>
    <row r="154" spans="1:56" hidden="1" outlineLevel="1">
      <c r="A154" t="s">
        <v>220</v>
      </c>
      <c r="B154" t="s">
        <v>202</v>
      </c>
      <c r="C154" s="1">
        <f t="shared" si="48"/>
        <v>5426</v>
      </c>
      <c r="D154" s="5">
        <f>IF(C154&gt;0,RANK(N154,(N154:P154,Q154:AD154)),0)</f>
        <v>2</v>
      </c>
      <c r="E154" s="5">
        <f>IF(C154&gt;0,RANK(O154,(N154:P154,Q154:AD154)),0)</f>
        <v>1</v>
      </c>
      <c r="F154" s="5">
        <f>IF(P154&gt;0,RANK(P154,(N154:P154,Q154:AD154)),0)</f>
        <v>3</v>
      </c>
      <c r="G154" s="1">
        <f t="shared" si="59"/>
        <v>3741</v>
      </c>
      <c r="H154" s="2">
        <f t="shared" si="60"/>
        <v>0.68945816439366014</v>
      </c>
      <c r="I154" s="2"/>
      <c r="J154" s="2">
        <f t="shared" si="49"/>
        <v>8.9937338739402878E-2</v>
      </c>
      <c r="K154" s="2">
        <f t="shared" si="50"/>
        <v>0.77939550313306305</v>
      </c>
      <c r="L154" s="2">
        <f t="shared" si="51"/>
        <v>4.0729819388131222E-2</v>
      </c>
      <c r="M154" s="2">
        <f t="shared" si="52"/>
        <v>8.9937338739402822E-2</v>
      </c>
      <c r="N154" s="1">
        <v>488</v>
      </c>
      <c r="O154" s="1">
        <v>4229</v>
      </c>
      <c r="P154" s="1">
        <v>221</v>
      </c>
      <c r="Q154" s="1">
        <v>59</v>
      </c>
      <c r="U154" s="1">
        <v>128</v>
      </c>
      <c r="V154" s="1">
        <v>72</v>
      </c>
      <c r="W154" s="1">
        <v>79</v>
      </c>
      <c r="X154" s="1">
        <v>24</v>
      </c>
      <c r="Y154" s="1">
        <v>28</v>
      </c>
      <c r="Z154" s="1">
        <v>98</v>
      </c>
      <c r="AF154" s="5">
        <f>IF(Q154&gt;0,RANK(Q154,(N154:P154,Q154:AD154)),0)</f>
        <v>8</v>
      </c>
      <c r="AG154" s="5">
        <f>IF(R154&gt;0,RANK(R154,(N154:P154,Q154:AD154)),0)</f>
        <v>0</v>
      </c>
      <c r="AH154" s="5" t="e">
        <f>IF(#REF!&gt;0,RANK(#REF!,(N154:P154,Q154:AD154)),0)</f>
        <v>#REF!</v>
      </c>
      <c r="AI154" s="5">
        <f>IF(S154&gt;0,RANK(S154,(N154:P154,Q154:AD154)),0)</f>
        <v>0</v>
      </c>
      <c r="AJ154" s="2">
        <f t="shared" si="53"/>
        <v>1.0873571691854036E-2</v>
      </c>
      <c r="AK154" s="2">
        <f t="shared" si="54"/>
        <v>0</v>
      </c>
      <c r="AM154" s="2">
        <f t="shared" si="55"/>
        <v>0</v>
      </c>
      <c r="AO154" t="s">
        <v>220</v>
      </c>
      <c r="AP154" t="s">
        <v>202</v>
      </c>
      <c r="AQ154">
        <v>5</v>
      </c>
      <c r="AS154">
        <v>22</v>
      </c>
      <c r="AT154" s="81">
        <v>59</v>
      </c>
      <c r="AU154" s="78">
        <f t="shared" si="56"/>
        <v>22059</v>
      </c>
      <c r="AW154" s="5" t="s">
        <v>11</v>
      </c>
      <c r="AZ154" s="5"/>
      <c r="BA154" s="5">
        <v>1</v>
      </c>
      <c r="BB154" s="5">
        <v>0</v>
      </c>
      <c r="BC154">
        <f t="shared" si="57"/>
        <v>8.8999999999999996E-2</v>
      </c>
      <c r="BD154">
        <f t="shared" si="58"/>
        <v>0</v>
      </c>
    </row>
    <row r="155" spans="1:56" hidden="1" outlineLevel="1">
      <c r="A155" t="s">
        <v>52</v>
      </c>
      <c r="B155" t="s">
        <v>202</v>
      </c>
      <c r="C155" s="1">
        <f t="shared" si="48"/>
        <v>8931</v>
      </c>
      <c r="D155" s="5">
        <f>IF(C155&gt;0,RANK(N155,(N155:P155,Q155:AD155)),0)</f>
        <v>2</v>
      </c>
      <c r="E155" s="5">
        <f>IF(C155&gt;0,RANK(O155,(N155:P155,Q155:AD155)),0)</f>
        <v>1</v>
      </c>
      <c r="F155" s="5">
        <f>IF(P155&gt;0,RANK(P155,(N155:P155,Q155:AD155)),0)</f>
        <v>5</v>
      </c>
      <c r="G155" s="1">
        <f t="shared" si="59"/>
        <v>3770</v>
      </c>
      <c r="H155" s="2">
        <f t="shared" si="60"/>
        <v>0.42212518195050946</v>
      </c>
      <c r="I155" s="2"/>
      <c r="J155" s="2">
        <f t="shared" si="49"/>
        <v>0.21218228641809428</v>
      </c>
      <c r="K155" s="2">
        <f t="shared" si="50"/>
        <v>0.63430746836860374</v>
      </c>
      <c r="L155" s="2">
        <f t="shared" si="51"/>
        <v>2.5752995185309595E-2</v>
      </c>
      <c r="M155" s="2">
        <f t="shared" si="52"/>
        <v>0.12775725002799243</v>
      </c>
      <c r="N155" s="1">
        <v>1895</v>
      </c>
      <c r="O155" s="1">
        <v>5665</v>
      </c>
      <c r="P155" s="1">
        <v>230</v>
      </c>
      <c r="Q155" s="1">
        <v>103</v>
      </c>
      <c r="U155" s="1">
        <v>439</v>
      </c>
      <c r="V155" s="1">
        <v>158</v>
      </c>
      <c r="W155" s="1">
        <v>302</v>
      </c>
      <c r="X155" s="1">
        <v>38</v>
      </c>
      <c r="Y155" s="1">
        <v>34</v>
      </c>
      <c r="Z155" s="1">
        <v>67</v>
      </c>
      <c r="AF155" s="5">
        <f>IF(Q155&gt;0,RANK(Q155,(N155:P155,Q155:AD155)),0)</f>
        <v>7</v>
      </c>
      <c r="AG155" s="5">
        <f>IF(R155&gt;0,RANK(R155,(N155:P155,Q155:AD155)),0)</f>
        <v>0</v>
      </c>
      <c r="AH155" s="5" t="e">
        <f>IF(#REF!&gt;0,RANK(#REF!,(N155:P155,Q155:AD155)),0)</f>
        <v>#REF!</v>
      </c>
      <c r="AI155" s="5">
        <f>IF(S155&gt;0,RANK(S155,(N155:P155,Q155:AD155)),0)</f>
        <v>0</v>
      </c>
      <c r="AJ155" s="2">
        <f t="shared" si="53"/>
        <v>1.1532863061247341E-2</v>
      </c>
      <c r="AK155" s="2">
        <f t="shared" si="54"/>
        <v>0</v>
      </c>
      <c r="AM155" s="2">
        <f t="shared" si="55"/>
        <v>0</v>
      </c>
      <c r="AO155" t="s">
        <v>52</v>
      </c>
      <c r="AP155" t="s">
        <v>202</v>
      </c>
      <c r="AQ155">
        <v>5</v>
      </c>
      <c r="AS155">
        <v>22</v>
      </c>
      <c r="AT155" s="81">
        <v>61</v>
      </c>
      <c r="AU155" s="78">
        <f t="shared" si="56"/>
        <v>22061</v>
      </c>
      <c r="AW155" s="5" t="s">
        <v>11</v>
      </c>
      <c r="AZ155" s="5"/>
      <c r="BA155" s="5">
        <v>1</v>
      </c>
      <c r="BB155" s="5">
        <v>0</v>
      </c>
      <c r="BC155">
        <f t="shared" si="57"/>
        <v>0.21199999999999999</v>
      </c>
      <c r="BD155">
        <f t="shared" si="58"/>
        <v>0</v>
      </c>
    </row>
    <row r="156" spans="1:56" hidden="1" outlineLevel="1">
      <c r="A156" t="s">
        <v>234</v>
      </c>
      <c r="B156" t="s">
        <v>202</v>
      </c>
      <c r="C156" s="1">
        <f t="shared" si="48"/>
        <v>33697</v>
      </c>
      <c r="D156" s="5">
        <f>IF(C156&gt;0,RANK(N156,(N156:P156,Q156:AD156)),0)</f>
        <v>2</v>
      </c>
      <c r="E156" s="5">
        <f>IF(C156&gt;0,RANK(O156,(N156:P156,Q156:AD156)),0)</f>
        <v>1</v>
      </c>
      <c r="F156" s="5">
        <f>IF(P156&gt;0,RANK(P156,(N156:P156,Q156:AD156)),0)</f>
        <v>4</v>
      </c>
      <c r="G156" s="1">
        <f t="shared" si="59"/>
        <v>21652</v>
      </c>
      <c r="H156" s="2">
        <f t="shared" si="60"/>
        <v>0.64254978187969258</v>
      </c>
      <c r="I156" s="2"/>
      <c r="J156" s="2">
        <f t="shared" si="49"/>
        <v>0.12597560613704484</v>
      </c>
      <c r="K156" s="2">
        <f t="shared" si="50"/>
        <v>0.76852538801673742</v>
      </c>
      <c r="L156" s="2">
        <f t="shared" si="51"/>
        <v>2.3473899753687272E-2</v>
      </c>
      <c r="M156" s="2">
        <f t="shared" si="52"/>
        <v>8.202510609253047E-2</v>
      </c>
      <c r="N156" s="1">
        <v>4245</v>
      </c>
      <c r="O156" s="1">
        <v>25897</v>
      </c>
      <c r="P156" s="1">
        <v>791</v>
      </c>
      <c r="Q156" s="1">
        <v>353</v>
      </c>
      <c r="U156" s="1">
        <v>1141</v>
      </c>
      <c r="V156" s="1">
        <v>388</v>
      </c>
      <c r="W156" s="1">
        <v>472</v>
      </c>
      <c r="X156" s="1">
        <v>98</v>
      </c>
      <c r="Y156" s="1">
        <v>122</v>
      </c>
      <c r="Z156" s="1">
        <v>190</v>
      </c>
      <c r="AF156" s="5">
        <f>IF(Q156&gt;0,RANK(Q156,(N156:P156,Q156:AD156)),0)</f>
        <v>7</v>
      </c>
      <c r="AG156" s="5">
        <f>IF(R156&gt;0,RANK(R156,(N156:P156,Q156:AD156)),0)</f>
        <v>0</v>
      </c>
      <c r="AH156" s="5" t="e">
        <f>IF(#REF!&gt;0,RANK(#REF!,(N156:P156,Q156:AD156)),0)</f>
        <v>#REF!</v>
      </c>
      <c r="AI156" s="5">
        <f>IF(S156&gt;0,RANK(S156,(N156:P156,Q156:AD156)),0)</f>
        <v>0</v>
      </c>
      <c r="AJ156" s="2">
        <f t="shared" si="53"/>
        <v>1.047571000385791E-2</v>
      </c>
      <c r="AK156" s="2">
        <f t="shared" si="54"/>
        <v>0</v>
      </c>
      <c r="AM156" s="2">
        <f t="shared" si="55"/>
        <v>0</v>
      </c>
      <c r="AO156" t="s">
        <v>234</v>
      </c>
      <c r="AP156" t="s">
        <v>202</v>
      </c>
      <c r="AQ156">
        <v>6</v>
      </c>
      <c r="AS156">
        <v>22</v>
      </c>
      <c r="AT156" s="81">
        <v>63</v>
      </c>
      <c r="AU156" s="78">
        <f t="shared" si="56"/>
        <v>22063</v>
      </c>
      <c r="AW156" s="5" t="s">
        <v>11</v>
      </c>
      <c r="AZ156" s="5"/>
      <c r="BA156" s="5">
        <v>0</v>
      </c>
      <c r="BB156" s="5">
        <v>1</v>
      </c>
      <c r="BC156">
        <f t="shared" si="57"/>
        <v>0</v>
      </c>
      <c r="BD156">
        <f t="shared" si="58"/>
        <v>0.76800000000000002</v>
      </c>
    </row>
    <row r="157" spans="1:56" hidden="1" outlineLevel="1">
      <c r="A157" t="s">
        <v>312</v>
      </c>
      <c r="B157" t="s">
        <v>202</v>
      </c>
      <c r="C157" s="1">
        <f t="shared" ref="C157:C188" si="61">SUM(N157:AD157)</f>
        <v>3158</v>
      </c>
      <c r="D157" s="5">
        <f>IF(C157&gt;0,RANK(N157,(N157:P157,Q157:AD157)),0)</f>
        <v>2</v>
      </c>
      <c r="E157" s="5">
        <f>IF(C157&gt;0,RANK(O157,(N157:P157,Q157:AD157)),0)</f>
        <v>1</v>
      </c>
      <c r="F157" s="5">
        <f>IF(P157&gt;0,RANK(P157,(N157:P157,Q157:AD157)),0)</f>
        <v>5</v>
      </c>
      <c r="G157" s="1">
        <f t="shared" si="59"/>
        <v>1055</v>
      </c>
      <c r="H157" s="2">
        <f t="shared" si="60"/>
        <v>0.33407219759341356</v>
      </c>
      <c r="I157" s="2"/>
      <c r="J157" s="2">
        <f t="shared" ref="J157:J189" si="62">IF($C157=0,"-",N157/$C157)</f>
        <v>0.18207726409119696</v>
      </c>
      <c r="K157" s="2">
        <f t="shared" ref="K157:K189" si="63">IF($C157=0,"-",O157/$C157)</f>
        <v>0.51614946168461051</v>
      </c>
      <c r="L157" s="2">
        <f t="shared" ref="L157:L189" si="64">IF($C157=0,"-",P157/$C157)</f>
        <v>5.6998100063331225E-2</v>
      </c>
      <c r="M157" s="2">
        <f t="shared" ref="M157:M188" si="65">IF(C157=0,"-",(1-J157-K157-L157))</f>
        <v>0.24477517416086131</v>
      </c>
      <c r="N157" s="1">
        <v>575</v>
      </c>
      <c r="O157" s="1">
        <v>1630</v>
      </c>
      <c r="P157" s="1">
        <v>180</v>
      </c>
      <c r="Q157" s="1">
        <v>47</v>
      </c>
      <c r="U157" s="1">
        <v>310</v>
      </c>
      <c r="V157" s="1">
        <v>128</v>
      </c>
      <c r="W157" s="1">
        <v>198</v>
      </c>
      <c r="X157" s="1">
        <v>31</v>
      </c>
      <c r="Y157" s="1">
        <v>31</v>
      </c>
      <c r="Z157" s="1">
        <v>28</v>
      </c>
      <c r="AF157" s="5">
        <f>IF(Q157&gt;0,RANK(Q157,(N157:P157,Q157:AD157)),0)</f>
        <v>7</v>
      </c>
      <c r="AG157" s="5">
        <f>IF(R157&gt;0,RANK(R157,(N157:P157,Q157:AD157)),0)</f>
        <v>0</v>
      </c>
      <c r="AH157" s="5" t="e">
        <f>IF(#REF!&gt;0,RANK(#REF!,(N157:P157,Q157:AD157)),0)</f>
        <v>#REF!</v>
      </c>
      <c r="AI157" s="5">
        <f>IF(S157&gt;0,RANK(S157,(N157:P157,Q157:AD157)),0)</f>
        <v>0</v>
      </c>
      <c r="AJ157" s="2">
        <f t="shared" ref="AJ157:AJ189" si="66">IF($C157=0,"-",Q157/$C157)</f>
        <v>1.4882837238758708E-2</v>
      </c>
      <c r="AK157" s="2">
        <f t="shared" ref="AK157:AK189" si="67">IF($C157=0,"-",R157/$C157)</f>
        <v>0</v>
      </c>
      <c r="AM157" s="2">
        <f t="shared" ref="AM157:AM189" si="68">IF($C157=0,"-",S157/$C157)</f>
        <v>0</v>
      </c>
      <c r="AO157" t="s">
        <v>312</v>
      </c>
      <c r="AP157" t="s">
        <v>202</v>
      </c>
      <c r="AQ157">
        <v>5</v>
      </c>
      <c r="AS157">
        <v>22</v>
      </c>
      <c r="AT157" s="81">
        <v>65</v>
      </c>
      <c r="AU157" s="78">
        <f t="shared" ref="AU157:AU188" si="69">(AS157*1000+AT157)</f>
        <v>22065</v>
      </c>
      <c r="AW157" s="5" t="s">
        <v>11</v>
      </c>
      <c r="AZ157" s="5"/>
      <c r="BA157" s="5">
        <v>1</v>
      </c>
      <c r="BB157" s="5">
        <v>0</v>
      </c>
      <c r="BC157">
        <f t="shared" ref="BC157:BC188" si="70">ROUNDDOWN(BA157*J157,3)</f>
        <v>0.182</v>
      </c>
      <c r="BD157">
        <f t="shared" ref="BD157:BD188" si="71">ROUNDDOWN(BB157*K157,3)</f>
        <v>0</v>
      </c>
    </row>
    <row r="158" spans="1:56" hidden="1" outlineLevel="1">
      <c r="A158" t="s">
        <v>233</v>
      </c>
      <c r="B158" t="s">
        <v>202</v>
      </c>
      <c r="C158" s="1">
        <f t="shared" si="61"/>
        <v>4850</v>
      </c>
      <c r="D158" s="5">
        <f>IF(C158&gt;0,RANK(N158,(N158:P158,Q158:AD158)),0)</f>
        <v>2</v>
      </c>
      <c r="E158" s="5">
        <f>IF(C158&gt;0,RANK(O158,(N158:P158,Q158:AD158)),0)</f>
        <v>1</v>
      </c>
      <c r="F158" s="5">
        <f>IF(P158&gt;0,RANK(P158,(N158:P158,Q158:AD158)),0)</f>
        <v>5</v>
      </c>
      <c r="G158" s="1">
        <f t="shared" si="59"/>
        <v>2383</v>
      </c>
      <c r="H158" s="2">
        <f t="shared" si="60"/>
        <v>0.49134020618556701</v>
      </c>
      <c r="I158" s="2"/>
      <c r="J158" s="2">
        <f t="shared" si="62"/>
        <v>0.17505154639175258</v>
      </c>
      <c r="K158" s="2">
        <f t="shared" si="63"/>
        <v>0.66639175257731964</v>
      </c>
      <c r="L158" s="2">
        <f t="shared" si="64"/>
        <v>2.2886597938144331E-2</v>
      </c>
      <c r="M158" s="2">
        <f t="shared" si="65"/>
        <v>0.13567010309278346</v>
      </c>
      <c r="N158" s="1">
        <v>849</v>
      </c>
      <c r="O158" s="1">
        <v>3232</v>
      </c>
      <c r="P158" s="1">
        <v>111</v>
      </c>
      <c r="Q158" s="1">
        <v>30</v>
      </c>
      <c r="U158" s="1">
        <v>299</v>
      </c>
      <c r="V158" s="1">
        <v>78</v>
      </c>
      <c r="W158" s="1">
        <v>177</v>
      </c>
      <c r="X158" s="1">
        <v>25</v>
      </c>
      <c r="Y158" s="1">
        <v>29</v>
      </c>
      <c r="Z158" s="1">
        <v>20</v>
      </c>
      <c r="AF158" s="5">
        <f>IF(Q158&gt;0,RANK(Q158,(N158:P158,Q158:AD158)),0)</f>
        <v>7</v>
      </c>
      <c r="AG158" s="5">
        <f>IF(R158&gt;0,RANK(R158,(N158:P158,Q158:AD158)),0)</f>
        <v>0</v>
      </c>
      <c r="AH158" s="5" t="e">
        <f>IF(#REF!&gt;0,RANK(#REF!,(N158:P158,Q158:AD158)),0)</f>
        <v>#REF!</v>
      </c>
      <c r="AI158" s="5">
        <f>IF(S158&gt;0,RANK(S158,(N158:P158,Q158:AD158)),0)</f>
        <v>0</v>
      </c>
      <c r="AJ158" s="2">
        <f t="shared" si="66"/>
        <v>6.1855670103092781E-3</v>
      </c>
      <c r="AK158" s="2">
        <f t="shared" si="67"/>
        <v>0</v>
      </c>
      <c r="AM158" s="2">
        <f t="shared" si="68"/>
        <v>0</v>
      </c>
      <c r="AO158" t="s">
        <v>233</v>
      </c>
      <c r="AP158" t="s">
        <v>202</v>
      </c>
      <c r="AQ158">
        <v>5</v>
      </c>
      <c r="AS158">
        <v>22</v>
      </c>
      <c r="AT158" s="81">
        <v>67</v>
      </c>
      <c r="AU158" s="78">
        <f t="shared" si="69"/>
        <v>22067</v>
      </c>
      <c r="AW158" s="5" t="s">
        <v>11</v>
      </c>
      <c r="AZ158" s="5"/>
      <c r="BA158" s="5">
        <v>1</v>
      </c>
      <c r="BB158" s="5">
        <v>0</v>
      </c>
      <c r="BC158">
        <f t="shared" si="70"/>
        <v>0.17499999999999999</v>
      </c>
      <c r="BD158">
        <f t="shared" si="71"/>
        <v>0</v>
      </c>
    </row>
    <row r="159" spans="1:56" hidden="1" outlineLevel="1">
      <c r="A159" t="s">
        <v>60</v>
      </c>
      <c r="B159" t="s">
        <v>202</v>
      </c>
      <c r="C159" s="1">
        <f t="shared" si="61"/>
        <v>11877</v>
      </c>
      <c r="D159" s="5">
        <f>IF(C159&gt;0,RANK(N159,(N159:P159,Q159:AD159)),0)</f>
        <v>2</v>
      </c>
      <c r="E159" s="5">
        <f>IF(C159&gt;0,RANK(O159,(N159:P159,Q159:AD159)),0)</f>
        <v>1</v>
      </c>
      <c r="F159" s="5">
        <f>IF(P159&gt;0,RANK(P159,(N159:P159,Q159:AD159)),0)</f>
        <v>6</v>
      </c>
      <c r="G159" s="1">
        <f t="shared" si="59"/>
        <v>3723</v>
      </c>
      <c r="H159" s="2">
        <f t="shared" si="60"/>
        <v>0.31346299570598635</v>
      </c>
      <c r="I159" s="2"/>
      <c r="J159" s="2">
        <f t="shared" si="62"/>
        <v>0.24214869074682158</v>
      </c>
      <c r="K159" s="2">
        <f t="shared" si="63"/>
        <v>0.5556116864528079</v>
      </c>
      <c r="L159" s="2">
        <f t="shared" si="64"/>
        <v>2.7953186831691505E-2</v>
      </c>
      <c r="M159" s="2">
        <f t="shared" si="65"/>
        <v>0.17428643596867904</v>
      </c>
      <c r="N159" s="1">
        <v>2876</v>
      </c>
      <c r="O159" s="1">
        <v>6599</v>
      </c>
      <c r="P159" s="1">
        <v>332</v>
      </c>
      <c r="Q159" s="1">
        <v>129</v>
      </c>
      <c r="U159" s="1">
        <v>627</v>
      </c>
      <c r="V159" s="1">
        <v>247</v>
      </c>
      <c r="W159" s="1">
        <v>378</v>
      </c>
      <c r="X159" s="1">
        <v>66</v>
      </c>
      <c r="Y159" s="1">
        <v>146</v>
      </c>
      <c r="Z159" s="1">
        <v>477</v>
      </c>
      <c r="AF159" s="5">
        <f>IF(Q159&gt;0,RANK(Q159,(N159:P159,Q159:AD159)),0)</f>
        <v>9</v>
      </c>
      <c r="AG159" s="5">
        <f>IF(R159&gt;0,RANK(R159,(N159:P159,Q159:AD159)),0)</f>
        <v>0</v>
      </c>
      <c r="AH159" s="5" t="e">
        <f>IF(#REF!&gt;0,RANK(#REF!,(N159:P159,Q159:AD159)),0)</f>
        <v>#REF!</v>
      </c>
      <c r="AI159" s="5">
        <f>IF(S159&gt;0,RANK(S159,(N159:P159,Q159:AD159)),0)</f>
        <v>0</v>
      </c>
      <c r="AJ159" s="2">
        <f t="shared" si="66"/>
        <v>1.0861328618337964E-2</v>
      </c>
      <c r="AK159" s="2">
        <f t="shared" si="67"/>
        <v>0</v>
      </c>
      <c r="AM159" s="2">
        <f t="shared" si="68"/>
        <v>0</v>
      </c>
      <c r="AO159" t="s">
        <v>60</v>
      </c>
      <c r="AP159" t="s">
        <v>202</v>
      </c>
      <c r="AQ159">
        <v>4</v>
      </c>
      <c r="AS159">
        <v>22</v>
      </c>
      <c r="AT159" s="81">
        <v>69</v>
      </c>
      <c r="AU159" s="78">
        <f t="shared" si="69"/>
        <v>22069</v>
      </c>
      <c r="AW159" s="5" t="s">
        <v>11</v>
      </c>
      <c r="AZ159" s="5"/>
      <c r="BA159" s="5">
        <v>1</v>
      </c>
      <c r="BB159" s="5">
        <v>0</v>
      </c>
      <c r="BC159">
        <f t="shared" si="70"/>
        <v>0.24199999999999999</v>
      </c>
      <c r="BD159">
        <f t="shared" si="71"/>
        <v>0</v>
      </c>
    </row>
    <row r="160" spans="1:56" hidden="1" outlineLevel="1">
      <c r="A160" t="s">
        <v>296</v>
      </c>
      <c r="B160" t="s">
        <v>202</v>
      </c>
      <c r="C160" s="1">
        <f t="shared" si="61"/>
        <v>49987</v>
      </c>
      <c r="D160" s="5">
        <f>IF(C160&gt;0,RANK(N160,(N160:P160,Q160:AD160)),0)</f>
        <v>2</v>
      </c>
      <c r="E160" s="5">
        <f>IF(C160&gt;0,RANK(O160,(N160:P160,Q160:AD160)),0)</f>
        <v>1</v>
      </c>
      <c r="F160" s="5">
        <f>IF(P160&gt;0,RANK(P160,(N160:P160,Q160:AD160)),0)</f>
        <v>6</v>
      </c>
      <c r="G160" s="1">
        <f t="shared" si="59"/>
        <v>3269</v>
      </c>
      <c r="H160" s="2">
        <f t="shared" si="60"/>
        <v>6.5397003220837413E-2</v>
      </c>
      <c r="I160" s="2"/>
      <c r="J160" s="2">
        <f t="shared" si="62"/>
        <v>0.31058075099525878</v>
      </c>
      <c r="K160" s="2">
        <f t="shared" si="63"/>
        <v>0.37597775421609619</v>
      </c>
      <c r="L160" s="2">
        <f t="shared" si="64"/>
        <v>3.484906075579651E-2</v>
      </c>
      <c r="M160" s="2">
        <f t="shared" si="65"/>
        <v>0.27859243403284856</v>
      </c>
      <c r="N160" s="1">
        <v>15525</v>
      </c>
      <c r="O160" s="1">
        <v>18794</v>
      </c>
      <c r="P160" s="1">
        <v>1742</v>
      </c>
      <c r="Q160" s="1">
        <v>1061</v>
      </c>
      <c r="U160" s="1">
        <v>5679</v>
      </c>
      <c r="V160" s="1">
        <v>2211</v>
      </c>
      <c r="W160" s="1">
        <v>3647</v>
      </c>
      <c r="X160" s="1">
        <v>399</v>
      </c>
      <c r="Y160" s="1">
        <v>580</v>
      </c>
      <c r="Z160" s="1">
        <v>349</v>
      </c>
      <c r="AF160" s="5">
        <f>IF(Q160&gt;0,RANK(Q160,(N160:P160,Q160:AD160)),0)</f>
        <v>7</v>
      </c>
      <c r="AG160" s="5">
        <f>IF(R160&gt;0,RANK(R160,(N160:P160,Q160:AD160)),0)</f>
        <v>0</v>
      </c>
      <c r="AH160" s="5" t="e">
        <f>IF(#REF!&gt;0,RANK(#REF!,(N160:P160,Q160:AD160)),0)</f>
        <v>#REF!</v>
      </c>
      <c r="AI160" s="5">
        <f>IF(S160&gt;0,RANK(S160,(N160:P160,Q160:AD160)),0)</f>
        <v>0</v>
      </c>
      <c r="AJ160" s="2">
        <f t="shared" si="66"/>
        <v>2.1225518634845061E-2</v>
      </c>
      <c r="AK160" s="2">
        <f t="shared" si="67"/>
        <v>0</v>
      </c>
      <c r="AM160" s="2">
        <f t="shared" si="68"/>
        <v>0</v>
      </c>
      <c r="AO160" t="s">
        <v>296</v>
      </c>
      <c r="AP160" t="s">
        <v>202</v>
      </c>
      <c r="AS160">
        <v>22</v>
      </c>
      <c r="AT160" s="81">
        <v>71</v>
      </c>
      <c r="AU160" s="78">
        <f t="shared" si="69"/>
        <v>22071</v>
      </c>
      <c r="AW160" s="5" t="s">
        <v>11</v>
      </c>
      <c r="AZ160" s="5"/>
      <c r="BA160" s="5">
        <v>1</v>
      </c>
      <c r="BB160" s="5">
        <v>0</v>
      </c>
      <c r="BC160">
        <f t="shared" si="70"/>
        <v>0.31</v>
      </c>
      <c r="BD160">
        <f t="shared" si="71"/>
        <v>0</v>
      </c>
    </row>
    <row r="161" spans="1:56" hidden="1" outlineLevel="1">
      <c r="A161" t="s">
        <v>292</v>
      </c>
      <c r="B161" t="s">
        <v>202</v>
      </c>
      <c r="C161" s="1">
        <f t="shared" si="61"/>
        <v>33771</v>
      </c>
      <c r="D161" s="5">
        <f>IF(C161&gt;0,RANK(N161,(N161:P161,Q161:AD161)),0)</f>
        <v>2</v>
      </c>
      <c r="E161" s="5">
        <f>IF(C161&gt;0,RANK(O161,(N161:P161,Q161:AD161)),0)</f>
        <v>1</v>
      </c>
      <c r="F161" s="5">
        <f>IF(P161&gt;0,RANK(P161,(N161:P161,Q161:AD161)),0)</f>
        <v>5</v>
      </c>
      <c r="G161" s="1">
        <f t="shared" si="59"/>
        <v>17602</v>
      </c>
      <c r="H161" s="2">
        <f t="shared" si="60"/>
        <v>0.52121642829646742</v>
      </c>
      <c r="I161" s="2"/>
      <c r="J161" s="2">
        <f t="shared" si="62"/>
        <v>0.17615705783068314</v>
      </c>
      <c r="K161" s="2">
        <f t="shared" si="63"/>
        <v>0.69737348612715055</v>
      </c>
      <c r="L161" s="2">
        <f t="shared" si="64"/>
        <v>2.3718575108821176E-2</v>
      </c>
      <c r="M161" s="2">
        <f t="shared" si="65"/>
        <v>0.10275088093334513</v>
      </c>
      <c r="N161" s="1">
        <v>5949</v>
      </c>
      <c r="O161" s="1">
        <v>23551</v>
      </c>
      <c r="P161" s="1">
        <v>801</v>
      </c>
      <c r="Q161" s="1">
        <v>372</v>
      </c>
      <c r="U161" s="1">
        <v>1271</v>
      </c>
      <c r="V161" s="1">
        <v>468</v>
      </c>
      <c r="W161" s="1">
        <v>864</v>
      </c>
      <c r="X161" s="1">
        <v>122</v>
      </c>
      <c r="Y161" s="1">
        <v>158</v>
      </c>
      <c r="Z161" s="1">
        <v>215</v>
      </c>
      <c r="AF161" s="5">
        <f>IF(Q161&gt;0,RANK(Q161,(N161:P161,Q161:AD161)),0)</f>
        <v>7</v>
      </c>
      <c r="AG161" s="5">
        <f>IF(R161&gt;0,RANK(R161,(N161:P161,Q161:AD161)),0)</f>
        <v>0</v>
      </c>
      <c r="AH161" s="5" t="e">
        <f>IF(#REF!&gt;0,RANK(#REF!,(N161:P161,Q161:AD161)),0)</f>
        <v>#REF!</v>
      </c>
      <c r="AI161" s="5">
        <f>IF(S161&gt;0,RANK(S161,(N161:P161,Q161:AD161)),0)</f>
        <v>0</v>
      </c>
      <c r="AJ161" s="2">
        <f t="shared" si="66"/>
        <v>1.1015368215332682E-2</v>
      </c>
      <c r="AK161" s="2">
        <f t="shared" si="67"/>
        <v>0</v>
      </c>
      <c r="AM161" s="2">
        <f t="shared" si="68"/>
        <v>0</v>
      </c>
      <c r="AO161" t="s">
        <v>292</v>
      </c>
      <c r="AP161" t="s">
        <v>202</v>
      </c>
      <c r="AQ161">
        <v>5</v>
      </c>
      <c r="AS161">
        <v>22</v>
      </c>
      <c r="AT161" s="81">
        <v>73</v>
      </c>
      <c r="AU161" s="78">
        <f t="shared" si="69"/>
        <v>22073</v>
      </c>
      <c r="AW161" s="5" t="s">
        <v>11</v>
      </c>
      <c r="AZ161" s="5"/>
      <c r="BA161" s="5">
        <v>0</v>
      </c>
      <c r="BB161" s="5">
        <v>1</v>
      </c>
      <c r="BC161">
        <f t="shared" si="70"/>
        <v>0</v>
      </c>
      <c r="BD161">
        <f t="shared" si="71"/>
        <v>0.69699999999999995</v>
      </c>
    </row>
    <row r="162" spans="1:56" hidden="1" outlineLevel="1">
      <c r="A162" t="s">
        <v>77</v>
      </c>
      <c r="B162" t="s">
        <v>202</v>
      </c>
      <c r="C162" s="1">
        <f t="shared" si="61"/>
        <v>8096</v>
      </c>
      <c r="D162" s="5">
        <f>IF(C162&gt;0,RANK(N162,(N162:P162,Q162:AD162)),0)</f>
        <v>3</v>
      </c>
      <c r="E162" s="5">
        <f>IF(C162&gt;0,RANK(O162,(N162:P162,Q162:AD162)),0)</f>
        <v>1</v>
      </c>
      <c r="F162" s="5">
        <f>IF(P162&gt;0,RANK(P162,(N162:P162,Q162:AD162)),0)</f>
        <v>5</v>
      </c>
      <c r="G162" s="1">
        <f t="shared" si="59"/>
        <v>5907</v>
      </c>
      <c r="H162" s="2">
        <f t="shared" si="60"/>
        <v>0.72961956521739135</v>
      </c>
      <c r="I162" s="2"/>
      <c r="J162" s="2">
        <f t="shared" si="62"/>
        <v>5.8794466403162056E-2</v>
      </c>
      <c r="K162" s="2">
        <f t="shared" si="63"/>
        <v>0.78841403162055335</v>
      </c>
      <c r="L162" s="2">
        <f t="shared" si="64"/>
        <v>2.1121541501976284E-2</v>
      </c>
      <c r="M162" s="2">
        <f t="shared" si="65"/>
        <v>0.13166996047430826</v>
      </c>
      <c r="N162" s="1">
        <v>476</v>
      </c>
      <c r="O162" s="1">
        <v>6383</v>
      </c>
      <c r="P162" s="1">
        <v>171</v>
      </c>
      <c r="Q162" s="1">
        <v>57</v>
      </c>
      <c r="U162" s="1">
        <v>269</v>
      </c>
      <c r="V162" s="1">
        <v>96</v>
      </c>
      <c r="W162" s="1">
        <v>495</v>
      </c>
      <c r="X162" s="1">
        <v>44</v>
      </c>
      <c r="Y162" s="1">
        <v>52</v>
      </c>
      <c r="Z162" s="1">
        <v>53</v>
      </c>
      <c r="AF162" s="5">
        <f>IF(Q162&gt;0,RANK(Q162,(N162:P162,Q162:AD162)),0)</f>
        <v>7</v>
      </c>
      <c r="AG162" s="5">
        <f>IF(R162&gt;0,RANK(R162,(N162:P162,Q162:AD162)),0)</f>
        <v>0</v>
      </c>
      <c r="AH162" s="5" t="e">
        <f>IF(#REF!&gt;0,RANK(#REF!,(N162:P162,Q162:AD162)),0)</f>
        <v>#REF!</v>
      </c>
      <c r="AI162" s="5">
        <f>IF(S162&gt;0,RANK(S162,(N162:P162,Q162:AD162)),0)</f>
        <v>0</v>
      </c>
      <c r="AJ162" s="2">
        <f t="shared" si="66"/>
        <v>7.040513833992095E-3</v>
      </c>
      <c r="AK162" s="2">
        <f t="shared" si="67"/>
        <v>0</v>
      </c>
      <c r="AM162" s="2">
        <f t="shared" si="68"/>
        <v>0</v>
      </c>
      <c r="AO162" t="s">
        <v>77</v>
      </c>
      <c r="AP162" t="s">
        <v>202</v>
      </c>
      <c r="AQ162">
        <v>3</v>
      </c>
      <c r="AS162">
        <v>22</v>
      </c>
      <c r="AT162" s="81">
        <v>75</v>
      </c>
      <c r="AU162" s="78">
        <f t="shared" si="69"/>
        <v>22075</v>
      </c>
      <c r="AW162" s="5" t="s">
        <v>11</v>
      </c>
      <c r="AZ162" s="5"/>
      <c r="BA162" s="5">
        <v>0</v>
      </c>
      <c r="BB162" s="5">
        <v>1</v>
      </c>
      <c r="BC162">
        <f t="shared" si="70"/>
        <v>0</v>
      </c>
      <c r="BD162">
        <f t="shared" si="71"/>
        <v>0.78800000000000003</v>
      </c>
    </row>
    <row r="163" spans="1:56" hidden="1" outlineLevel="1">
      <c r="A163" t="s">
        <v>217</v>
      </c>
      <c r="B163" t="s">
        <v>202</v>
      </c>
      <c r="C163" s="1">
        <f t="shared" si="61"/>
        <v>6823</v>
      </c>
      <c r="D163" s="5">
        <f>IF(C163&gt;0,RANK(N163,(N163:P163,Q163:AD163)),0)</f>
        <v>2</v>
      </c>
      <c r="E163" s="5">
        <f>IF(C163&gt;0,RANK(O163,(N163:P163,Q163:AD163)),0)</f>
        <v>1</v>
      </c>
      <c r="F163" s="5">
        <f>IF(P163&gt;0,RANK(P163,(N163:P163,Q163:AD163)),0)</f>
        <v>6</v>
      </c>
      <c r="G163" s="1">
        <f t="shared" si="59"/>
        <v>2114</v>
      </c>
      <c r="H163" s="2">
        <f t="shared" si="60"/>
        <v>0.3098343837021838</v>
      </c>
      <c r="I163" s="2"/>
      <c r="J163" s="2">
        <f t="shared" si="62"/>
        <v>0.24651912648395133</v>
      </c>
      <c r="K163" s="2">
        <f t="shared" si="63"/>
        <v>0.5563535101861351</v>
      </c>
      <c r="L163" s="2">
        <f t="shared" si="64"/>
        <v>2.8433240510039572E-2</v>
      </c>
      <c r="M163" s="2">
        <f t="shared" si="65"/>
        <v>0.16869412281987398</v>
      </c>
      <c r="N163" s="1">
        <v>1682</v>
      </c>
      <c r="O163" s="1">
        <v>3796</v>
      </c>
      <c r="P163" s="1">
        <v>194</v>
      </c>
      <c r="Q163" s="1">
        <v>59</v>
      </c>
      <c r="U163" s="1">
        <v>397</v>
      </c>
      <c r="V163" s="1">
        <v>227</v>
      </c>
      <c r="W163" s="1">
        <v>255</v>
      </c>
      <c r="X163" s="1">
        <v>59</v>
      </c>
      <c r="Y163" s="1">
        <v>67</v>
      </c>
      <c r="Z163" s="1">
        <v>87</v>
      </c>
      <c r="AF163" s="5">
        <f>IF(Q163&gt;0,RANK(Q163,(N163:P163,Q163:AD163)),0)</f>
        <v>9</v>
      </c>
      <c r="AG163" s="5">
        <f>IF(R163&gt;0,RANK(R163,(N163:P163,Q163:AD163)),0)</f>
        <v>0</v>
      </c>
      <c r="AH163" s="5" t="e">
        <f>IF(#REF!&gt;0,RANK(#REF!,(N163:P163,Q163:AD163)),0)</f>
        <v>#REF!</v>
      </c>
      <c r="AI163" s="5">
        <f>IF(S163&gt;0,RANK(S163,(N163:P163,Q163:AD163)),0)</f>
        <v>0</v>
      </c>
      <c r="AJ163" s="2">
        <f t="shared" si="66"/>
        <v>8.6472226293419323E-3</v>
      </c>
      <c r="AK163" s="2">
        <f t="shared" si="67"/>
        <v>0</v>
      </c>
      <c r="AM163" s="2">
        <f t="shared" si="68"/>
        <v>0</v>
      </c>
      <c r="AO163" t="s">
        <v>217</v>
      </c>
      <c r="AP163" t="s">
        <v>202</v>
      </c>
      <c r="AQ163">
        <v>6</v>
      </c>
      <c r="AS163">
        <v>22</v>
      </c>
      <c r="AT163" s="81">
        <v>77</v>
      </c>
      <c r="AU163" s="78">
        <f t="shared" si="69"/>
        <v>22077</v>
      </c>
      <c r="AW163" s="5" t="s">
        <v>11</v>
      </c>
      <c r="AZ163" s="5"/>
      <c r="BA163" s="5">
        <v>1</v>
      </c>
      <c r="BB163" s="5">
        <v>0</v>
      </c>
      <c r="BC163">
        <f t="shared" si="70"/>
        <v>0.246</v>
      </c>
      <c r="BD163">
        <f t="shared" si="71"/>
        <v>0</v>
      </c>
    </row>
    <row r="164" spans="1:56" hidden="1" outlineLevel="1">
      <c r="A164" t="s">
        <v>154</v>
      </c>
      <c r="B164" t="s">
        <v>202</v>
      </c>
      <c r="C164" s="1">
        <f t="shared" si="61"/>
        <v>37481</v>
      </c>
      <c r="D164" s="5">
        <f>IF(C164&gt;0,RANK(N164,(N164:P164,Q164:AD164)),0)</f>
        <v>2</v>
      </c>
      <c r="E164" s="5">
        <f>IF(C164&gt;0,RANK(O164,(N164:P164,Q164:AD164)),0)</f>
        <v>1</v>
      </c>
      <c r="F164" s="5">
        <f>IF(P164&gt;0,RANK(P164,(N164:P164,Q164:AD164)),0)</f>
        <v>5</v>
      </c>
      <c r="G164" s="1">
        <f t="shared" si="59"/>
        <v>13745</v>
      </c>
      <c r="H164" s="2">
        <f t="shared" si="60"/>
        <v>0.36671913769643288</v>
      </c>
      <c r="I164" s="2"/>
      <c r="J164" s="2">
        <f t="shared" si="62"/>
        <v>0.24348336490488515</v>
      </c>
      <c r="K164" s="2">
        <f t="shared" si="63"/>
        <v>0.61020250260131803</v>
      </c>
      <c r="L164" s="2">
        <f t="shared" si="64"/>
        <v>2.5106053733891839E-2</v>
      </c>
      <c r="M164" s="2">
        <f t="shared" si="65"/>
        <v>0.12120807875990504</v>
      </c>
      <c r="N164" s="1">
        <v>9126</v>
      </c>
      <c r="O164" s="1">
        <v>22871</v>
      </c>
      <c r="P164" s="1">
        <v>941</v>
      </c>
      <c r="Q164" s="1">
        <v>428</v>
      </c>
      <c r="U164" s="1">
        <v>1392</v>
      </c>
      <c r="V164" s="1">
        <v>764</v>
      </c>
      <c r="W164" s="1">
        <v>1007</v>
      </c>
      <c r="X164" s="1">
        <v>188</v>
      </c>
      <c r="Y164" s="1">
        <v>291</v>
      </c>
      <c r="Z164" s="1">
        <v>473</v>
      </c>
      <c r="AF164" s="5">
        <f>IF(Q164&gt;0,RANK(Q164,(N164:P164,Q164:AD164)),0)</f>
        <v>8</v>
      </c>
      <c r="AG164" s="5">
        <f>IF(R164&gt;0,RANK(R164,(N164:P164,Q164:AD164)),0)</f>
        <v>0</v>
      </c>
      <c r="AH164" s="5" t="e">
        <f>IF(#REF!&gt;0,RANK(#REF!,(N164:P164,Q164:AD164)),0)</f>
        <v>#REF!</v>
      </c>
      <c r="AI164" s="5">
        <f>IF(S164&gt;0,RANK(S164,(N164:P164,Q164:AD164)),0)</f>
        <v>0</v>
      </c>
      <c r="AJ164" s="2">
        <f t="shared" si="66"/>
        <v>1.141911902030362E-2</v>
      </c>
      <c r="AK164" s="2">
        <f t="shared" si="67"/>
        <v>0</v>
      </c>
      <c r="AM164" s="2">
        <f t="shared" si="68"/>
        <v>0</v>
      </c>
      <c r="AO164" t="s">
        <v>154</v>
      </c>
      <c r="AP164" t="s">
        <v>202</v>
      </c>
      <c r="AQ164">
        <v>5</v>
      </c>
      <c r="AS164">
        <v>22</v>
      </c>
      <c r="AT164" s="81">
        <v>79</v>
      </c>
      <c r="AU164" s="78">
        <f t="shared" si="69"/>
        <v>22079</v>
      </c>
      <c r="AW164" s="5" t="s">
        <v>11</v>
      </c>
      <c r="AZ164" s="5"/>
      <c r="BA164" s="5">
        <v>1</v>
      </c>
      <c r="BB164" s="5">
        <v>0</v>
      </c>
      <c r="BC164">
        <f t="shared" si="70"/>
        <v>0.24299999999999999</v>
      </c>
      <c r="BD164">
        <f t="shared" si="71"/>
        <v>0</v>
      </c>
    </row>
    <row r="165" spans="1:56" hidden="1" outlineLevel="1">
      <c r="A165" t="s">
        <v>155</v>
      </c>
      <c r="B165" t="s">
        <v>202</v>
      </c>
      <c r="C165" s="1">
        <f t="shared" si="61"/>
        <v>4004</v>
      </c>
      <c r="D165" s="5">
        <f>IF(C165&gt;0,RANK(N165,(N165:P165,Q165:AD165)),0)</f>
        <v>2</v>
      </c>
      <c r="E165" s="5">
        <f>IF(C165&gt;0,RANK(O165,(N165:P165,Q165:AD165)),0)</f>
        <v>1</v>
      </c>
      <c r="F165" s="5">
        <f>IF(P165&gt;0,RANK(P165,(N165:P165,Q165:AD165)),0)</f>
        <v>5</v>
      </c>
      <c r="G165" s="1">
        <f t="shared" si="59"/>
        <v>1747</v>
      </c>
      <c r="H165" s="2">
        <f t="shared" si="60"/>
        <v>0.43631368631368633</v>
      </c>
      <c r="I165" s="2"/>
      <c r="J165" s="2">
        <f t="shared" si="62"/>
        <v>0.16208791208791209</v>
      </c>
      <c r="K165" s="2">
        <f t="shared" si="63"/>
        <v>0.59840159840159846</v>
      </c>
      <c r="L165" s="2">
        <f t="shared" si="64"/>
        <v>3.9710289710289712E-2</v>
      </c>
      <c r="M165" s="2">
        <f t="shared" si="65"/>
        <v>0.19980019980019975</v>
      </c>
      <c r="N165" s="1">
        <v>649</v>
      </c>
      <c r="O165" s="1">
        <v>2396</v>
      </c>
      <c r="P165" s="1">
        <v>159</v>
      </c>
      <c r="Q165" s="1">
        <v>51</v>
      </c>
      <c r="U165" s="1">
        <v>234</v>
      </c>
      <c r="V165" s="1">
        <v>148</v>
      </c>
      <c r="W165" s="1">
        <v>218</v>
      </c>
      <c r="X165" s="1">
        <v>27</v>
      </c>
      <c r="Y165" s="1">
        <v>35</v>
      </c>
      <c r="Z165" s="1">
        <v>87</v>
      </c>
      <c r="AF165" s="5">
        <f>IF(Q165&gt;0,RANK(Q165,(N165:P165,Q165:AD165)),0)</f>
        <v>8</v>
      </c>
      <c r="AG165" s="5">
        <f>IF(R165&gt;0,RANK(R165,(N165:P165,Q165:AD165)),0)</f>
        <v>0</v>
      </c>
      <c r="AH165" s="5" t="e">
        <f>IF(#REF!&gt;0,RANK(#REF!,(N165:P165,Q165:AD165)),0)</f>
        <v>#REF!</v>
      </c>
      <c r="AI165" s="5">
        <f>IF(S165&gt;0,RANK(S165,(N165:P165,Q165:AD165)),0)</f>
        <v>0</v>
      </c>
      <c r="AJ165" s="2">
        <f t="shared" si="66"/>
        <v>1.2737262737262738E-2</v>
      </c>
      <c r="AK165" s="2">
        <f t="shared" si="67"/>
        <v>0</v>
      </c>
      <c r="AM165" s="2">
        <f t="shared" si="68"/>
        <v>0</v>
      </c>
      <c r="AO165" t="s">
        <v>155</v>
      </c>
      <c r="AP165" t="s">
        <v>202</v>
      </c>
      <c r="AQ165">
        <v>4</v>
      </c>
      <c r="AS165">
        <v>22</v>
      </c>
      <c r="AT165" s="81">
        <v>81</v>
      </c>
      <c r="AU165" s="78">
        <f t="shared" si="69"/>
        <v>22081</v>
      </c>
      <c r="AW165" s="5" t="s">
        <v>11</v>
      </c>
      <c r="AZ165" s="5"/>
      <c r="BA165" s="5">
        <v>1</v>
      </c>
      <c r="BB165" s="5">
        <v>0</v>
      </c>
      <c r="BC165">
        <f t="shared" si="70"/>
        <v>0.16200000000000001</v>
      </c>
      <c r="BD165">
        <f t="shared" si="71"/>
        <v>0</v>
      </c>
    </row>
    <row r="166" spans="1:56" hidden="1" outlineLevel="1">
      <c r="A166" t="s">
        <v>295</v>
      </c>
      <c r="B166" t="s">
        <v>202</v>
      </c>
      <c r="C166" s="1">
        <f t="shared" si="61"/>
        <v>6682</v>
      </c>
      <c r="D166" s="5">
        <f>IF(C166&gt;0,RANK(N166,(N166:P166,Q166:AD166)),0)</f>
        <v>2</v>
      </c>
      <c r="E166" s="5">
        <f>IF(C166&gt;0,RANK(O166,(N166:P166,Q166:AD166)),0)</f>
        <v>1</v>
      </c>
      <c r="F166" s="5">
        <f>IF(P166&gt;0,RANK(P166,(N166:P166,Q166:AD166)),0)</f>
        <v>4</v>
      </c>
      <c r="G166" s="1">
        <f t="shared" si="59"/>
        <v>3600</v>
      </c>
      <c r="H166" s="2">
        <f t="shared" si="60"/>
        <v>0.53876085004489671</v>
      </c>
      <c r="I166" s="2"/>
      <c r="J166" s="2">
        <f t="shared" si="62"/>
        <v>0.14756061059563005</v>
      </c>
      <c r="K166" s="2">
        <f t="shared" si="63"/>
        <v>0.68632146064052679</v>
      </c>
      <c r="L166" s="2">
        <f t="shared" si="64"/>
        <v>4.1903621670158632E-2</v>
      </c>
      <c r="M166" s="2">
        <f t="shared" si="65"/>
        <v>0.1242143070936845</v>
      </c>
      <c r="N166" s="1">
        <v>986</v>
      </c>
      <c r="O166" s="1">
        <v>4586</v>
      </c>
      <c r="P166" s="1">
        <v>280</v>
      </c>
      <c r="Q166" s="1">
        <v>68</v>
      </c>
      <c r="U166" s="1">
        <v>339</v>
      </c>
      <c r="V166" s="1">
        <v>106</v>
      </c>
      <c r="W166" s="1">
        <v>162</v>
      </c>
      <c r="X166" s="1">
        <v>54</v>
      </c>
      <c r="Y166" s="1">
        <v>37</v>
      </c>
      <c r="Z166" s="1">
        <v>64</v>
      </c>
      <c r="AF166" s="5">
        <f>IF(Q166&gt;0,RANK(Q166,(N166:P166,Q166:AD166)),0)</f>
        <v>7</v>
      </c>
      <c r="AG166" s="5">
        <f>IF(R166&gt;0,RANK(R166,(N166:P166,Q166:AD166)),0)</f>
        <v>0</v>
      </c>
      <c r="AH166" s="5" t="e">
        <f>IF(#REF!&gt;0,RANK(#REF!,(N166:P166,Q166:AD166)),0)</f>
        <v>#REF!</v>
      </c>
      <c r="AI166" s="5">
        <f>IF(S166&gt;0,RANK(S166,(N166:P166,Q166:AD166)),0)</f>
        <v>0</v>
      </c>
      <c r="AJ166" s="2">
        <f t="shared" si="66"/>
        <v>1.0176593834181383E-2</v>
      </c>
      <c r="AK166" s="2">
        <f t="shared" si="67"/>
        <v>0</v>
      </c>
      <c r="AM166" s="2">
        <f t="shared" si="68"/>
        <v>0</v>
      </c>
      <c r="AO166" t="s">
        <v>295</v>
      </c>
      <c r="AP166" t="s">
        <v>202</v>
      </c>
      <c r="AQ166">
        <v>5</v>
      </c>
      <c r="AS166">
        <v>22</v>
      </c>
      <c r="AT166" s="81">
        <v>83</v>
      </c>
      <c r="AU166" s="78">
        <f t="shared" si="69"/>
        <v>22083</v>
      </c>
      <c r="AW166" s="5" t="s">
        <v>11</v>
      </c>
      <c r="AZ166" s="5"/>
      <c r="BA166" s="5">
        <v>1</v>
      </c>
      <c r="BB166" s="5">
        <v>0</v>
      </c>
      <c r="BC166">
        <f t="shared" si="70"/>
        <v>0.14699999999999999</v>
      </c>
      <c r="BD166">
        <f t="shared" si="71"/>
        <v>0</v>
      </c>
    </row>
    <row r="167" spans="1:56" hidden="1" outlineLevel="1">
      <c r="A167" t="s">
        <v>200</v>
      </c>
      <c r="B167" t="s">
        <v>202</v>
      </c>
      <c r="C167" s="1">
        <f t="shared" si="61"/>
        <v>6778</v>
      </c>
      <c r="D167" s="5">
        <f>IF(C167&gt;0,RANK(N167,(N167:P167,Q167:AD167)),0)</f>
        <v>2</v>
      </c>
      <c r="E167" s="5">
        <f>IF(C167&gt;0,RANK(O167,(N167:P167,Q167:AD167)),0)</f>
        <v>1</v>
      </c>
      <c r="F167" s="5">
        <f>IF(P167&gt;0,RANK(P167,(N167:P167,Q167:AD167)),0)</f>
        <v>5</v>
      </c>
      <c r="G167" s="1">
        <f t="shared" si="59"/>
        <v>4180</v>
      </c>
      <c r="H167" s="2">
        <f t="shared" si="60"/>
        <v>0.616701091767483</v>
      </c>
      <c r="I167" s="2"/>
      <c r="J167" s="2">
        <f t="shared" si="62"/>
        <v>0.11227500737680732</v>
      </c>
      <c r="K167" s="2">
        <f t="shared" si="63"/>
        <v>0.7289760991442904</v>
      </c>
      <c r="L167" s="2">
        <f t="shared" si="64"/>
        <v>2.9359693124815581E-2</v>
      </c>
      <c r="M167" s="2">
        <f t="shared" si="65"/>
        <v>0.12938920035408674</v>
      </c>
      <c r="N167" s="1">
        <v>761</v>
      </c>
      <c r="O167" s="1">
        <v>4941</v>
      </c>
      <c r="P167" s="1">
        <v>199</v>
      </c>
      <c r="Q167" s="1">
        <v>67</v>
      </c>
      <c r="U167" s="1">
        <v>227</v>
      </c>
      <c r="V167" s="1">
        <v>81</v>
      </c>
      <c r="W167" s="1">
        <v>136</v>
      </c>
      <c r="X167" s="1">
        <v>39</v>
      </c>
      <c r="Y167" s="1">
        <v>45</v>
      </c>
      <c r="Z167" s="1">
        <v>282</v>
      </c>
      <c r="AF167" s="5">
        <f>IF(Q167&gt;0,RANK(Q167,(N167:P167,Q167:AD167)),0)</f>
        <v>8</v>
      </c>
      <c r="AG167" s="5">
        <f>IF(R167&gt;0,RANK(R167,(N167:P167,Q167:AD167)),0)</f>
        <v>0</v>
      </c>
      <c r="AH167" s="5" t="e">
        <f>IF(#REF!&gt;0,RANK(#REF!,(N167:P167,Q167:AD167)),0)</f>
        <v>#REF!</v>
      </c>
      <c r="AI167" s="5">
        <f>IF(S167&gt;0,RANK(S167,(N167:P167,Q167:AD167)),0)</f>
        <v>0</v>
      </c>
      <c r="AJ167" s="2">
        <f t="shared" si="66"/>
        <v>9.8849218058424306E-3</v>
      </c>
      <c r="AK167" s="2">
        <f t="shared" si="67"/>
        <v>0</v>
      </c>
      <c r="AM167" s="2">
        <f t="shared" si="68"/>
        <v>0</v>
      </c>
      <c r="AO167" t="s">
        <v>200</v>
      </c>
      <c r="AP167" t="s">
        <v>202</v>
      </c>
      <c r="AQ167">
        <v>4</v>
      </c>
      <c r="AS167">
        <v>22</v>
      </c>
      <c r="AT167" s="81">
        <v>85</v>
      </c>
      <c r="AU167" s="78">
        <f t="shared" si="69"/>
        <v>22085</v>
      </c>
      <c r="AW167" s="5" t="s">
        <v>11</v>
      </c>
      <c r="AZ167" s="5"/>
      <c r="BA167" s="5">
        <v>0</v>
      </c>
      <c r="BB167" s="5">
        <v>1</v>
      </c>
      <c r="BC167">
        <f t="shared" si="70"/>
        <v>0</v>
      </c>
      <c r="BD167">
        <f t="shared" si="71"/>
        <v>0.72799999999999998</v>
      </c>
    </row>
    <row r="168" spans="1:56" hidden="1" outlineLevel="1">
      <c r="A168" t="s">
        <v>125</v>
      </c>
      <c r="B168" t="s">
        <v>202</v>
      </c>
      <c r="C168" s="1">
        <f t="shared" si="61"/>
        <v>12451</v>
      </c>
      <c r="D168" s="5">
        <f>IF(C168&gt;0,RANK(N168,(N168:P168,Q168:AD168)),0)</f>
        <v>2</v>
      </c>
      <c r="E168" s="5">
        <f>IF(C168&gt;0,RANK(O168,(N168:P168,Q168:AD168)),0)</f>
        <v>1</v>
      </c>
      <c r="F168" s="5">
        <f>IF(P168&gt;0,RANK(P168,(N168:P168,Q168:AD168)),0)</f>
        <v>4</v>
      </c>
      <c r="G168" s="1">
        <f t="shared" si="59"/>
        <v>9164</v>
      </c>
      <c r="H168" s="2">
        <f t="shared" si="60"/>
        <v>0.73600514014938556</v>
      </c>
      <c r="I168" s="2"/>
      <c r="J168" s="2">
        <f t="shared" si="62"/>
        <v>6.3930607983294516E-2</v>
      </c>
      <c r="K168" s="2">
        <f t="shared" si="63"/>
        <v>0.79993574813268009</v>
      </c>
      <c r="L168" s="2">
        <f t="shared" si="64"/>
        <v>2.6423580435306401E-2</v>
      </c>
      <c r="M168" s="2">
        <f t="shared" si="65"/>
        <v>0.10971006344871898</v>
      </c>
      <c r="N168" s="1">
        <v>796</v>
      </c>
      <c r="O168" s="1">
        <v>9960</v>
      </c>
      <c r="P168" s="1">
        <v>329</v>
      </c>
      <c r="Q168" s="1">
        <v>159</v>
      </c>
      <c r="U168" s="1">
        <v>421</v>
      </c>
      <c r="V168" s="1">
        <v>237</v>
      </c>
      <c r="W168" s="1">
        <v>293</v>
      </c>
      <c r="X168" s="1">
        <v>66</v>
      </c>
      <c r="Y168" s="1">
        <v>84</v>
      </c>
      <c r="Z168" s="1">
        <v>106</v>
      </c>
      <c r="AF168" s="5">
        <f>IF(Q168&gt;0,RANK(Q168,(N168:P168,Q168:AD168)),0)</f>
        <v>7</v>
      </c>
      <c r="AG168" s="5">
        <f>IF(R168&gt;0,RANK(R168,(N168:P168,Q168:AD168)),0)</f>
        <v>0</v>
      </c>
      <c r="AH168" s="5" t="e">
        <f>IF(#REF!&gt;0,RANK(#REF!,(N168:P168,Q168:AD168)),0)</f>
        <v>#REF!</v>
      </c>
      <c r="AI168" s="5">
        <f>IF(S168&gt;0,RANK(S168,(N168:P168,Q168:AD168)),0)</f>
        <v>0</v>
      </c>
      <c r="AJ168" s="2">
        <f t="shared" si="66"/>
        <v>1.2770058629828929E-2</v>
      </c>
      <c r="AK168" s="2">
        <f t="shared" si="67"/>
        <v>0</v>
      </c>
      <c r="AM168" s="2">
        <f t="shared" si="68"/>
        <v>0</v>
      </c>
      <c r="AO168" t="s">
        <v>125</v>
      </c>
      <c r="AP168" t="s">
        <v>202</v>
      </c>
      <c r="AQ168">
        <v>3</v>
      </c>
      <c r="AS168">
        <v>22</v>
      </c>
      <c r="AT168" s="81">
        <v>87</v>
      </c>
      <c r="AU168" s="78">
        <f t="shared" si="69"/>
        <v>22087</v>
      </c>
      <c r="AW168" s="5" t="s">
        <v>11</v>
      </c>
      <c r="AZ168" s="5"/>
      <c r="BA168" s="5">
        <v>0</v>
      </c>
      <c r="BB168" s="5">
        <v>1</v>
      </c>
      <c r="BC168">
        <f t="shared" si="70"/>
        <v>0</v>
      </c>
      <c r="BD168">
        <f t="shared" si="71"/>
        <v>0.79900000000000004</v>
      </c>
    </row>
    <row r="169" spans="1:56" hidden="1" outlineLevel="1">
      <c r="A169" t="s">
        <v>246</v>
      </c>
      <c r="B169" t="s">
        <v>202</v>
      </c>
      <c r="C169" s="1">
        <f t="shared" si="61"/>
        <v>15435</v>
      </c>
      <c r="D169" s="5">
        <f>IF(C169&gt;0,RANK(N169,(N169:P169,Q169:AD169)),0)</f>
        <v>2</v>
      </c>
      <c r="E169" s="5">
        <f>IF(C169&gt;0,RANK(O169,(N169:P169,Q169:AD169)),0)</f>
        <v>1</v>
      </c>
      <c r="F169" s="5">
        <f>IF(P169&gt;0,RANK(P169,(N169:P169,Q169:AD169)),0)</f>
        <v>6</v>
      </c>
      <c r="G169" s="1">
        <f t="shared" si="59"/>
        <v>9524</v>
      </c>
      <c r="H169" s="2">
        <f t="shared" si="60"/>
        <v>0.61703919663103335</v>
      </c>
      <c r="I169" s="2"/>
      <c r="J169" s="2">
        <f t="shared" si="62"/>
        <v>0.11590540978296081</v>
      </c>
      <c r="K169" s="2">
        <f t="shared" si="63"/>
        <v>0.73294460641399417</v>
      </c>
      <c r="L169" s="2">
        <f t="shared" si="64"/>
        <v>1.7233560090702947E-2</v>
      </c>
      <c r="M169" s="2">
        <f t="shared" si="65"/>
        <v>0.13391642371234205</v>
      </c>
      <c r="N169" s="1">
        <v>1789</v>
      </c>
      <c r="O169" s="1">
        <v>11313</v>
      </c>
      <c r="P169" s="1">
        <v>266</v>
      </c>
      <c r="Q169" s="1">
        <v>189</v>
      </c>
      <c r="U169" s="1">
        <v>577</v>
      </c>
      <c r="V169" s="1">
        <v>467</v>
      </c>
      <c r="W169" s="1">
        <v>582</v>
      </c>
      <c r="X169" s="1">
        <v>51</v>
      </c>
      <c r="Y169" s="1">
        <v>135</v>
      </c>
      <c r="Z169" s="1">
        <v>66</v>
      </c>
      <c r="AF169" s="5">
        <f>IF(Q169&gt;0,RANK(Q169,(N169:P169,Q169:AD169)),0)</f>
        <v>7</v>
      </c>
      <c r="AG169" s="5">
        <f>IF(R169&gt;0,RANK(R169,(N169:P169,Q169:AD169)),0)</f>
        <v>0</v>
      </c>
      <c r="AH169" s="5" t="e">
        <f>IF(#REF!&gt;0,RANK(#REF!,(N169:P169,Q169:AD169)),0)</f>
        <v>#REF!</v>
      </c>
      <c r="AI169" s="5">
        <f>IF(S169&gt;0,RANK(S169,(N169:P169,Q169:AD169)),0)</f>
        <v>0</v>
      </c>
      <c r="AJ169" s="2">
        <f t="shared" si="66"/>
        <v>1.2244897959183673E-2</v>
      </c>
      <c r="AK169" s="2">
        <f t="shared" si="67"/>
        <v>0</v>
      </c>
      <c r="AM169" s="2">
        <f t="shared" si="68"/>
        <v>0</v>
      </c>
      <c r="AO169" t="s">
        <v>246</v>
      </c>
      <c r="AP169" t="s">
        <v>202</v>
      </c>
      <c r="AQ169">
        <v>3</v>
      </c>
      <c r="AS169">
        <v>22</v>
      </c>
      <c r="AT169" s="81">
        <v>89</v>
      </c>
      <c r="AU169" s="78">
        <f t="shared" si="69"/>
        <v>22089</v>
      </c>
      <c r="AW169" s="5" t="s">
        <v>11</v>
      </c>
      <c r="AZ169" s="5"/>
      <c r="BA169" s="5">
        <v>0</v>
      </c>
      <c r="BB169" s="5">
        <v>1</v>
      </c>
      <c r="BC169">
        <f t="shared" si="70"/>
        <v>0</v>
      </c>
      <c r="BD169">
        <f t="shared" si="71"/>
        <v>0.73199999999999998</v>
      </c>
    </row>
    <row r="170" spans="1:56" hidden="1" outlineLevel="1">
      <c r="A170" t="s">
        <v>210</v>
      </c>
      <c r="B170" t="s">
        <v>202</v>
      </c>
      <c r="C170" s="1">
        <f t="shared" si="61"/>
        <v>4903</v>
      </c>
      <c r="D170" s="5">
        <f>IF(C170&gt;0,RANK(N170,(N170:P170,Q170:AD170)),0)</f>
        <v>2</v>
      </c>
      <c r="E170" s="5">
        <f>IF(C170&gt;0,RANK(O170,(N170:P170,Q170:AD170)),0)</f>
        <v>1</v>
      </c>
      <c r="F170" s="5">
        <f>IF(P170&gt;0,RANK(P170,(N170:P170,Q170:AD170)),0)</f>
        <v>5</v>
      </c>
      <c r="G170" s="1">
        <f t="shared" si="59"/>
        <v>498</v>
      </c>
      <c r="H170" s="2">
        <f t="shared" si="60"/>
        <v>0.10157046706098308</v>
      </c>
      <c r="I170" s="2"/>
      <c r="J170" s="2">
        <f t="shared" si="62"/>
        <v>0.3014480930042831</v>
      </c>
      <c r="K170" s="2">
        <f t="shared" si="63"/>
        <v>0.40301856006526615</v>
      </c>
      <c r="L170" s="2">
        <f t="shared" si="64"/>
        <v>4.6094228023658985E-2</v>
      </c>
      <c r="M170" s="2">
        <f t="shared" si="65"/>
        <v>0.24943911890679177</v>
      </c>
      <c r="N170" s="1">
        <v>1478</v>
      </c>
      <c r="O170" s="1">
        <v>1976</v>
      </c>
      <c r="P170" s="1">
        <v>226</v>
      </c>
      <c r="Q170" s="1">
        <v>91</v>
      </c>
      <c r="U170" s="1">
        <v>489</v>
      </c>
      <c r="V170" s="1">
        <v>190</v>
      </c>
      <c r="W170" s="1">
        <v>274</v>
      </c>
      <c r="X170" s="1">
        <v>51</v>
      </c>
      <c r="Y170" s="1">
        <v>68</v>
      </c>
      <c r="Z170" s="1">
        <v>60</v>
      </c>
      <c r="AF170" s="5">
        <f>IF(Q170&gt;0,RANK(Q170,(N170:P170,Q170:AD170)),0)</f>
        <v>7</v>
      </c>
      <c r="AG170" s="5">
        <f>IF(R170&gt;0,RANK(R170,(N170:P170,Q170:AD170)),0)</f>
        <v>0</v>
      </c>
      <c r="AH170" s="5" t="e">
        <f>IF(#REF!&gt;0,RANK(#REF!,(N170:P170,Q170:AD170)),0)</f>
        <v>#REF!</v>
      </c>
      <c r="AI170" s="5">
        <f>IF(S170&gt;0,RANK(S170,(N170:P170,Q170:AD170)),0)</f>
        <v>0</v>
      </c>
      <c r="AJ170" s="2">
        <f t="shared" si="66"/>
        <v>1.8560065266163574E-2</v>
      </c>
      <c r="AK170" s="2">
        <f t="shared" si="67"/>
        <v>0</v>
      </c>
      <c r="AM170" s="2">
        <f t="shared" si="68"/>
        <v>0</v>
      </c>
      <c r="AO170" t="s">
        <v>210</v>
      </c>
      <c r="AP170" t="s">
        <v>202</v>
      </c>
      <c r="AQ170">
        <v>6</v>
      </c>
      <c r="AS170">
        <v>22</v>
      </c>
      <c r="AT170" s="81">
        <v>91</v>
      </c>
      <c r="AU170" s="78">
        <f t="shared" si="69"/>
        <v>22091</v>
      </c>
      <c r="AW170" s="5" t="s">
        <v>11</v>
      </c>
      <c r="AZ170" s="5"/>
      <c r="BA170" s="5">
        <v>1</v>
      </c>
      <c r="BB170" s="5">
        <v>0</v>
      </c>
      <c r="BC170">
        <f t="shared" si="70"/>
        <v>0.30099999999999999</v>
      </c>
      <c r="BD170">
        <f t="shared" si="71"/>
        <v>0</v>
      </c>
    </row>
    <row r="171" spans="1:56" hidden="1" outlineLevel="1">
      <c r="A171" t="s">
        <v>211</v>
      </c>
      <c r="B171" t="s">
        <v>202</v>
      </c>
      <c r="C171" s="1">
        <f t="shared" si="61"/>
        <v>9184</v>
      </c>
      <c r="D171" s="5">
        <f>IF(C171&gt;0,RANK(N171,(N171:P171,Q171:AD171)),0)</f>
        <v>2</v>
      </c>
      <c r="E171" s="5">
        <f>IF(C171&gt;0,RANK(O171,(N171:P171,Q171:AD171)),0)</f>
        <v>1</v>
      </c>
      <c r="F171" s="5">
        <f>IF(P171&gt;0,RANK(P171,(N171:P171,Q171:AD171)),0)</f>
        <v>6</v>
      </c>
      <c r="G171" s="1">
        <f t="shared" si="59"/>
        <v>2892</v>
      </c>
      <c r="H171" s="2">
        <f t="shared" si="60"/>
        <v>0.31489547038327526</v>
      </c>
      <c r="I171" s="2"/>
      <c r="J171" s="2">
        <f t="shared" si="62"/>
        <v>0.22767857142857142</v>
      </c>
      <c r="K171" s="2">
        <f t="shared" si="63"/>
        <v>0.54257404181184665</v>
      </c>
      <c r="L171" s="2">
        <f t="shared" si="64"/>
        <v>2.5370209059233449E-2</v>
      </c>
      <c r="M171" s="2">
        <f t="shared" si="65"/>
        <v>0.20437717770034849</v>
      </c>
      <c r="N171" s="1">
        <v>2091</v>
      </c>
      <c r="O171" s="1">
        <v>4983</v>
      </c>
      <c r="P171" s="1">
        <v>233</v>
      </c>
      <c r="Q171" s="1">
        <v>171</v>
      </c>
      <c r="U171" s="1">
        <v>626</v>
      </c>
      <c r="V171" s="1">
        <v>276</v>
      </c>
      <c r="W171" s="1">
        <v>591</v>
      </c>
      <c r="X171" s="1">
        <v>64</v>
      </c>
      <c r="Y171" s="1">
        <v>79</v>
      </c>
      <c r="Z171" s="1">
        <v>70</v>
      </c>
      <c r="AF171" s="5">
        <f>IF(Q171&gt;0,RANK(Q171,(N171:P171,Q171:AD171)),0)</f>
        <v>7</v>
      </c>
      <c r="AG171" s="5">
        <f>IF(R171&gt;0,RANK(R171,(N171:P171,Q171:AD171)),0)</f>
        <v>0</v>
      </c>
      <c r="AH171" s="5" t="e">
        <f>IF(#REF!&gt;0,RANK(#REF!,(N171:P171,Q171:AD171)),0)</f>
        <v>#REF!</v>
      </c>
      <c r="AI171" s="5">
        <f>IF(S171&gt;0,RANK(S171,(N171:P171,Q171:AD171)),0)</f>
        <v>0</v>
      </c>
      <c r="AJ171" s="2">
        <f t="shared" si="66"/>
        <v>1.8619337979094076E-2</v>
      </c>
      <c r="AK171" s="2">
        <f t="shared" si="67"/>
        <v>0</v>
      </c>
      <c r="AM171" s="2">
        <f t="shared" si="68"/>
        <v>0</v>
      </c>
      <c r="AO171" t="s">
        <v>211</v>
      </c>
      <c r="AP171" t="s">
        <v>202</v>
      </c>
      <c r="AQ171">
        <v>3</v>
      </c>
      <c r="AS171">
        <v>22</v>
      </c>
      <c r="AT171" s="81">
        <v>93</v>
      </c>
      <c r="AU171" s="78">
        <f t="shared" si="69"/>
        <v>22093</v>
      </c>
      <c r="AW171" s="5" t="s">
        <v>11</v>
      </c>
      <c r="AZ171" s="5"/>
      <c r="BA171" s="5">
        <v>1</v>
      </c>
      <c r="BB171" s="5">
        <v>0</v>
      </c>
      <c r="BC171">
        <f t="shared" si="70"/>
        <v>0.22700000000000001</v>
      </c>
      <c r="BD171">
        <f t="shared" si="71"/>
        <v>0</v>
      </c>
    </row>
    <row r="172" spans="1:56" hidden="1" outlineLevel="1">
      <c r="A172" t="s">
        <v>16</v>
      </c>
      <c r="B172" t="s">
        <v>202</v>
      </c>
      <c r="C172" s="1">
        <f t="shared" si="61"/>
        <v>14237</v>
      </c>
      <c r="D172" s="5">
        <f>IF(C172&gt;0,RANK(N172,(N172:P172,Q172:AD172)),0)</f>
        <v>2</v>
      </c>
      <c r="E172" s="5">
        <f>IF(C172&gt;0,RANK(O172,(N172:P172,Q172:AD172)),0)</f>
        <v>1</v>
      </c>
      <c r="F172" s="5">
        <f>IF(P172&gt;0,RANK(P172,(N172:P172,Q172:AD172)),0)</f>
        <v>6</v>
      </c>
      <c r="G172" s="1">
        <f t="shared" si="59"/>
        <v>5091</v>
      </c>
      <c r="H172" s="2">
        <f t="shared" si="60"/>
        <v>0.35758937978506705</v>
      </c>
      <c r="I172" s="2"/>
      <c r="J172" s="2">
        <f t="shared" si="62"/>
        <v>0.18339537823979771</v>
      </c>
      <c r="K172" s="2">
        <f t="shared" si="63"/>
        <v>0.54098475802486479</v>
      </c>
      <c r="L172" s="2">
        <f t="shared" si="64"/>
        <v>2.9079159935379646E-2</v>
      </c>
      <c r="M172" s="2">
        <f t="shared" si="65"/>
        <v>0.24654070379995788</v>
      </c>
      <c r="N172" s="1">
        <v>2611</v>
      </c>
      <c r="O172" s="1">
        <v>7702</v>
      </c>
      <c r="P172" s="1">
        <v>414</v>
      </c>
      <c r="Q172" s="1">
        <v>194</v>
      </c>
      <c r="U172" s="1">
        <v>1193</v>
      </c>
      <c r="V172" s="1">
        <v>538</v>
      </c>
      <c r="W172" s="1">
        <v>1138</v>
      </c>
      <c r="X172" s="1">
        <v>110</v>
      </c>
      <c r="Y172" s="1">
        <v>210</v>
      </c>
      <c r="Z172" s="1">
        <v>127</v>
      </c>
      <c r="AF172" s="5">
        <f>IF(Q172&gt;0,RANK(Q172,(N172:P172,Q172:AD172)),0)</f>
        <v>8</v>
      </c>
      <c r="AG172" s="5">
        <f>IF(R172&gt;0,RANK(R172,(N172:P172,Q172:AD172)),0)</f>
        <v>0</v>
      </c>
      <c r="AH172" s="5" t="e">
        <f>IF(#REF!&gt;0,RANK(#REF!,(N172:P172,Q172:AD172)),0)</f>
        <v>#REF!</v>
      </c>
      <c r="AI172" s="5">
        <f>IF(S172&gt;0,RANK(S172,(N172:P172,Q172:AD172)),0)</f>
        <v>0</v>
      </c>
      <c r="AJ172" s="2">
        <f t="shared" si="66"/>
        <v>1.3626466249912201E-2</v>
      </c>
      <c r="AK172" s="2">
        <f t="shared" si="67"/>
        <v>0</v>
      </c>
      <c r="AM172" s="2">
        <f t="shared" si="68"/>
        <v>0</v>
      </c>
      <c r="AO172" t="s">
        <v>16</v>
      </c>
      <c r="AP172" t="s">
        <v>202</v>
      </c>
      <c r="AQ172">
        <v>3</v>
      </c>
      <c r="AS172">
        <v>22</v>
      </c>
      <c r="AT172" s="81">
        <v>95</v>
      </c>
      <c r="AU172" s="78">
        <f t="shared" si="69"/>
        <v>22095</v>
      </c>
      <c r="AW172" s="5" t="s">
        <v>11</v>
      </c>
      <c r="AZ172" s="5"/>
      <c r="BA172" s="5">
        <v>1</v>
      </c>
      <c r="BB172" s="5">
        <v>0</v>
      </c>
      <c r="BC172">
        <f t="shared" si="70"/>
        <v>0.183</v>
      </c>
      <c r="BD172">
        <f t="shared" si="71"/>
        <v>0</v>
      </c>
    </row>
    <row r="173" spans="1:56" hidden="1" outlineLevel="1">
      <c r="A173" t="s">
        <v>70</v>
      </c>
      <c r="B173" t="s">
        <v>202</v>
      </c>
      <c r="C173" s="1">
        <f t="shared" si="61"/>
        <v>21389</v>
      </c>
      <c r="D173" s="5">
        <f>IF(C173&gt;0,RANK(N173,(N173:P173,Q173:AD173)),0)</f>
        <v>2</v>
      </c>
      <c r="E173" s="5">
        <f>IF(C173&gt;0,RANK(O173,(N173:P173,Q173:AD173)),0)</f>
        <v>1</v>
      </c>
      <c r="F173" s="5">
        <f>IF(P173&gt;0,RANK(P173,(N173:P173,Q173:AD173)),0)</f>
        <v>5</v>
      </c>
      <c r="G173" s="1">
        <f t="shared" si="59"/>
        <v>8812</v>
      </c>
      <c r="H173" s="2">
        <f t="shared" si="60"/>
        <v>0.41198747019496001</v>
      </c>
      <c r="I173" s="2"/>
      <c r="J173" s="2">
        <f t="shared" si="62"/>
        <v>0.18977044275094676</v>
      </c>
      <c r="K173" s="2">
        <f t="shared" si="63"/>
        <v>0.60175791294590675</v>
      </c>
      <c r="L173" s="2">
        <f t="shared" si="64"/>
        <v>3.2914114731871523E-2</v>
      </c>
      <c r="M173" s="2">
        <f t="shared" si="65"/>
        <v>0.17555752957127493</v>
      </c>
      <c r="N173" s="1">
        <v>4059</v>
      </c>
      <c r="O173" s="1">
        <v>12871</v>
      </c>
      <c r="P173" s="1">
        <v>704</v>
      </c>
      <c r="Q173" s="1">
        <v>405</v>
      </c>
      <c r="U173" s="1">
        <v>1249</v>
      </c>
      <c r="V173" s="1">
        <v>454</v>
      </c>
      <c r="W173" s="1">
        <v>742</v>
      </c>
      <c r="X173" s="1">
        <v>153</v>
      </c>
      <c r="Y173" s="1">
        <v>557</v>
      </c>
      <c r="Z173" s="1">
        <v>195</v>
      </c>
      <c r="AF173" s="5">
        <f>IF(Q173&gt;0,RANK(Q173,(N173:P173,Q173:AD173)),0)</f>
        <v>8</v>
      </c>
      <c r="AG173" s="5">
        <f>IF(R173&gt;0,RANK(R173,(N173:P173,Q173:AD173)),0)</f>
        <v>0</v>
      </c>
      <c r="AH173" s="5" t="e">
        <f>IF(#REF!&gt;0,RANK(#REF!,(N173:P173,Q173:AD173)),0)</f>
        <v>#REF!</v>
      </c>
      <c r="AI173" s="5">
        <f>IF(S173&gt;0,RANK(S173,(N173:P173,Q173:AD173)),0)</f>
        <v>0</v>
      </c>
      <c r="AJ173" s="2">
        <f t="shared" si="66"/>
        <v>1.8934966571602225E-2</v>
      </c>
      <c r="AK173" s="2">
        <f t="shared" si="67"/>
        <v>0</v>
      </c>
      <c r="AM173" s="2">
        <f t="shared" si="68"/>
        <v>0</v>
      </c>
      <c r="AO173" t="s">
        <v>70</v>
      </c>
      <c r="AP173" t="s">
        <v>202</v>
      </c>
      <c r="AQ173">
        <v>7</v>
      </c>
      <c r="AS173">
        <v>22</v>
      </c>
      <c r="AT173" s="81">
        <v>97</v>
      </c>
      <c r="AU173" s="78">
        <f t="shared" si="69"/>
        <v>22097</v>
      </c>
      <c r="AW173" s="5" t="s">
        <v>11</v>
      </c>
      <c r="AZ173" s="5"/>
      <c r="BA173" s="5">
        <v>1</v>
      </c>
      <c r="BB173" s="5">
        <v>0</v>
      </c>
      <c r="BC173">
        <f t="shared" si="70"/>
        <v>0.189</v>
      </c>
      <c r="BD173">
        <f t="shared" si="71"/>
        <v>0</v>
      </c>
    </row>
    <row r="174" spans="1:56" hidden="1" outlineLevel="1">
      <c r="A174" t="s">
        <v>42</v>
      </c>
      <c r="B174" t="s">
        <v>202</v>
      </c>
      <c r="C174" s="1">
        <f t="shared" si="61"/>
        <v>14159</v>
      </c>
      <c r="D174" s="5">
        <f>IF(C174&gt;0,RANK(N174,(N174:P174,Q174:AD174)),0)</f>
        <v>2</v>
      </c>
      <c r="E174" s="5">
        <f>IF(C174&gt;0,RANK(O174,(N174:P174,Q174:AD174)),0)</f>
        <v>1</v>
      </c>
      <c r="F174" s="5">
        <f>IF(P174&gt;0,RANK(P174,(N174:P174,Q174:AD174)),0)</f>
        <v>4</v>
      </c>
      <c r="G174" s="1">
        <f t="shared" si="59"/>
        <v>8080</v>
      </c>
      <c r="H174" s="2">
        <f t="shared" si="60"/>
        <v>0.57066176989900419</v>
      </c>
      <c r="I174" s="2"/>
      <c r="J174" s="2">
        <f t="shared" si="62"/>
        <v>0.13786284342114555</v>
      </c>
      <c r="K174" s="2">
        <f t="shared" si="63"/>
        <v>0.70852461332014971</v>
      </c>
      <c r="L174" s="2">
        <f t="shared" si="64"/>
        <v>3.5878239988699767E-2</v>
      </c>
      <c r="M174" s="2">
        <f t="shared" si="65"/>
        <v>0.117734303270005</v>
      </c>
      <c r="N174" s="1">
        <v>1952</v>
      </c>
      <c r="O174" s="1">
        <v>10032</v>
      </c>
      <c r="P174" s="1">
        <v>508</v>
      </c>
      <c r="Q174" s="1">
        <v>117</v>
      </c>
      <c r="U174" s="1">
        <v>545</v>
      </c>
      <c r="V174" s="1">
        <v>229</v>
      </c>
      <c r="W174" s="1">
        <v>462</v>
      </c>
      <c r="X174" s="1">
        <v>76</v>
      </c>
      <c r="Y174" s="1">
        <v>116</v>
      </c>
      <c r="Z174" s="1">
        <v>122</v>
      </c>
      <c r="AF174" s="5">
        <f>IF(Q174&gt;0,RANK(Q174,(N174:P174,Q174:AD174)),0)</f>
        <v>8</v>
      </c>
      <c r="AG174" s="5">
        <f>IF(R174&gt;0,RANK(R174,(N174:P174,Q174:AD174)),0)</f>
        <v>0</v>
      </c>
      <c r="AH174" s="5" t="e">
        <f>IF(#REF!&gt;0,RANK(#REF!,(N174:P174,Q174:AD174)),0)</f>
        <v>#REF!</v>
      </c>
      <c r="AI174" s="5">
        <f>IF(S174&gt;0,RANK(S174,(N174:P174,Q174:AD174)),0)</f>
        <v>0</v>
      </c>
      <c r="AJ174" s="2">
        <f t="shared" si="66"/>
        <v>8.2632954304682534E-3</v>
      </c>
      <c r="AK174" s="2">
        <f t="shared" si="67"/>
        <v>0</v>
      </c>
      <c r="AM174" s="2">
        <f t="shared" si="68"/>
        <v>0</v>
      </c>
      <c r="AO174" t="s">
        <v>42</v>
      </c>
      <c r="AP174" t="s">
        <v>202</v>
      </c>
      <c r="AS174">
        <v>22</v>
      </c>
      <c r="AT174" s="81">
        <v>99</v>
      </c>
      <c r="AU174" s="78">
        <f t="shared" si="69"/>
        <v>22099</v>
      </c>
      <c r="AW174" s="5" t="s">
        <v>11</v>
      </c>
      <c r="AZ174" s="5"/>
      <c r="BA174" s="5">
        <v>1</v>
      </c>
      <c r="BB174" s="5">
        <v>0</v>
      </c>
      <c r="BC174">
        <f t="shared" si="70"/>
        <v>0.13700000000000001</v>
      </c>
      <c r="BD174">
        <f t="shared" si="71"/>
        <v>0</v>
      </c>
    </row>
    <row r="175" spans="1:56" hidden="1" outlineLevel="1">
      <c r="A175" t="s">
        <v>43</v>
      </c>
      <c r="B175" t="s">
        <v>202</v>
      </c>
      <c r="C175" s="1">
        <f t="shared" si="61"/>
        <v>14645</v>
      </c>
      <c r="D175" s="5">
        <f>IF(C175&gt;0,RANK(N175,(N175:P175,Q175:AD175)),0)</f>
        <v>2</v>
      </c>
      <c r="E175" s="5">
        <f>IF(C175&gt;0,RANK(O175,(N175:P175,Q175:AD175)),0)</f>
        <v>1</v>
      </c>
      <c r="F175" s="5">
        <f>IF(P175&gt;0,RANK(P175,(N175:P175,Q175:AD175)),0)</f>
        <v>6</v>
      </c>
      <c r="G175" s="1">
        <f t="shared" si="59"/>
        <v>7449</v>
      </c>
      <c r="H175" s="2">
        <f t="shared" si="60"/>
        <v>0.50863776032775687</v>
      </c>
      <c r="I175" s="2"/>
      <c r="J175" s="2">
        <f t="shared" si="62"/>
        <v>0.15998634346193241</v>
      </c>
      <c r="K175" s="2">
        <f t="shared" si="63"/>
        <v>0.66862410378968928</v>
      </c>
      <c r="L175" s="2">
        <f t="shared" si="64"/>
        <v>2.4240355069989759E-2</v>
      </c>
      <c r="M175" s="2">
        <f t="shared" si="65"/>
        <v>0.14714919767838855</v>
      </c>
      <c r="N175" s="1">
        <v>2343</v>
      </c>
      <c r="O175" s="1">
        <v>9792</v>
      </c>
      <c r="P175" s="1">
        <v>355</v>
      </c>
      <c r="Q175" s="1">
        <v>102</v>
      </c>
      <c r="U175" s="1">
        <v>778</v>
      </c>
      <c r="V175" s="1">
        <v>415</v>
      </c>
      <c r="W175" s="1">
        <v>584</v>
      </c>
      <c r="X175" s="1">
        <v>54</v>
      </c>
      <c r="Y175" s="1">
        <v>126</v>
      </c>
      <c r="Z175" s="1">
        <v>96</v>
      </c>
      <c r="AF175" s="5">
        <f>IF(Q175&gt;0,RANK(Q175,(N175:P175,Q175:AD175)),0)</f>
        <v>8</v>
      </c>
      <c r="AG175" s="5">
        <f>IF(R175&gt;0,RANK(R175,(N175:P175,Q175:AD175)),0)</f>
        <v>0</v>
      </c>
      <c r="AH175" s="5" t="e">
        <f>IF(#REF!&gt;0,RANK(#REF!,(N175:P175,Q175:AD175)),0)</f>
        <v>#REF!</v>
      </c>
      <c r="AI175" s="5">
        <f>IF(S175&gt;0,RANK(S175,(N175:P175,Q175:AD175)),0)</f>
        <v>0</v>
      </c>
      <c r="AJ175" s="2">
        <f t="shared" si="66"/>
        <v>6.9648344144759306E-3</v>
      </c>
      <c r="AK175" s="2">
        <f t="shared" si="67"/>
        <v>0</v>
      </c>
      <c r="AM175" s="2">
        <f t="shared" si="68"/>
        <v>0</v>
      </c>
      <c r="AO175" t="s">
        <v>43</v>
      </c>
      <c r="AP175" t="s">
        <v>202</v>
      </c>
      <c r="AQ175">
        <v>3</v>
      </c>
      <c r="AS175">
        <v>22</v>
      </c>
      <c r="AT175" s="81">
        <v>101</v>
      </c>
      <c r="AU175" s="78">
        <f t="shared" si="69"/>
        <v>22101</v>
      </c>
      <c r="AW175" s="5" t="s">
        <v>11</v>
      </c>
      <c r="AZ175" s="5"/>
      <c r="BA175" s="5">
        <v>1</v>
      </c>
      <c r="BB175" s="5">
        <v>0</v>
      </c>
      <c r="BC175">
        <f t="shared" si="70"/>
        <v>0.159</v>
      </c>
      <c r="BD175">
        <f t="shared" si="71"/>
        <v>0</v>
      </c>
    </row>
    <row r="176" spans="1:56" hidden="1" outlineLevel="1">
      <c r="A176" t="s">
        <v>67</v>
      </c>
      <c r="B176" t="s">
        <v>202</v>
      </c>
      <c r="C176" s="1">
        <f t="shared" si="61"/>
        <v>46307</v>
      </c>
      <c r="D176" s="5">
        <f>IF(C176&gt;0,RANK(N176,(N176:P176,Q176:AD176)),0)</f>
        <v>2</v>
      </c>
      <c r="E176" s="5">
        <f>IF(C176&gt;0,RANK(O176,(N176:P176,Q176:AD176)),0)</f>
        <v>1</v>
      </c>
      <c r="F176" s="5">
        <f>IF(P176&gt;0,RANK(P176,(N176:P176,Q176:AD176)),0)</f>
        <v>6</v>
      </c>
      <c r="G176" s="1">
        <f t="shared" si="59"/>
        <v>35164</v>
      </c>
      <c r="H176" s="2">
        <f t="shared" si="60"/>
        <v>0.75936683438788954</v>
      </c>
      <c r="I176" s="2"/>
      <c r="J176" s="2">
        <f t="shared" si="62"/>
        <v>7.6705465696331007E-2</v>
      </c>
      <c r="K176" s="2">
        <f t="shared" si="63"/>
        <v>0.83607230008422051</v>
      </c>
      <c r="L176" s="2">
        <f t="shared" si="64"/>
        <v>1.274105426825318E-2</v>
      </c>
      <c r="M176" s="2">
        <f t="shared" si="65"/>
        <v>7.4481179951195339E-2</v>
      </c>
      <c r="N176" s="1">
        <v>3552</v>
      </c>
      <c r="O176" s="1">
        <v>38716</v>
      </c>
      <c r="P176" s="1">
        <v>590</v>
      </c>
      <c r="Q176" s="1">
        <v>626</v>
      </c>
      <c r="U176" s="1">
        <v>1038</v>
      </c>
      <c r="V176" s="1">
        <v>520</v>
      </c>
      <c r="W176" s="1">
        <v>741</v>
      </c>
      <c r="X176" s="1">
        <v>144</v>
      </c>
      <c r="Y176" s="1">
        <v>177</v>
      </c>
      <c r="Z176" s="1">
        <v>203</v>
      </c>
      <c r="AF176" s="5">
        <f>IF(Q176&gt;0,RANK(Q176,(N176:P176,Q176:AD176)),0)</f>
        <v>5</v>
      </c>
      <c r="AG176" s="5">
        <f>IF(R176&gt;0,RANK(R176,(N176:P176,Q176:AD176)),0)</f>
        <v>0</v>
      </c>
      <c r="AH176" s="5" t="e">
        <f>IF(#REF!&gt;0,RANK(#REF!,(N176:P176,Q176:AD176)),0)</f>
        <v>#REF!</v>
      </c>
      <c r="AI176" s="5">
        <f>IF(S176&gt;0,RANK(S176,(N176:P176,Q176:AD176)),0)</f>
        <v>0</v>
      </c>
      <c r="AJ176" s="2">
        <f t="shared" si="66"/>
        <v>1.3518474528688967E-2</v>
      </c>
      <c r="AK176" s="2">
        <f t="shared" si="67"/>
        <v>0</v>
      </c>
      <c r="AM176" s="2">
        <f t="shared" si="68"/>
        <v>0</v>
      </c>
      <c r="AO176" t="s">
        <v>67</v>
      </c>
      <c r="AP176" t="s">
        <v>202</v>
      </c>
      <c r="AQ176">
        <v>1</v>
      </c>
      <c r="AS176">
        <v>22</v>
      </c>
      <c r="AT176" s="81">
        <v>103</v>
      </c>
      <c r="AU176" s="78">
        <f t="shared" si="69"/>
        <v>22103</v>
      </c>
      <c r="AW176" s="5" t="s">
        <v>11</v>
      </c>
      <c r="AZ176" s="5"/>
      <c r="BA176" s="5">
        <v>0</v>
      </c>
      <c r="BB176" s="5">
        <v>1</v>
      </c>
      <c r="BC176">
        <f t="shared" si="70"/>
        <v>0</v>
      </c>
      <c r="BD176">
        <f t="shared" si="71"/>
        <v>0.83599999999999997</v>
      </c>
    </row>
    <row r="177" spans="1:56" hidden="1" outlineLevel="1">
      <c r="A177" t="s">
        <v>228</v>
      </c>
      <c r="B177" t="s">
        <v>202</v>
      </c>
      <c r="C177" s="1">
        <f t="shared" si="61"/>
        <v>27615</v>
      </c>
      <c r="D177" s="5">
        <f>IF(C177&gt;0,RANK(N177,(N177:P177,Q177:AD177)),0)</f>
        <v>2</v>
      </c>
      <c r="E177" s="5">
        <f>IF(C177&gt;0,RANK(O177,(N177:P177,Q177:AD177)),0)</f>
        <v>1</v>
      </c>
      <c r="F177" s="5">
        <f>IF(P177&gt;0,RANK(P177,(N177:P177,Q177:AD177)),0)</f>
        <v>4</v>
      </c>
      <c r="G177" s="1">
        <f t="shared" si="59"/>
        <v>15680</v>
      </c>
      <c r="H177" s="2">
        <f t="shared" si="60"/>
        <v>0.56780735107731306</v>
      </c>
      <c r="I177" s="2"/>
      <c r="J177" s="2">
        <f t="shared" si="62"/>
        <v>0.12616331703784175</v>
      </c>
      <c r="K177" s="2">
        <f t="shared" si="63"/>
        <v>0.69397066811515484</v>
      </c>
      <c r="L177" s="2">
        <f t="shared" si="64"/>
        <v>3.2735831975375704E-2</v>
      </c>
      <c r="M177" s="2">
        <f t="shared" si="65"/>
        <v>0.14713018287162766</v>
      </c>
      <c r="N177" s="1">
        <v>3484</v>
      </c>
      <c r="O177" s="1">
        <v>19164</v>
      </c>
      <c r="P177" s="1">
        <v>904</v>
      </c>
      <c r="Q177" s="1">
        <v>364</v>
      </c>
      <c r="U177" s="1">
        <v>1418</v>
      </c>
      <c r="V177" s="1">
        <v>569</v>
      </c>
      <c r="W177" s="1">
        <v>901</v>
      </c>
      <c r="X177" s="1">
        <v>164</v>
      </c>
      <c r="Y177" s="1">
        <v>408</v>
      </c>
      <c r="Z177" s="1">
        <v>239</v>
      </c>
      <c r="AF177" s="5">
        <f>IF(Q177&gt;0,RANK(Q177,(N177:P177,Q177:AD177)),0)</f>
        <v>8</v>
      </c>
      <c r="AG177" s="5">
        <f>IF(R177&gt;0,RANK(R177,(N177:P177,Q177:AD177)),0)</f>
        <v>0</v>
      </c>
      <c r="AH177" s="5" t="e">
        <f>IF(#REF!&gt;0,RANK(#REF!,(N177:P177,Q177:AD177)),0)</f>
        <v>#REF!</v>
      </c>
      <c r="AI177" s="5">
        <f>IF(S177&gt;0,RANK(S177,(N177:P177,Q177:AD177)),0)</f>
        <v>0</v>
      </c>
      <c r="AJ177" s="2">
        <f t="shared" si="66"/>
        <v>1.3181242078580482E-2</v>
      </c>
      <c r="AK177" s="2">
        <f t="shared" si="67"/>
        <v>0</v>
      </c>
      <c r="AM177" s="2">
        <f t="shared" si="68"/>
        <v>0</v>
      </c>
      <c r="AO177" t="s">
        <v>228</v>
      </c>
      <c r="AP177" t="s">
        <v>202</v>
      </c>
      <c r="AQ177">
        <v>1</v>
      </c>
      <c r="AS177">
        <v>22</v>
      </c>
      <c r="AT177" s="81">
        <v>105</v>
      </c>
      <c r="AU177" s="78">
        <f t="shared" si="69"/>
        <v>22105</v>
      </c>
      <c r="AW177" s="5" t="s">
        <v>11</v>
      </c>
      <c r="AZ177" s="5"/>
      <c r="BA177" s="5">
        <v>1</v>
      </c>
      <c r="BB177" s="5">
        <v>0</v>
      </c>
      <c r="BC177">
        <f t="shared" si="70"/>
        <v>0.126</v>
      </c>
      <c r="BD177">
        <f t="shared" si="71"/>
        <v>0</v>
      </c>
    </row>
    <row r="178" spans="1:56" hidden="1" outlineLevel="1">
      <c r="A178" t="s">
        <v>132</v>
      </c>
      <c r="B178" t="s">
        <v>202</v>
      </c>
      <c r="C178" s="1">
        <f t="shared" si="61"/>
        <v>2338</v>
      </c>
      <c r="D178" s="5">
        <f>IF(C178&gt;0,RANK(N178,(N178:P178,Q178:AD178)),0)</f>
        <v>3</v>
      </c>
      <c r="E178" s="5">
        <f>IF(C178&gt;0,RANK(O178,(N178:P178,Q178:AD178)),0)</f>
        <v>1</v>
      </c>
      <c r="F178" s="5">
        <f>IF(P178&gt;0,RANK(P178,(N178:P178,Q178:AD178)),0)</f>
        <v>5</v>
      </c>
      <c r="G178" s="1">
        <f t="shared" si="59"/>
        <v>1028</v>
      </c>
      <c r="H178" s="2">
        <f t="shared" si="60"/>
        <v>0.43969204448246363</v>
      </c>
      <c r="I178" s="2"/>
      <c r="J178" s="2">
        <f t="shared" si="62"/>
        <v>0.11633875106928999</v>
      </c>
      <c r="K178" s="2">
        <f t="shared" si="63"/>
        <v>0.55603079555175361</v>
      </c>
      <c r="L178" s="2">
        <f t="shared" si="64"/>
        <v>4.1916167664670656E-2</v>
      </c>
      <c r="M178" s="2">
        <f t="shared" si="65"/>
        <v>0.2857142857142857</v>
      </c>
      <c r="N178" s="1">
        <v>272</v>
      </c>
      <c r="O178" s="1">
        <v>1300</v>
      </c>
      <c r="P178" s="1">
        <v>98</v>
      </c>
      <c r="Q178" s="1">
        <v>23</v>
      </c>
      <c r="U178" s="1">
        <v>420</v>
      </c>
      <c r="V178" s="1">
        <v>51</v>
      </c>
      <c r="W178" s="1">
        <v>103</v>
      </c>
      <c r="X178" s="1">
        <v>22</v>
      </c>
      <c r="Y178" s="1">
        <v>18</v>
      </c>
      <c r="Z178" s="1">
        <v>31</v>
      </c>
      <c r="AF178" s="5">
        <f>IF(Q178&gt;0,RANK(Q178,(N178:P178,Q178:AD178)),0)</f>
        <v>8</v>
      </c>
      <c r="AG178" s="5">
        <f>IF(R178&gt;0,RANK(R178,(N178:P178,Q178:AD178)),0)</f>
        <v>0</v>
      </c>
      <c r="AH178" s="5" t="e">
        <f>IF(#REF!&gt;0,RANK(#REF!,(N178:P178,Q178:AD178)),0)</f>
        <v>#REF!</v>
      </c>
      <c r="AI178" s="5">
        <f>IF(S178&gt;0,RANK(S178,(N178:P178,Q178:AD178)),0)</f>
        <v>0</v>
      </c>
      <c r="AJ178" s="2">
        <f t="shared" si="66"/>
        <v>9.8374679213002574E-3</v>
      </c>
      <c r="AK178" s="2">
        <f t="shared" si="67"/>
        <v>0</v>
      </c>
      <c r="AM178" s="2">
        <f t="shared" si="68"/>
        <v>0</v>
      </c>
      <c r="AO178" t="s">
        <v>132</v>
      </c>
      <c r="AP178" t="s">
        <v>202</v>
      </c>
      <c r="AQ178">
        <v>5</v>
      </c>
      <c r="AS178">
        <v>22</v>
      </c>
      <c r="AT178" s="81">
        <v>107</v>
      </c>
      <c r="AU178" s="78">
        <f t="shared" si="69"/>
        <v>22107</v>
      </c>
      <c r="AW178" s="5" t="s">
        <v>11</v>
      </c>
      <c r="AZ178" s="5"/>
      <c r="BA178" s="5">
        <v>1</v>
      </c>
      <c r="BB178" s="5">
        <v>0</v>
      </c>
      <c r="BC178">
        <f t="shared" si="70"/>
        <v>0.11600000000000001</v>
      </c>
      <c r="BD178">
        <f t="shared" si="71"/>
        <v>0</v>
      </c>
    </row>
    <row r="179" spans="1:56" hidden="1" outlineLevel="1">
      <c r="A179" t="s">
        <v>324</v>
      </c>
      <c r="B179" t="s">
        <v>202</v>
      </c>
      <c r="C179" s="1">
        <f t="shared" si="61"/>
        <v>24119</v>
      </c>
      <c r="D179" s="5">
        <f>IF(C179&gt;0,RANK(N179,(N179:P179,Q179:AD179)),0)</f>
        <v>2</v>
      </c>
      <c r="E179" s="5">
        <f>IF(C179&gt;0,RANK(O179,(N179:P179,Q179:AD179)),0)</f>
        <v>1</v>
      </c>
      <c r="F179" s="5">
        <f>IF(P179&gt;0,RANK(P179,(N179:P179,Q179:AD179)),0)</f>
        <v>5</v>
      </c>
      <c r="G179" s="1">
        <f t="shared" si="59"/>
        <v>17550</v>
      </c>
      <c r="H179" s="2">
        <f t="shared" si="60"/>
        <v>0.72764210788175299</v>
      </c>
      <c r="I179" s="2"/>
      <c r="J179" s="2">
        <f t="shared" si="62"/>
        <v>9.1380239645093078E-2</v>
      </c>
      <c r="K179" s="2">
        <f t="shared" si="63"/>
        <v>0.81902234752684611</v>
      </c>
      <c r="L179" s="2">
        <f t="shared" si="64"/>
        <v>1.5464986110535263E-2</v>
      </c>
      <c r="M179" s="2">
        <f t="shared" si="65"/>
        <v>7.4132426717525512E-2</v>
      </c>
      <c r="N179" s="1">
        <v>2204</v>
      </c>
      <c r="O179" s="1">
        <v>19754</v>
      </c>
      <c r="P179" s="1">
        <v>373</v>
      </c>
      <c r="Q179" s="1">
        <v>171</v>
      </c>
      <c r="U179" s="1">
        <v>656</v>
      </c>
      <c r="V179" s="1">
        <v>282</v>
      </c>
      <c r="W179" s="1">
        <v>414</v>
      </c>
      <c r="X179" s="1">
        <v>123</v>
      </c>
      <c r="Y179" s="1">
        <v>48</v>
      </c>
      <c r="Z179" s="1">
        <v>94</v>
      </c>
      <c r="AF179" s="5">
        <f>IF(Q179&gt;0,RANK(Q179,(N179:P179,Q179:AD179)),0)</f>
        <v>7</v>
      </c>
      <c r="AG179" s="5">
        <f>IF(R179&gt;0,RANK(R179,(N179:P179,Q179:AD179)),0)</f>
        <v>0</v>
      </c>
      <c r="AH179" s="5" t="e">
        <f>IF(#REF!&gt;0,RANK(#REF!,(N179:P179,Q179:AD179)),0)</f>
        <v>#REF!</v>
      </c>
      <c r="AI179" s="5">
        <f>IF(S179&gt;0,RANK(S179,(N179:P179,Q179:AD179)),0)</f>
        <v>0</v>
      </c>
      <c r="AJ179" s="2">
        <f t="shared" si="66"/>
        <v>7.0898461793606699E-3</v>
      </c>
      <c r="AK179" s="2">
        <f t="shared" si="67"/>
        <v>0</v>
      </c>
      <c r="AM179" s="2">
        <f t="shared" si="68"/>
        <v>0</v>
      </c>
      <c r="AO179" t="s">
        <v>324</v>
      </c>
      <c r="AP179" t="s">
        <v>202</v>
      </c>
      <c r="AQ179">
        <v>3</v>
      </c>
      <c r="AS179">
        <v>22</v>
      </c>
      <c r="AT179" s="81">
        <v>109</v>
      </c>
      <c r="AU179" s="78">
        <f t="shared" si="69"/>
        <v>22109</v>
      </c>
      <c r="AW179" s="5" t="s">
        <v>11</v>
      </c>
      <c r="AZ179" s="5"/>
      <c r="BA179" s="5">
        <v>1</v>
      </c>
      <c r="BB179" s="5">
        <v>0</v>
      </c>
      <c r="BC179">
        <f t="shared" si="70"/>
        <v>9.0999999999999998E-2</v>
      </c>
      <c r="BD179">
        <f t="shared" si="71"/>
        <v>0</v>
      </c>
    </row>
    <row r="180" spans="1:56" hidden="1" outlineLevel="1">
      <c r="A180" t="s">
        <v>216</v>
      </c>
      <c r="B180" t="s">
        <v>202</v>
      </c>
      <c r="C180" s="1">
        <f t="shared" si="61"/>
        <v>6708</v>
      </c>
      <c r="D180" s="5">
        <f>IF(C180&gt;0,RANK(N180,(N180:P180,Q180:AD180)),0)</f>
        <v>2</v>
      </c>
      <c r="E180" s="5">
        <f>IF(C180&gt;0,RANK(O180,(N180:P180,Q180:AD180)),0)</f>
        <v>1</v>
      </c>
      <c r="F180" s="5">
        <f>IF(P180&gt;0,RANK(P180,(N180:P180,Q180:AD180)),0)</f>
        <v>4</v>
      </c>
      <c r="G180" s="1">
        <f t="shared" si="59"/>
        <v>3935</v>
      </c>
      <c r="H180" s="2">
        <f t="shared" si="60"/>
        <v>0.58661299940369704</v>
      </c>
      <c r="I180" s="2"/>
      <c r="J180" s="2">
        <f t="shared" si="62"/>
        <v>0.16070363744782348</v>
      </c>
      <c r="K180" s="2">
        <f t="shared" si="63"/>
        <v>0.74731663685152061</v>
      </c>
      <c r="L180" s="2">
        <f t="shared" si="64"/>
        <v>2.4746571258199165E-2</v>
      </c>
      <c r="M180" s="2">
        <f t="shared" si="65"/>
        <v>6.7233154442456769E-2</v>
      </c>
      <c r="N180" s="1">
        <v>1078</v>
      </c>
      <c r="O180" s="1">
        <v>5013</v>
      </c>
      <c r="P180" s="1">
        <v>166</v>
      </c>
      <c r="Q180" s="1">
        <v>40</v>
      </c>
      <c r="U180" s="1">
        <v>169</v>
      </c>
      <c r="V180" s="1">
        <v>48</v>
      </c>
      <c r="W180" s="1">
        <v>95</v>
      </c>
      <c r="X180" s="1">
        <v>40</v>
      </c>
      <c r="Y180" s="1">
        <v>14</v>
      </c>
      <c r="Z180" s="1">
        <v>45</v>
      </c>
      <c r="AF180" s="5">
        <f>IF(Q180&gt;0,RANK(Q180,(N180:P180,Q180:AD180)),0)</f>
        <v>8</v>
      </c>
      <c r="AG180" s="5">
        <f>IF(R180&gt;0,RANK(R180,(N180:P180,Q180:AD180)),0)</f>
        <v>0</v>
      </c>
      <c r="AH180" s="5" t="e">
        <f>IF(#REF!&gt;0,RANK(#REF!,(N180:P180,Q180:AD180)),0)</f>
        <v>#REF!</v>
      </c>
      <c r="AI180" s="5">
        <f>IF(S180&gt;0,RANK(S180,(N180:P180,Q180:AD180)),0)</f>
        <v>0</v>
      </c>
      <c r="AJ180" s="2">
        <f t="shared" si="66"/>
        <v>5.9630292188431726E-3</v>
      </c>
      <c r="AK180" s="2">
        <f t="shared" si="67"/>
        <v>0</v>
      </c>
      <c r="AM180" s="2">
        <f t="shared" si="68"/>
        <v>0</v>
      </c>
      <c r="AO180" t="s">
        <v>216</v>
      </c>
      <c r="AP180" t="s">
        <v>202</v>
      </c>
      <c r="AQ180">
        <v>5</v>
      </c>
      <c r="AS180">
        <v>22</v>
      </c>
      <c r="AT180" s="81">
        <v>111</v>
      </c>
      <c r="AU180" s="78">
        <f t="shared" si="69"/>
        <v>22111</v>
      </c>
      <c r="AW180" s="5" t="s">
        <v>11</v>
      </c>
      <c r="AZ180" s="5"/>
      <c r="BA180" s="5">
        <v>1</v>
      </c>
      <c r="BB180" s="5">
        <v>0</v>
      </c>
      <c r="BC180">
        <f t="shared" si="70"/>
        <v>0.16</v>
      </c>
      <c r="BD180">
        <f t="shared" si="71"/>
        <v>0</v>
      </c>
    </row>
    <row r="181" spans="1:56" hidden="1" outlineLevel="1">
      <c r="A181" t="s">
        <v>13</v>
      </c>
      <c r="B181" t="s">
        <v>202</v>
      </c>
      <c r="C181" s="1">
        <f t="shared" si="61"/>
        <v>14781</v>
      </c>
      <c r="D181" s="5">
        <f>IF(C181&gt;0,RANK(N181,(N181:P181,Q181:AD181)),0)</f>
        <v>2</v>
      </c>
      <c r="E181" s="5">
        <f>IF(C181&gt;0,RANK(O181,(N181:P181,Q181:AD181)),0)</f>
        <v>1</v>
      </c>
      <c r="F181" s="5">
        <f>IF(P181&gt;0,RANK(P181,(N181:P181,Q181:AD181)),0)</f>
        <v>3</v>
      </c>
      <c r="G181" s="1">
        <f t="shared" si="59"/>
        <v>9420</v>
      </c>
      <c r="H181" s="2">
        <f t="shared" si="60"/>
        <v>0.63730464785873753</v>
      </c>
      <c r="I181" s="2"/>
      <c r="J181" s="2">
        <f t="shared" si="62"/>
        <v>0.12286042892903051</v>
      </c>
      <c r="K181" s="2">
        <f t="shared" si="63"/>
        <v>0.76016507678776812</v>
      </c>
      <c r="L181" s="2">
        <f t="shared" si="64"/>
        <v>2.8820783438197686E-2</v>
      </c>
      <c r="M181" s="2">
        <f t="shared" si="65"/>
        <v>8.8153710845003702E-2</v>
      </c>
      <c r="N181" s="1">
        <v>1816</v>
      </c>
      <c r="O181" s="1">
        <v>11236</v>
      </c>
      <c r="P181" s="1">
        <v>426</v>
      </c>
      <c r="Q181" s="1">
        <v>164</v>
      </c>
      <c r="U181" s="1">
        <v>366</v>
      </c>
      <c r="V181" s="1">
        <v>155</v>
      </c>
      <c r="W181" s="1">
        <v>334</v>
      </c>
      <c r="X181" s="1">
        <v>68</v>
      </c>
      <c r="Y181" s="1">
        <v>71</v>
      </c>
      <c r="Z181" s="1">
        <v>145</v>
      </c>
      <c r="AF181" s="5">
        <f>IF(Q181&gt;0,RANK(Q181,(N181:P181,Q181:AD181)),0)</f>
        <v>6</v>
      </c>
      <c r="AG181" s="5">
        <f>IF(R181&gt;0,RANK(R181,(N181:P181,Q181:AD181)),0)</f>
        <v>0</v>
      </c>
      <c r="AH181" s="5" t="e">
        <f>IF(#REF!&gt;0,RANK(#REF!,(N181:P181,Q181:AD181)),0)</f>
        <v>#REF!</v>
      </c>
      <c r="AI181" s="5">
        <f>IF(S181&gt;0,RANK(S181,(N181:P181,Q181:AD181)),0)</f>
        <v>0</v>
      </c>
      <c r="AJ181" s="2">
        <f t="shared" si="66"/>
        <v>1.1095325079493946E-2</v>
      </c>
      <c r="AK181" s="2">
        <f t="shared" si="67"/>
        <v>0</v>
      </c>
      <c r="AM181" s="2">
        <f t="shared" si="68"/>
        <v>0</v>
      </c>
      <c r="AO181" t="s">
        <v>13</v>
      </c>
      <c r="AP181" t="s">
        <v>202</v>
      </c>
      <c r="AQ181">
        <v>7</v>
      </c>
      <c r="AS181">
        <v>22</v>
      </c>
      <c r="AT181" s="81">
        <v>113</v>
      </c>
      <c r="AU181" s="78">
        <f t="shared" si="69"/>
        <v>22113</v>
      </c>
      <c r="AW181" s="5" t="s">
        <v>11</v>
      </c>
      <c r="AZ181" s="5"/>
      <c r="BA181" s="5">
        <v>1</v>
      </c>
      <c r="BB181" s="5">
        <v>0</v>
      </c>
      <c r="BC181">
        <f t="shared" si="70"/>
        <v>0.122</v>
      </c>
      <c r="BD181">
        <f t="shared" si="71"/>
        <v>0</v>
      </c>
    </row>
    <row r="182" spans="1:56" hidden="1" outlineLevel="1">
      <c r="A182" t="s">
        <v>79</v>
      </c>
      <c r="B182" t="s">
        <v>202</v>
      </c>
      <c r="C182" s="1">
        <f t="shared" si="61"/>
        <v>9525</v>
      </c>
      <c r="D182" s="5">
        <f>IF(C182&gt;0,RANK(N182,(N182:P182,Q182:AD182)),0)</f>
        <v>2</v>
      </c>
      <c r="E182" s="5">
        <f>IF(C182&gt;0,RANK(O182,(N182:P182,Q182:AD182)),0)</f>
        <v>1</v>
      </c>
      <c r="F182" s="5">
        <f>IF(P182&gt;0,RANK(P182,(N182:P182,Q182:AD182)),0)</f>
        <v>4</v>
      </c>
      <c r="G182" s="1">
        <f t="shared" si="59"/>
        <v>6175</v>
      </c>
      <c r="H182" s="2">
        <f t="shared" si="60"/>
        <v>0.64829396325459321</v>
      </c>
      <c r="I182" s="2"/>
      <c r="J182" s="2">
        <f t="shared" si="62"/>
        <v>0.1179002624671916</v>
      </c>
      <c r="K182" s="2">
        <f t="shared" si="63"/>
        <v>0.76619422572178475</v>
      </c>
      <c r="L182" s="2">
        <f t="shared" si="64"/>
        <v>2.5511811023622048E-2</v>
      </c>
      <c r="M182" s="2">
        <f t="shared" si="65"/>
        <v>9.0393700787401554E-2</v>
      </c>
      <c r="N182" s="1">
        <v>1123</v>
      </c>
      <c r="O182" s="1">
        <v>7298</v>
      </c>
      <c r="P182" s="1">
        <v>243</v>
      </c>
      <c r="Q182" s="1">
        <v>67</v>
      </c>
      <c r="U182" s="1">
        <v>283</v>
      </c>
      <c r="V182" s="1">
        <v>123</v>
      </c>
      <c r="W182" s="1">
        <v>159</v>
      </c>
      <c r="X182" s="1">
        <v>39</v>
      </c>
      <c r="Y182" s="1">
        <v>41</v>
      </c>
      <c r="Z182" s="1">
        <v>149</v>
      </c>
      <c r="AF182" s="5">
        <f>IF(Q182&gt;0,RANK(Q182,(N182:P182,Q182:AD182)),0)</f>
        <v>8</v>
      </c>
      <c r="AG182" s="5">
        <f>IF(R182&gt;0,RANK(R182,(N182:P182,Q182:AD182)),0)</f>
        <v>0</v>
      </c>
      <c r="AH182" s="5" t="e">
        <f>IF(#REF!&gt;0,RANK(#REF!,(N182:P182,Q182:AD182)),0)</f>
        <v>#REF!</v>
      </c>
      <c r="AI182" s="5">
        <f>IF(S182&gt;0,RANK(S182,(N182:P182,Q182:AD182)),0)</f>
        <v>0</v>
      </c>
      <c r="AJ182" s="2">
        <f t="shared" si="66"/>
        <v>7.0341207349081366E-3</v>
      </c>
      <c r="AK182" s="2">
        <f t="shared" si="67"/>
        <v>0</v>
      </c>
      <c r="AM182" s="2">
        <f t="shared" si="68"/>
        <v>0</v>
      </c>
      <c r="AO182" t="s">
        <v>79</v>
      </c>
      <c r="AP182" t="s">
        <v>202</v>
      </c>
      <c r="AQ182">
        <v>4</v>
      </c>
      <c r="AS182">
        <v>22</v>
      </c>
      <c r="AT182" s="81">
        <v>115</v>
      </c>
      <c r="AU182" s="78">
        <f t="shared" si="69"/>
        <v>22115</v>
      </c>
      <c r="AW182" s="5" t="s">
        <v>11</v>
      </c>
      <c r="AZ182" s="5"/>
      <c r="BA182" s="5">
        <v>1</v>
      </c>
      <c r="BB182" s="5">
        <v>0</v>
      </c>
      <c r="BC182">
        <f t="shared" si="70"/>
        <v>0.11700000000000001</v>
      </c>
      <c r="BD182">
        <f t="shared" si="71"/>
        <v>0</v>
      </c>
    </row>
    <row r="183" spans="1:56" hidden="1" outlineLevel="1">
      <c r="A183" t="s">
        <v>48</v>
      </c>
      <c r="B183" t="s">
        <v>202</v>
      </c>
      <c r="C183" s="1">
        <f t="shared" si="61"/>
        <v>12651</v>
      </c>
      <c r="D183" s="5">
        <f>IF(C183&gt;0,RANK(N183,(N183:P183,Q183:AD183)),0)</f>
        <v>2</v>
      </c>
      <c r="E183" s="5">
        <f>IF(C183&gt;0,RANK(O183,(N183:P183,Q183:AD183)),0)</f>
        <v>1</v>
      </c>
      <c r="F183" s="5">
        <f>IF(P183&gt;0,RANK(P183,(N183:P183,Q183:AD183)),0)</f>
        <v>5</v>
      </c>
      <c r="G183" s="1">
        <f t="shared" si="59"/>
        <v>7128</v>
      </c>
      <c r="H183" s="2">
        <f t="shared" si="60"/>
        <v>0.56343372065449371</v>
      </c>
      <c r="I183" s="2"/>
      <c r="J183" s="2">
        <f t="shared" si="62"/>
        <v>0.12473322267014465</v>
      </c>
      <c r="K183" s="2">
        <f t="shared" si="63"/>
        <v>0.68816694332463835</v>
      </c>
      <c r="L183" s="2">
        <f t="shared" si="64"/>
        <v>3.446367876057229E-2</v>
      </c>
      <c r="M183" s="2">
        <f t="shared" si="65"/>
        <v>0.15263615524464472</v>
      </c>
      <c r="N183" s="1">
        <v>1578</v>
      </c>
      <c r="O183" s="1">
        <v>8706</v>
      </c>
      <c r="P183" s="1">
        <v>436</v>
      </c>
      <c r="Q183" s="1">
        <v>196</v>
      </c>
      <c r="U183" s="1">
        <v>615</v>
      </c>
      <c r="V183" s="1">
        <v>256</v>
      </c>
      <c r="W183" s="1">
        <v>493</v>
      </c>
      <c r="X183" s="1">
        <v>86</v>
      </c>
      <c r="Y183" s="1">
        <v>83</v>
      </c>
      <c r="Z183" s="1">
        <v>202</v>
      </c>
      <c r="AF183" s="5">
        <f>IF(Q183&gt;0,RANK(Q183,(N183:P183,Q183:AD183)),0)</f>
        <v>8</v>
      </c>
      <c r="AG183" s="5">
        <f>IF(R183&gt;0,RANK(R183,(N183:P183,Q183:AD183)),0)</f>
        <v>0</v>
      </c>
      <c r="AH183" s="5" t="e">
        <f>IF(#REF!&gt;0,RANK(#REF!,(N183:P183,Q183:AD183)),0)</f>
        <v>#REF!</v>
      </c>
      <c r="AI183" s="5">
        <f>IF(S183&gt;0,RANK(S183,(N183:P183,Q183:AD183)),0)</f>
        <v>0</v>
      </c>
      <c r="AJ183" s="2">
        <f t="shared" si="66"/>
        <v>1.5492846415303138E-2</v>
      </c>
      <c r="AK183" s="2">
        <f t="shared" si="67"/>
        <v>0</v>
      </c>
      <c r="AM183" s="2">
        <f t="shared" si="68"/>
        <v>0</v>
      </c>
      <c r="AO183" t="s">
        <v>48</v>
      </c>
      <c r="AP183" t="s">
        <v>202</v>
      </c>
      <c r="AQ183">
        <v>1</v>
      </c>
      <c r="AS183">
        <v>22</v>
      </c>
      <c r="AT183" s="81">
        <v>117</v>
      </c>
      <c r="AU183" s="78">
        <f t="shared" si="69"/>
        <v>22117</v>
      </c>
      <c r="AW183" s="5" t="s">
        <v>11</v>
      </c>
      <c r="AZ183" s="5"/>
      <c r="BA183" s="5">
        <v>1</v>
      </c>
      <c r="BB183" s="5">
        <v>0</v>
      </c>
      <c r="BC183">
        <f t="shared" si="70"/>
        <v>0.124</v>
      </c>
      <c r="BD183">
        <f t="shared" si="71"/>
        <v>0</v>
      </c>
    </row>
    <row r="184" spans="1:56" hidden="1" outlineLevel="1">
      <c r="A184" t="s">
        <v>313</v>
      </c>
      <c r="B184" t="s">
        <v>202</v>
      </c>
      <c r="C184" s="1">
        <f t="shared" si="61"/>
        <v>9133</v>
      </c>
      <c r="D184" s="5">
        <f>IF(C184&gt;0,RANK(N184,(N184:P184,Q184:AD184)),0)</f>
        <v>2</v>
      </c>
      <c r="E184" s="5">
        <f>IF(C184&gt;0,RANK(O184,(N184:P184,Q184:AD184)),0)</f>
        <v>1</v>
      </c>
      <c r="F184" s="5">
        <f>IF(P184&gt;0,RANK(P184,(N184:P184,Q184:AD184)),0)</f>
        <v>5</v>
      </c>
      <c r="G184" s="1">
        <f t="shared" si="59"/>
        <v>3973</v>
      </c>
      <c r="H184" s="2">
        <f t="shared" si="60"/>
        <v>0.43501587649184276</v>
      </c>
      <c r="I184" s="2"/>
      <c r="J184" s="2">
        <f t="shared" si="62"/>
        <v>0.2095696923245374</v>
      </c>
      <c r="K184" s="2">
        <f t="shared" si="63"/>
        <v>0.64458556881638018</v>
      </c>
      <c r="L184" s="2">
        <f t="shared" si="64"/>
        <v>2.2227088579875178E-2</v>
      </c>
      <c r="M184" s="2">
        <f t="shared" si="65"/>
        <v>0.12361765027920726</v>
      </c>
      <c r="N184" s="1">
        <v>1914</v>
      </c>
      <c r="O184" s="1">
        <v>5887</v>
      </c>
      <c r="P184" s="1">
        <v>203</v>
      </c>
      <c r="Q184" s="1">
        <v>76</v>
      </c>
      <c r="U184" s="1">
        <v>449</v>
      </c>
      <c r="V184" s="1">
        <v>156</v>
      </c>
      <c r="W184" s="1">
        <v>306</v>
      </c>
      <c r="X184" s="1">
        <v>40</v>
      </c>
      <c r="Y184" s="1">
        <v>35</v>
      </c>
      <c r="Z184" s="1">
        <v>67</v>
      </c>
      <c r="AF184" s="5">
        <f>IF(Q184&gt;0,RANK(Q184,(N184:P184,Q184:AD184)),0)</f>
        <v>7</v>
      </c>
      <c r="AG184" s="5">
        <f>IF(R184&gt;0,RANK(R184,(N184:P184,Q184:AD184)),0)</f>
        <v>0</v>
      </c>
      <c r="AH184" s="5" t="e">
        <f>IF(#REF!&gt;0,RANK(#REF!,(N184:P184,Q184:AD184)),0)</f>
        <v>#REF!</v>
      </c>
      <c r="AI184" s="5">
        <f>IF(S184&gt;0,RANK(S184,(N184:P184,Q184:AD184)),0)</f>
        <v>0</v>
      </c>
      <c r="AJ184" s="2">
        <f t="shared" si="66"/>
        <v>8.3214715865542535E-3</v>
      </c>
      <c r="AK184" s="2">
        <f t="shared" si="67"/>
        <v>0</v>
      </c>
      <c r="AM184" s="2">
        <f t="shared" si="68"/>
        <v>0</v>
      </c>
      <c r="AO184" t="s">
        <v>313</v>
      </c>
      <c r="AP184" t="s">
        <v>202</v>
      </c>
      <c r="AQ184">
        <v>4</v>
      </c>
      <c r="AS184">
        <v>22</v>
      </c>
      <c r="AT184" s="81">
        <v>119</v>
      </c>
      <c r="AU184" s="78">
        <f t="shared" si="69"/>
        <v>22119</v>
      </c>
      <c r="AW184" s="5" t="s">
        <v>11</v>
      </c>
      <c r="AZ184" s="5"/>
      <c r="BA184" s="5">
        <v>1</v>
      </c>
      <c r="BB184" s="5">
        <v>0</v>
      </c>
      <c r="BC184">
        <f t="shared" si="70"/>
        <v>0.20899999999999999</v>
      </c>
      <c r="BD184">
        <f t="shared" si="71"/>
        <v>0</v>
      </c>
    </row>
    <row r="185" spans="1:56" hidden="1" outlineLevel="1">
      <c r="A185" t="s">
        <v>28</v>
      </c>
      <c r="B185" t="s">
        <v>202</v>
      </c>
      <c r="C185" s="1">
        <f t="shared" si="61"/>
        <v>8286</v>
      </c>
      <c r="D185" s="5">
        <f>IF(C185&gt;0,RANK(N185,(N185:P185,Q185:AD185)),0)</f>
        <v>2</v>
      </c>
      <c r="E185" s="5">
        <f>IF(C185&gt;0,RANK(O185,(N185:P185,Q185:AD185)),0)</f>
        <v>1</v>
      </c>
      <c r="F185" s="5">
        <f>IF(P185&gt;0,RANK(P185,(N185:P185,Q185:AD185)),0)</f>
        <v>4</v>
      </c>
      <c r="G185" s="1">
        <f t="shared" si="59"/>
        <v>2805</v>
      </c>
      <c r="H185" s="2">
        <f t="shared" si="60"/>
        <v>0.33852280955829112</v>
      </c>
      <c r="I185" s="2"/>
      <c r="J185" s="2">
        <f t="shared" si="62"/>
        <v>0.23871590634805695</v>
      </c>
      <c r="K185" s="2">
        <f t="shared" si="63"/>
        <v>0.57723871590634801</v>
      </c>
      <c r="L185" s="2">
        <f t="shared" si="64"/>
        <v>4.1395124306058413E-2</v>
      </c>
      <c r="M185" s="2">
        <f t="shared" si="65"/>
        <v>0.14265025343953663</v>
      </c>
      <c r="N185" s="1">
        <v>1978</v>
      </c>
      <c r="O185" s="1">
        <v>4783</v>
      </c>
      <c r="P185" s="1">
        <v>343</v>
      </c>
      <c r="Q185" s="1">
        <v>60</v>
      </c>
      <c r="U185" s="1">
        <v>393</v>
      </c>
      <c r="V185" s="1">
        <v>267</v>
      </c>
      <c r="W185" s="1">
        <v>293</v>
      </c>
      <c r="X185" s="1">
        <v>34</v>
      </c>
      <c r="Y185" s="1">
        <v>45</v>
      </c>
      <c r="Z185" s="1">
        <v>90</v>
      </c>
      <c r="AF185" s="5">
        <f>IF(Q185&gt;0,RANK(Q185,(N185:P185,Q185:AD185)),0)</f>
        <v>8</v>
      </c>
      <c r="AG185" s="5">
        <f>IF(R185&gt;0,RANK(R185,(N185:P185,Q185:AD185)),0)</f>
        <v>0</v>
      </c>
      <c r="AH185" s="5" t="e">
        <f>IF(#REF!&gt;0,RANK(#REF!,(N185:P185,Q185:AD185)),0)</f>
        <v>#REF!</v>
      </c>
      <c r="AI185" s="5">
        <f>IF(S185&gt;0,RANK(S185,(N185:P185,Q185:AD185)),0)</f>
        <v>0</v>
      </c>
      <c r="AJ185" s="2">
        <f t="shared" si="66"/>
        <v>7.2411296162201303E-3</v>
      </c>
      <c r="AK185" s="2">
        <f t="shared" si="67"/>
        <v>0</v>
      </c>
      <c r="AM185" s="2">
        <f t="shared" si="68"/>
        <v>0</v>
      </c>
      <c r="AO185" t="s">
        <v>28</v>
      </c>
      <c r="AP185" t="s">
        <v>202</v>
      </c>
      <c r="AQ185">
        <v>6</v>
      </c>
      <c r="AS185">
        <v>22</v>
      </c>
      <c r="AT185" s="81">
        <v>121</v>
      </c>
      <c r="AU185" s="78">
        <f t="shared" si="69"/>
        <v>22121</v>
      </c>
      <c r="AW185" s="5" t="s">
        <v>11</v>
      </c>
      <c r="AZ185" s="5"/>
      <c r="BA185" s="5">
        <v>1</v>
      </c>
      <c r="BB185" s="5">
        <v>0</v>
      </c>
      <c r="BC185">
        <f t="shared" si="70"/>
        <v>0.23799999999999999</v>
      </c>
      <c r="BD185">
        <f t="shared" si="71"/>
        <v>0</v>
      </c>
    </row>
    <row r="186" spans="1:56" hidden="1" outlineLevel="1">
      <c r="A186" t="s">
        <v>164</v>
      </c>
      <c r="B186" t="s">
        <v>202</v>
      </c>
      <c r="C186" s="1">
        <f t="shared" si="61"/>
        <v>3571</v>
      </c>
      <c r="D186" s="5">
        <f>IF(C186&gt;0,RANK(N186,(N186:P186,Q186:AD186)),0)</f>
        <v>2</v>
      </c>
      <c r="E186" s="5">
        <f>IF(C186&gt;0,RANK(O186,(N186:P186,Q186:AD186)),0)</f>
        <v>1</v>
      </c>
      <c r="F186" s="5">
        <f>IF(P186&gt;0,RANK(P186,(N186:P186,Q186:AD186)),0)</f>
        <v>3</v>
      </c>
      <c r="G186" s="1">
        <f t="shared" si="59"/>
        <v>2442</v>
      </c>
      <c r="H186" s="2">
        <f t="shared" si="60"/>
        <v>0.6838420610473257</v>
      </c>
      <c r="I186" s="2"/>
      <c r="J186" s="2">
        <f t="shared" si="62"/>
        <v>0.11201344161299356</v>
      </c>
      <c r="K186" s="2">
        <f t="shared" si="63"/>
        <v>0.79585550266031924</v>
      </c>
      <c r="L186" s="2">
        <f t="shared" si="64"/>
        <v>3.2203864463735646E-2</v>
      </c>
      <c r="M186" s="2">
        <f t="shared" si="65"/>
        <v>5.9927191262951582E-2</v>
      </c>
      <c r="N186" s="1">
        <v>400</v>
      </c>
      <c r="O186" s="1">
        <v>2842</v>
      </c>
      <c r="P186" s="1">
        <v>115</v>
      </c>
      <c r="Q186" s="1">
        <v>26</v>
      </c>
      <c r="U186" s="1">
        <v>72</v>
      </c>
      <c r="V186" s="1">
        <v>29</v>
      </c>
      <c r="W186" s="1">
        <v>46</v>
      </c>
      <c r="X186" s="1">
        <v>12</v>
      </c>
      <c r="Y186" s="1">
        <v>4</v>
      </c>
      <c r="Z186" s="1">
        <v>25</v>
      </c>
      <c r="AF186" s="5">
        <f>IF(Q186&gt;0,RANK(Q186,(N186:P186,Q186:AD186)),0)</f>
        <v>7</v>
      </c>
      <c r="AG186" s="5">
        <f>IF(R186&gt;0,RANK(R186,(N186:P186,Q186:AD186)),0)</f>
        <v>0</v>
      </c>
      <c r="AH186" s="5" t="e">
        <f>IF(#REF!&gt;0,RANK(#REF!,(N186:P186,Q186:AD186)),0)</f>
        <v>#REF!</v>
      </c>
      <c r="AI186" s="5">
        <f>IF(S186&gt;0,RANK(S186,(N186:P186,Q186:AD186)),0)</f>
        <v>0</v>
      </c>
      <c r="AJ186" s="2">
        <f t="shared" si="66"/>
        <v>7.2808737048445813E-3</v>
      </c>
      <c r="AK186" s="2">
        <f t="shared" si="67"/>
        <v>0</v>
      </c>
      <c r="AM186" s="2">
        <f t="shared" si="68"/>
        <v>0</v>
      </c>
      <c r="AO186" t="s">
        <v>164</v>
      </c>
      <c r="AP186" t="s">
        <v>202</v>
      </c>
      <c r="AQ186">
        <v>5</v>
      </c>
      <c r="AS186">
        <v>22</v>
      </c>
      <c r="AT186" s="81">
        <v>123</v>
      </c>
      <c r="AU186" s="78">
        <f t="shared" si="69"/>
        <v>22123</v>
      </c>
      <c r="AW186" s="5" t="s">
        <v>11</v>
      </c>
      <c r="AZ186" s="5"/>
      <c r="BA186" s="5">
        <v>1</v>
      </c>
      <c r="BB186" s="5">
        <v>0</v>
      </c>
      <c r="BC186">
        <f t="shared" si="70"/>
        <v>0.112</v>
      </c>
      <c r="BD186">
        <f t="shared" si="71"/>
        <v>0</v>
      </c>
    </row>
    <row r="187" spans="1:56" hidden="1" outlineLevel="1">
      <c r="A187" t="s">
        <v>169</v>
      </c>
      <c r="B187" t="s">
        <v>202</v>
      </c>
      <c r="C187" s="1">
        <f t="shared" si="61"/>
        <v>4167</v>
      </c>
      <c r="D187" s="5">
        <f>IF(C187&gt;0,RANK(N187,(N187:P187,Q187:AD187)),0)</f>
        <v>2</v>
      </c>
      <c r="E187" s="5">
        <f>IF(C187&gt;0,RANK(O187,(N187:P187,Q187:AD187)),0)</f>
        <v>1</v>
      </c>
      <c r="F187" s="5">
        <f>IF(P187&gt;0,RANK(P187,(N187:P187,Q187:AD187)),0)</f>
        <v>4</v>
      </c>
      <c r="G187" s="1">
        <f t="shared" si="59"/>
        <v>672</v>
      </c>
      <c r="H187" s="2">
        <f t="shared" si="60"/>
        <v>0.16126709863210942</v>
      </c>
      <c r="I187" s="2"/>
      <c r="J187" s="2">
        <f t="shared" si="62"/>
        <v>0.33885289176865852</v>
      </c>
      <c r="K187" s="2">
        <f t="shared" si="63"/>
        <v>0.50011999040076793</v>
      </c>
      <c r="L187" s="2">
        <f t="shared" si="64"/>
        <v>3.1917446604271656E-2</v>
      </c>
      <c r="M187" s="2">
        <f t="shared" si="65"/>
        <v>0.1291096712263019</v>
      </c>
      <c r="N187" s="1">
        <v>1412</v>
      </c>
      <c r="O187" s="1">
        <v>2084</v>
      </c>
      <c r="P187" s="1">
        <v>133</v>
      </c>
      <c r="Q187" s="1">
        <v>52</v>
      </c>
      <c r="U187" s="1">
        <v>160</v>
      </c>
      <c r="V187" s="1">
        <v>124</v>
      </c>
      <c r="W187" s="1">
        <v>108</v>
      </c>
      <c r="X187" s="1">
        <v>29</v>
      </c>
      <c r="Y187" s="1">
        <v>26</v>
      </c>
      <c r="Z187" s="1">
        <v>39</v>
      </c>
      <c r="AF187" s="5">
        <f>IF(Q187&gt;0,RANK(Q187,(N187:P187,Q187:AD187)),0)</f>
        <v>7</v>
      </c>
      <c r="AG187" s="5">
        <f>IF(R187&gt;0,RANK(R187,(N187:P187,Q187:AD187)),0)</f>
        <v>0</v>
      </c>
      <c r="AH187" s="5" t="e">
        <f>IF(#REF!&gt;0,RANK(#REF!,(N187:P187,Q187:AD187)),0)</f>
        <v>#REF!</v>
      </c>
      <c r="AI187" s="5">
        <f>IF(S187&gt;0,RANK(S187,(N187:P187,Q187:AD187)),0)</f>
        <v>0</v>
      </c>
      <c r="AJ187" s="2">
        <f t="shared" si="66"/>
        <v>1.247900167986561E-2</v>
      </c>
      <c r="AK187" s="2">
        <f t="shared" si="67"/>
        <v>0</v>
      </c>
      <c r="AM187" s="2">
        <f t="shared" si="68"/>
        <v>0</v>
      </c>
      <c r="AO187" t="s">
        <v>169</v>
      </c>
      <c r="AP187" t="s">
        <v>202</v>
      </c>
      <c r="AQ187">
        <v>6</v>
      </c>
      <c r="AS187">
        <v>22</v>
      </c>
      <c r="AT187" s="81">
        <v>125</v>
      </c>
      <c r="AU187" s="78">
        <f t="shared" si="69"/>
        <v>22125</v>
      </c>
      <c r="AW187" s="5" t="s">
        <v>11</v>
      </c>
      <c r="AZ187" s="5"/>
      <c r="BA187" s="5">
        <v>1</v>
      </c>
      <c r="BB187" s="5">
        <v>0</v>
      </c>
      <c r="BC187">
        <f t="shared" si="70"/>
        <v>0.33800000000000002</v>
      </c>
      <c r="BD187">
        <f t="shared" si="71"/>
        <v>0</v>
      </c>
    </row>
    <row r="188" spans="1:56" hidden="1" outlineLevel="1">
      <c r="A188" t="s">
        <v>249</v>
      </c>
      <c r="B188" t="s">
        <v>202</v>
      </c>
      <c r="C188" s="1">
        <f t="shared" si="61"/>
        <v>5093</v>
      </c>
      <c r="D188" s="5">
        <f>IF(C188&gt;0,RANK(N188,(N188:P188,Q188:AD188)),0)</f>
        <v>2</v>
      </c>
      <c r="E188" s="5">
        <f>IF(C188&gt;0,RANK(O188,(N188:P188,Q188:AD188)),0)</f>
        <v>1</v>
      </c>
      <c r="F188" s="5">
        <f>IF(P188&gt;0,RANK(P188,(N188:P188,Q188:AD188)),0)</f>
        <v>5</v>
      </c>
      <c r="G188" s="1">
        <f t="shared" si="59"/>
        <v>2666</v>
      </c>
      <c r="H188" s="2">
        <f t="shared" si="60"/>
        <v>0.52346357745925776</v>
      </c>
      <c r="I188" s="2"/>
      <c r="J188" s="2">
        <f t="shared" si="62"/>
        <v>0.14058511682701746</v>
      </c>
      <c r="K188" s="2">
        <f t="shared" si="63"/>
        <v>0.66404869428627533</v>
      </c>
      <c r="L188" s="2">
        <f t="shared" si="64"/>
        <v>3.1219320636167287E-2</v>
      </c>
      <c r="M188" s="2">
        <f t="shared" si="65"/>
        <v>0.16414686825053992</v>
      </c>
      <c r="N188" s="1">
        <v>716</v>
      </c>
      <c r="O188" s="1">
        <v>3382</v>
      </c>
      <c r="P188" s="1">
        <v>159</v>
      </c>
      <c r="Q188" s="1">
        <v>48</v>
      </c>
      <c r="U188" s="1">
        <v>295</v>
      </c>
      <c r="V188" s="1">
        <v>84</v>
      </c>
      <c r="W188" s="1">
        <v>133</v>
      </c>
      <c r="X188" s="1">
        <v>31</v>
      </c>
      <c r="Y188" s="1">
        <v>33</v>
      </c>
      <c r="Z188" s="1">
        <v>212</v>
      </c>
      <c r="AF188" s="5">
        <f>IF(Q188&gt;0,RANK(Q188,(N188:P188,Q188:AD188)),0)</f>
        <v>8</v>
      </c>
      <c r="AG188" s="5">
        <f>IF(R188&gt;0,RANK(R188,(N188:P188,Q188:AD188)),0)</f>
        <v>0</v>
      </c>
      <c r="AH188" s="5" t="e">
        <f>IF(#REF!&gt;0,RANK(#REF!,(N188:P188,Q188:AD188)),0)</f>
        <v>#REF!</v>
      </c>
      <c r="AI188" s="5">
        <f>IF(S188&gt;0,RANK(S188,(N188:P188,Q188:AD188)),0)</f>
        <v>0</v>
      </c>
      <c r="AJ188" s="2">
        <f t="shared" si="66"/>
        <v>9.4247005694089933E-3</v>
      </c>
      <c r="AK188" s="2">
        <f t="shared" si="67"/>
        <v>0</v>
      </c>
      <c r="AM188" s="2">
        <f t="shared" si="68"/>
        <v>0</v>
      </c>
      <c r="AO188" t="s">
        <v>249</v>
      </c>
      <c r="AP188" t="s">
        <v>202</v>
      </c>
      <c r="AQ188">
        <v>5</v>
      </c>
      <c r="AS188">
        <v>22</v>
      </c>
      <c r="AT188" s="81">
        <v>127</v>
      </c>
      <c r="AU188" s="78">
        <f t="shared" si="69"/>
        <v>22127</v>
      </c>
      <c r="AW188" s="5" t="s">
        <v>11</v>
      </c>
      <c r="AZ188" s="5"/>
      <c r="BA188" s="5">
        <v>1</v>
      </c>
      <c r="BB188" s="5">
        <v>0</v>
      </c>
      <c r="BC188">
        <f t="shared" si="70"/>
        <v>0.14000000000000001</v>
      </c>
      <c r="BD188">
        <f t="shared" si="71"/>
        <v>0</v>
      </c>
    </row>
    <row r="189" spans="1:56" collapsed="1">
      <c r="A189" t="s">
        <v>201</v>
      </c>
      <c r="B189" t="s">
        <v>50</v>
      </c>
      <c r="C189" s="1">
        <f>SUM(N189:AD189)</f>
        <v>1023163</v>
      </c>
      <c r="D189" s="5">
        <f>IF(C189&gt;0,RANK(N189,(N189:P189,Q189:AD189)),0)</f>
        <v>2</v>
      </c>
      <c r="E189" s="5">
        <f>IF(C189&gt;0,RANK(O189,(N189:P189,Q189:AD189)),0)</f>
        <v>1</v>
      </c>
      <c r="F189" s="5">
        <f>IF(P189&gt;0,RANK(P189,(N189:P189,Q189:AD189)),0)</f>
        <v>5</v>
      </c>
      <c r="G189" s="1">
        <f t="shared" si="59"/>
        <v>490314</v>
      </c>
      <c r="H189" s="2">
        <f t="shared" si="60"/>
        <v>0.47921396688504175</v>
      </c>
      <c r="I189" s="2"/>
      <c r="J189" s="2">
        <f t="shared" si="62"/>
        <v>0.17878383014241134</v>
      </c>
      <c r="K189" s="2">
        <f t="shared" si="63"/>
        <v>0.65799779702745309</v>
      </c>
      <c r="L189" s="2">
        <f t="shared" si="64"/>
        <v>2.610043560996635E-2</v>
      </c>
      <c r="M189" s="2">
        <f>IF(C189=0,"-",(1-J189-K189-L189))</f>
        <v>0.13711793722016916</v>
      </c>
      <c r="N189" s="1">
        <f>SUM(N125:N188)</f>
        <v>182925</v>
      </c>
      <c r="O189" s="1">
        <f>SUM(O125:O188)</f>
        <v>673239</v>
      </c>
      <c r="P189" s="1">
        <f>SUM(P125:P188)</f>
        <v>26705</v>
      </c>
      <c r="Q189" s="1">
        <f>SUM(Q125:Q188)</f>
        <v>12528</v>
      </c>
      <c r="U189" s="1">
        <f t="shared" ref="U189:Z189" si="72">SUM(U125:U188)</f>
        <v>50071</v>
      </c>
      <c r="V189" s="1">
        <f t="shared" si="72"/>
        <v>21885</v>
      </c>
      <c r="W189" s="1">
        <f t="shared" si="72"/>
        <v>33280</v>
      </c>
      <c r="X189" s="1">
        <f t="shared" si="72"/>
        <v>5242</v>
      </c>
      <c r="Y189" s="1">
        <f t="shared" si="72"/>
        <v>8179</v>
      </c>
      <c r="Z189" s="1">
        <f t="shared" si="72"/>
        <v>9109</v>
      </c>
      <c r="AF189" s="5">
        <f>IF(Q189&gt;0,RANK(Q189,(N189:P189,Q189:AD189)),0)</f>
        <v>7</v>
      </c>
      <c r="AG189" s="5">
        <f>IF(R189&gt;0,RANK(R189,(N189:P189,Q189:AD189)),0)</f>
        <v>0</v>
      </c>
      <c r="AH189" s="5" t="e">
        <f>IF(#REF!&gt;0,RANK(#REF!,(N189:P189,Q189:AD189)),0)</f>
        <v>#REF!</v>
      </c>
      <c r="AI189" s="5">
        <f>IF(S189&gt;0,RANK(S189,(N189:P189,Q189:AD189)),0)</f>
        <v>0</v>
      </c>
      <c r="AJ189" s="2">
        <f t="shared" si="66"/>
        <v>1.2244383348498724E-2</v>
      </c>
      <c r="AK189" s="2">
        <f t="shared" si="67"/>
        <v>0</v>
      </c>
      <c r="AM189" s="2">
        <f t="shared" si="68"/>
        <v>0</v>
      </c>
      <c r="AO189" t="s">
        <v>201</v>
      </c>
      <c r="AP189" t="s">
        <v>50</v>
      </c>
      <c r="AS189">
        <v>22</v>
      </c>
      <c r="AT189" s="81"/>
      <c r="AU189">
        <v>22</v>
      </c>
      <c r="AW189" s="5" t="s">
        <v>184</v>
      </c>
      <c r="AZ189" s="5"/>
      <c r="BA189" s="5"/>
    </row>
    <row r="190" spans="1:56">
      <c r="C190" s="1"/>
      <c r="E190" s="5"/>
      <c r="F190" s="5"/>
      <c r="I190" s="2"/>
      <c r="AF190" s="5"/>
      <c r="AG190" s="5"/>
      <c r="AH190" s="5"/>
      <c r="AI190" s="5"/>
      <c r="AS190"/>
      <c r="AT190" s="81"/>
      <c r="AU190" s="78"/>
      <c r="AZ190" s="5"/>
      <c r="BA190" s="5"/>
    </row>
    <row r="191" spans="1:56" hidden="1" outlineLevel="1">
      <c r="A191" t="s">
        <v>78</v>
      </c>
      <c r="B191" t="s">
        <v>179</v>
      </c>
      <c r="C191" s="1">
        <f t="shared" ref="C191:C222" si="73">SUM(N191:AD191)</f>
        <v>10459</v>
      </c>
      <c r="D191" s="5">
        <f>IF(C191&gt;0,RANK(N191,(N191:P191,Q191:AD191)),0)</f>
        <v>1</v>
      </c>
      <c r="E191" s="5">
        <f>IF(C191&gt;0,RANK(O191,(N191:P191,Q191:AD191)),0)</f>
        <v>2</v>
      </c>
      <c r="F191" s="5">
        <f>IF(P191&gt;0,RANK(P191,(N191:P191,Q191:AD191)),0)</f>
        <v>0</v>
      </c>
      <c r="G191" s="1">
        <f t="shared" si="59"/>
        <v>347</v>
      </c>
      <c r="H191" s="2">
        <f t="shared" si="60"/>
        <v>3.3177167989291517E-2</v>
      </c>
      <c r="I191" s="2"/>
      <c r="J191" s="2">
        <f t="shared" ref="J191:J222" si="74">IF($C191=0,"-",N191/$C191)</f>
        <v>0.5165885839946458</v>
      </c>
      <c r="K191" s="2">
        <f t="shared" ref="K191:K222" si="75">IF($C191=0,"-",O191/$C191)</f>
        <v>0.48341141600535426</v>
      </c>
      <c r="L191" s="2">
        <f t="shared" ref="L191:L222" si="76">IF($C191=0,"-",P191/$C191)</f>
        <v>0</v>
      </c>
      <c r="M191" s="2">
        <f t="shared" ref="M191:M222" si="77">IF(C191=0,"-",(1-J191-K191-L191))</f>
        <v>-5.5511151231257827E-17</v>
      </c>
      <c r="N191" s="1">
        <v>5403</v>
      </c>
      <c r="O191" s="1">
        <v>5056</v>
      </c>
      <c r="AF191" s="5">
        <f>IF(Q191&gt;0,RANK(Q191,(N191:P191,Q191:AD191)),0)</f>
        <v>0</v>
      </c>
      <c r="AG191" s="5">
        <f>IF(R191&gt;0,RANK(R191,(N191:P191,Q191:AD191)),0)</f>
        <v>0</v>
      </c>
      <c r="AH191" s="5" t="e">
        <f>IF(#REF!&gt;0,RANK(#REF!,(N191:P191,Q191:AD191)),0)</f>
        <v>#REF!</v>
      </c>
      <c r="AI191" s="5">
        <f>IF(S191&gt;0,RANK(S191,(N191:P191,Q191:AD191)),0)</f>
        <v>0</v>
      </c>
      <c r="AJ191" s="2">
        <f t="shared" ref="AJ191:AJ222" si="78">IF($C191=0,"-",Q191/$C191)</f>
        <v>0</v>
      </c>
      <c r="AK191" s="2">
        <f t="shared" ref="AK191:AK222" si="79">IF($C191=0,"-",R191/$C191)</f>
        <v>0</v>
      </c>
      <c r="AM191" s="2">
        <f t="shared" ref="AM191:AM222" si="80">IF($C191=0,"-",S191/$C191)</f>
        <v>0</v>
      </c>
      <c r="AO191" t="s">
        <v>78</v>
      </c>
      <c r="AP191" t="s">
        <v>179</v>
      </c>
      <c r="AQ191">
        <v>4</v>
      </c>
      <c r="AS191">
        <v>28</v>
      </c>
      <c r="AT191" s="81">
        <v>1</v>
      </c>
      <c r="AU191" s="78">
        <f t="shared" ref="AU191:AU222" si="81">(AS191*1000+AT191)</f>
        <v>28001</v>
      </c>
      <c r="AW191" s="5" t="s">
        <v>147</v>
      </c>
      <c r="AZ191" s="5"/>
      <c r="BA191" s="5">
        <v>1</v>
      </c>
      <c r="BB191" s="5">
        <v>0</v>
      </c>
      <c r="BC191">
        <f t="shared" ref="BC191:BC222" si="82">ROUNDDOWN(BA191*J191,3)</f>
        <v>0.51600000000000001</v>
      </c>
      <c r="BD191">
        <f t="shared" ref="BD191:BD222" si="83">ROUNDDOWN(BB191*K191,3)</f>
        <v>0</v>
      </c>
    </row>
    <row r="192" spans="1:56" hidden="1" outlineLevel="1">
      <c r="A192" t="s">
        <v>130</v>
      </c>
      <c r="B192" t="s">
        <v>179</v>
      </c>
      <c r="C192" s="1">
        <f t="shared" si="73"/>
        <v>11320</v>
      </c>
      <c r="D192" s="5">
        <f>IF(C192&gt;0,RANK(N192,(N192:P192,Q192:AD192)),0)</f>
        <v>2</v>
      </c>
      <c r="E192" s="5">
        <f>IF(C192&gt;0,RANK(O192,(N192:P192,Q192:AD192)),0)</f>
        <v>1</v>
      </c>
      <c r="F192" s="5">
        <f>IF(P192&gt;0,RANK(P192,(N192:P192,Q192:AD192)),0)</f>
        <v>0</v>
      </c>
      <c r="G192" s="1">
        <f t="shared" si="59"/>
        <v>5100</v>
      </c>
      <c r="H192" s="2">
        <f t="shared" si="60"/>
        <v>0.45053003533568903</v>
      </c>
      <c r="I192" s="2"/>
      <c r="J192" s="2">
        <f t="shared" si="74"/>
        <v>0.27473498233215549</v>
      </c>
      <c r="K192" s="2">
        <f t="shared" si="75"/>
        <v>0.72526501766784457</v>
      </c>
      <c r="L192" s="2">
        <f t="shared" si="76"/>
        <v>0</v>
      </c>
      <c r="M192" s="2">
        <f t="shared" si="77"/>
        <v>0</v>
      </c>
      <c r="N192" s="1">
        <v>3110</v>
      </c>
      <c r="O192" s="1">
        <v>8210</v>
      </c>
      <c r="AF192" s="5">
        <f>IF(Q192&gt;0,RANK(Q192,(N192:P192,Q192:AD192)),0)</f>
        <v>0</v>
      </c>
      <c r="AG192" s="5">
        <f>IF(R192&gt;0,RANK(R192,(N192:P192,Q192:AD192)),0)</f>
        <v>0</v>
      </c>
      <c r="AH192" s="5" t="e">
        <f>IF(#REF!&gt;0,RANK(#REF!,(N192:P192,Q192:AD192)),0)</f>
        <v>#REF!</v>
      </c>
      <c r="AI192" s="5">
        <f>IF(S192&gt;0,RANK(S192,(N192:P192,Q192:AD192)),0)</f>
        <v>0</v>
      </c>
      <c r="AJ192" s="2">
        <f t="shared" si="78"/>
        <v>0</v>
      </c>
      <c r="AK192" s="2">
        <f t="shared" si="79"/>
        <v>0</v>
      </c>
      <c r="AM192" s="2">
        <f t="shared" si="80"/>
        <v>0</v>
      </c>
      <c r="AO192" t="s">
        <v>130</v>
      </c>
      <c r="AP192" t="s">
        <v>179</v>
      </c>
      <c r="AQ192">
        <v>1</v>
      </c>
      <c r="AS192">
        <v>28</v>
      </c>
      <c r="AT192" s="81">
        <v>3</v>
      </c>
      <c r="AU192" s="78">
        <f t="shared" si="81"/>
        <v>28003</v>
      </c>
      <c r="AW192" s="5" t="s">
        <v>147</v>
      </c>
      <c r="AZ192" s="5"/>
      <c r="BA192" s="5">
        <v>0</v>
      </c>
      <c r="BB192" s="5">
        <v>1</v>
      </c>
      <c r="BC192">
        <f t="shared" si="82"/>
        <v>0</v>
      </c>
      <c r="BD192">
        <f t="shared" si="83"/>
        <v>0.72499999999999998</v>
      </c>
    </row>
    <row r="193" spans="1:56" hidden="1" outlineLevel="1">
      <c r="A193" t="s">
        <v>131</v>
      </c>
      <c r="B193" t="s">
        <v>179</v>
      </c>
      <c r="C193" s="1">
        <f t="shared" si="73"/>
        <v>6285</v>
      </c>
      <c r="D193" s="5">
        <f>IF(C193&gt;0,RANK(N193,(N193:P193,Q193:AD193)),0)</f>
        <v>2</v>
      </c>
      <c r="E193" s="5">
        <f>IF(C193&gt;0,RANK(O193,(N193:P193,Q193:AD193)),0)</f>
        <v>1</v>
      </c>
      <c r="F193" s="5">
        <f>IF(P193&gt;0,RANK(P193,(N193:P193,Q193:AD193)),0)</f>
        <v>0</v>
      </c>
      <c r="G193" s="1">
        <f t="shared" si="59"/>
        <v>989</v>
      </c>
      <c r="H193" s="2">
        <f t="shared" si="60"/>
        <v>0.15735879077167861</v>
      </c>
      <c r="I193" s="2"/>
      <c r="J193" s="2">
        <f t="shared" si="74"/>
        <v>0.42132060461416071</v>
      </c>
      <c r="K193" s="2">
        <f t="shared" si="75"/>
        <v>0.57867939538583935</v>
      </c>
      <c r="L193" s="2">
        <f t="shared" si="76"/>
        <v>0</v>
      </c>
      <c r="M193" s="2">
        <f t="shared" si="77"/>
        <v>0</v>
      </c>
      <c r="N193" s="1">
        <v>2648</v>
      </c>
      <c r="O193" s="1">
        <v>3637</v>
      </c>
      <c r="AF193" s="5">
        <f>IF(Q193&gt;0,RANK(Q193,(N193:P193,Q193:AD193)),0)</f>
        <v>0</v>
      </c>
      <c r="AG193" s="5">
        <f>IF(R193&gt;0,RANK(R193,(N193:P193,Q193:AD193)),0)</f>
        <v>0</v>
      </c>
      <c r="AH193" s="5" t="e">
        <f>IF(#REF!&gt;0,RANK(#REF!,(N193:P193,Q193:AD193)),0)</f>
        <v>#REF!</v>
      </c>
      <c r="AI193" s="5">
        <f>IF(S193&gt;0,RANK(S193,(N193:P193,Q193:AD193)),0)</f>
        <v>0</v>
      </c>
      <c r="AJ193" s="2">
        <f t="shared" si="78"/>
        <v>0</v>
      </c>
      <c r="AK193" s="2">
        <f t="shared" si="79"/>
        <v>0</v>
      </c>
      <c r="AM193" s="2">
        <f t="shared" si="80"/>
        <v>0</v>
      </c>
      <c r="AO193" t="s">
        <v>131</v>
      </c>
      <c r="AP193" t="s">
        <v>179</v>
      </c>
      <c r="AQ193">
        <v>4</v>
      </c>
      <c r="AS193">
        <v>28</v>
      </c>
      <c r="AT193" s="81">
        <v>5</v>
      </c>
      <c r="AU193" s="78">
        <f t="shared" si="81"/>
        <v>28005</v>
      </c>
      <c r="AW193" s="5" t="s">
        <v>147</v>
      </c>
      <c r="AZ193" s="5"/>
      <c r="BA193" s="5">
        <v>0</v>
      </c>
      <c r="BB193" s="5">
        <v>1</v>
      </c>
      <c r="BC193">
        <f t="shared" si="82"/>
        <v>0</v>
      </c>
      <c r="BD193">
        <f t="shared" si="83"/>
        <v>0.57799999999999996</v>
      </c>
    </row>
    <row r="194" spans="1:56" hidden="1" outlineLevel="1">
      <c r="A194" t="s">
        <v>218</v>
      </c>
      <c r="B194" t="s">
        <v>179</v>
      </c>
      <c r="C194" s="1">
        <f t="shared" si="73"/>
        <v>6006</v>
      </c>
      <c r="D194" s="5">
        <f>IF(C194&gt;0,RANK(N194,(N194:P194,Q194:AD194)),0)</f>
        <v>2</v>
      </c>
      <c r="E194" s="5">
        <f>IF(C194&gt;0,RANK(O194,(N194:P194,Q194:AD194)),0)</f>
        <v>1</v>
      </c>
      <c r="F194" s="5">
        <f>IF(P194&gt;0,RANK(P194,(N194:P194,Q194:AD194)),0)</f>
        <v>0</v>
      </c>
      <c r="G194" s="1">
        <f t="shared" si="59"/>
        <v>1536</v>
      </c>
      <c r="H194" s="2">
        <f t="shared" si="60"/>
        <v>0.25574425574425574</v>
      </c>
      <c r="I194" s="2"/>
      <c r="J194" s="2">
        <f t="shared" si="74"/>
        <v>0.37212787212787213</v>
      </c>
      <c r="K194" s="2">
        <f t="shared" si="75"/>
        <v>0.62787212787212787</v>
      </c>
      <c r="L194" s="2">
        <f t="shared" si="76"/>
        <v>0</v>
      </c>
      <c r="M194" s="2">
        <f t="shared" si="77"/>
        <v>0</v>
      </c>
      <c r="N194" s="1">
        <v>2235</v>
      </c>
      <c r="O194" s="1">
        <v>3771</v>
      </c>
      <c r="AF194" s="5">
        <f>IF(Q194&gt;0,RANK(Q194,(N194:P194,Q194:AD194)),0)</f>
        <v>0</v>
      </c>
      <c r="AG194" s="5">
        <f>IF(R194&gt;0,RANK(R194,(N194:P194,Q194:AD194)),0)</f>
        <v>0</v>
      </c>
      <c r="AH194" s="5" t="e">
        <f>IF(#REF!&gt;0,RANK(#REF!,(N194:P194,Q194:AD194)),0)</f>
        <v>#REF!</v>
      </c>
      <c r="AI194" s="5">
        <f>IF(S194&gt;0,RANK(S194,(N194:P194,Q194:AD194)),0)</f>
        <v>0</v>
      </c>
      <c r="AJ194" s="2">
        <f t="shared" si="78"/>
        <v>0</v>
      </c>
      <c r="AK194" s="2">
        <f t="shared" si="79"/>
        <v>0</v>
      </c>
      <c r="AM194" s="2">
        <f t="shared" si="80"/>
        <v>0</v>
      </c>
      <c r="AO194" t="s">
        <v>218</v>
      </c>
      <c r="AP194" t="s">
        <v>179</v>
      </c>
      <c r="AS194">
        <v>28</v>
      </c>
      <c r="AT194" s="81">
        <v>7</v>
      </c>
      <c r="AU194" s="78">
        <f t="shared" si="81"/>
        <v>28007</v>
      </c>
      <c r="AW194" s="5" t="s">
        <v>147</v>
      </c>
      <c r="AZ194" s="5"/>
      <c r="BA194" s="5">
        <v>0</v>
      </c>
      <c r="BB194" s="5">
        <v>1</v>
      </c>
      <c r="BC194">
        <f t="shared" si="82"/>
        <v>0</v>
      </c>
      <c r="BD194">
        <f t="shared" si="83"/>
        <v>0.627</v>
      </c>
    </row>
    <row r="195" spans="1:56" hidden="1" outlineLevel="1">
      <c r="A195" t="s">
        <v>333</v>
      </c>
      <c r="B195" t="s">
        <v>179</v>
      </c>
      <c r="C195" s="1">
        <f t="shared" si="73"/>
        <v>3429</v>
      </c>
      <c r="D195" s="5">
        <f>IF(C195&gt;0,RANK(N195,(N195:P195,Q195:AD195)),0)</f>
        <v>2</v>
      </c>
      <c r="E195" s="5">
        <f>IF(C195&gt;0,RANK(O195,(N195:P195,Q195:AD195)),0)</f>
        <v>1</v>
      </c>
      <c r="F195" s="5">
        <f>IF(P195&gt;0,RANK(P195,(N195:P195,Q195:AD195)),0)</f>
        <v>0</v>
      </c>
      <c r="G195" s="1">
        <f t="shared" si="59"/>
        <v>419</v>
      </c>
      <c r="H195" s="2">
        <f t="shared" si="60"/>
        <v>0.12219305920093322</v>
      </c>
      <c r="I195" s="2"/>
      <c r="J195" s="2">
        <f t="shared" si="74"/>
        <v>0.43890347039953337</v>
      </c>
      <c r="K195" s="2">
        <f t="shared" si="75"/>
        <v>0.56109652960046663</v>
      </c>
      <c r="L195" s="2">
        <f t="shared" si="76"/>
        <v>0</v>
      </c>
      <c r="M195" s="2">
        <f t="shared" si="77"/>
        <v>0</v>
      </c>
      <c r="N195" s="1">
        <v>1505</v>
      </c>
      <c r="O195" s="1">
        <v>1924</v>
      </c>
      <c r="AF195" s="5">
        <f>IF(Q195&gt;0,RANK(Q195,(N195:P195,Q195:AD195)),0)</f>
        <v>0</v>
      </c>
      <c r="AG195" s="5">
        <f>IF(R195&gt;0,RANK(R195,(N195:P195,Q195:AD195)),0)</f>
        <v>0</v>
      </c>
      <c r="AH195" s="5" t="e">
        <f>IF(#REF!&gt;0,RANK(#REF!,(N195:P195,Q195:AD195)),0)</f>
        <v>#REF!</v>
      </c>
      <c r="AI195" s="5">
        <f>IF(S195&gt;0,RANK(S195,(N195:P195,Q195:AD195)),0)</f>
        <v>0</v>
      </c>
      <c r="AJ195" s="2">
        <f t="shared" si="78"/>
        <v>0</v>
      </c>
      <c r="AK195" s="2">
        <f t="shared" si="79"/>
        <v>0</v>
      </c>
      <c r="AM195" s="2">
        <f t="shared" si="80"/>
        <v>0</v>
      </c>
      <c r="AO195" t="s">
        <v>333</v>
      </c>
      <c r="AP195" t="s">
        <v>179</v>
      </c>
      <c r="AQ195">
        <v>1</v>
      </c>
      <c r="AS195">
        <v>28</v>
      </c>
      <c r="AT195" s="81">
        <v>9</v>
      </c>
      <c r="AU195" s="78">
        <f t="shared" si="81"/>
        <v>28009</v>
      </c>
      <c r="AW195" s="5" t="s">
        <v>147</v>
      </c>
      <c r="AZ195" s="5"/>
      <c r="BA195" s="5">
        <v>1</v>
      </c>
      <c r="BB195" s="5">
        <v>0</v>
      </c>
      <c r="BC195">
        <f t="shared" si="82"/>
        <v>0.438</v>
      </c>
      <c r="BD195">
        <f t="shared" si="83"/>
        <v>0</v>
      </c>
    </row>
    <row r="196" spans="1:56" hidden="1" outlineLevel="1">
      <c r="A196" t="s">
        <v>0</v>
      </c>
      <c r="B196" t="s">
        <v>179</v>
      </c>
      <c r="C196" s="1">
        <f t="shared" si="73"/>
        <v>10301</v>
      </c>
      <c r="D196" s="5">
        <f>IF(C196&gt;0,RANK(N196,(N196:P196,Q196:AD196)),0)</f>
        <v>1</v>
      </c>
      <c r="E196" s="5">
        <f>IF(C196&gt;0,RANK(O196,(N196:P196,Q196:AD196)),0)</f>
        <v>2</v>
      </c>
      <c r="F196" s="5">
        <f>IF(P196&gt;0,RANK(P196,(N196:P196,Q196:AD196)),0)</f>
        <v>0</v>
      </c>
      <c r="G196" s="1">
        <f t="shared" ref="G196:G259" si="84">IF(C196&gt;0,MAX(N196:P196)-LARGE(N196:P196,2),0)</f>
        <v>2263</v>
      </c>
      <c r="H196" s="2">
        <f t="shared" ref="H196:H259" si="85">IF(C196&gt;0,G196/C196,0)</f>
        <v>0.21968740898941849</v>
      </c>
      <c r="I196" s="2"/>
      <c r="J196" s="2">
        <f t="shared" si="74"/>
        <v>0.60984370449470926</v>
      </c>
      <c r="K196" s="2">
        <f t="shared" si="75"/>
        <v>0.39015629550529074</v>
      </c>
      <c r="L196" s="2">
        <f t="shared" si="76"/>
        <v>0</v>
      </c>
      <c r="M196" s="2">
        <f t="shared" si="77"/>
        <v>0</v>
      </c>
      <c r="N196" s="1">
        <v>6282</v>
      </c>
      <c r="O196" s="1">
        <v>4019</v>
      </c>
      <c r="AF196" s="5">
        <f>IF(Q196&gt;0,RANK(Q196,(N196:P196,Q196:AD196)),0)</f>
        <v>0</v>
      </c>
      <c r="AG196" s="5">
        <f>IF(R196&gt;0,RANK(R196,(N196:P196,Q196:AD196)),0)</f>
        <v>0</v>
      </c>
      <c r="AH196" s="5" t="e">
        <f>IF(#REF!&gt;0,RANK(#REF!,(N196:P196,Q196:AD196)),0)</f>
        <v>#REF!</v>
      </c>
      <c r="AI196" s="5">
        <f>IF(S196&gt;0,RANK(S196,(N196:P196,Q196:AD196)),0)</f>
        <v>0</v>
      </c>
      <c r="AJ196" s="2">
        <f t="shared" si="78"/>
        <v>0</v>
      </c>
      <c r="AK196" s="2">
        <f t="shared" si="79"/>
        <v>0</v>
      </c>
      <c r="AM196" s="2">
        <f t="shared" si="80"/>
        <v>0</v>
      </c>
      <c r="AO196" t="s">
        <v>0</v>
      </c>
      <c r="AP196" t="s">
        <v>179</v>
      </c>
      <c r="AQ196">
        <v>2</v>
      </c>
      <c r="AS196">
        <v>28</v>
      </c>
      <c r="AT196" s="81">
        <v>11</v>
      </c>
      <c r="AU196" s="78">
        <f t="shared" si="81"/>
        <v>28011</v>
      </c>
      <c r="AW196" s="5" t="s">
        <v>147</v>
      </c>
      <c r="AZ196" s="5"/>
      <c r="BA196" s="5">
        <v>1</v>
      </c>
      <c r="BB196" s="5">
        <v>0</v>
      </c>
      <c r="BC196">
        <f t="shared" si="82"/>
        <v>0.60899999999999999</v>
      </c>
      <c r="BD196">
        <f t="shared" si="83"/>
        <v>0</v>
      </c>
    </row>
    <row r="197" spans="1:56" hidden="1" outlineLevel="1">
      <c r="A197" t="s">
        <v>276</v>
      </c>
      <c r="B197" t="s">
        <v>179</v>
      </c>
      <c r="C197" s="1">
        <f t="shared" si="73"/>
        <v>5945</v>
      </c>
      <c r="D197" s="5">
        <f>IF(C197&gt;0,RANK(N197,(N197:P197,Q197:AD197)),0)</f>
        <v>2</v>
      </c>
      <c r="E197" s="5">
        <f>IF(C197&gt;0,RANK(O197,(N197:P197,Q197:AD197)),0)</f>
        <v>1</v>
      </c>
      <c r="F197" s="5">
        <f>IF(P197&gt;0,RANK(P197,(N197:P197,Q197:AD197)),0)</f>
        <v>0</v>
      </c>
      <c r="G197" s="1">
        <f t="shared" si="84"/>
        <v>2301</v>
      </c>
      <c r="H197" s="2">
        <f t="shared" si="85"/>
        <v>0.38704793944491167</v>
      </c>
      <c r="I197" s="2"/>
      <c r="J197" s="2">
        <f t="shared" si="74"/>
        <v>0.30647603027754416</v>
      </c>
      <c r="K197" s="2">
        <f t="shared" si="75"/>
        <v>0.69352396972245589</v>
      </c>
      <c r="L197" s="2">
        <f t="shared" si="76"/>
        <v>0</v>
      </c>
      <c r="M197" s="2">
        <f t="shared" si="77"/>
        <v>-1.1102230246251565E-16</v>
      </c>
      <c r="N197" s="1">
        <v>1822</v>
      </c>
      <c r="O197" s="1">
        <v>4123</v>
      </c>
      <c r="AF197" s="5">
        <f>IF(Q197&gt;0,RANK(Q197,(N197:P197,Q197:AD197)),0)</f>
        <v>0</v>
      </c>
      <c r="AG197" s="5">
        <f>IF(R197&gt;0,RANK(R197,(N197:P197,Q197:AD197)),0)</f>
        <v>0</v>
      </c>
      <c r="AH197" s="5" t="e">
        <f>IF(#REF!&gt;0,RANK(#REF!,(N197:P197,Q197:AD197)),0)</f>
        <v>#REF!</v>
      </c>
      <c r="AI197" s="5">
        <f>IF(S197&gt;0,RANK(S197,(N197:P197,Q197:AD197)),0)</f>
        <v>0</v>
      </c>
      <c r="AJ197" s="2">
        <f t="shared" si="78"/>
        <v>0</v>
      </c>
      <c r="AK197" s="2">
        <f t="shared" si="79"/>
        <v>0</v>
      </c>
      <c r="AM197" s="2">
        <f t="shared" si="80"/>
        <v>0</v>
      </c>
      <c r="AO197" t="s">
        <v>276</v>
      </c>
      <c r="AP197" t="s">
        <v>179</v>
      </c>
      <c r="AQ197">
        <v>1</v>
      </c>
      <c r="AS197">
        <v>28</v>
      </c>
      <c r="AT197" s="81">
        <v>13</v>
      </c>
      <c r="AU197" s="78">
        <f t="shared" si="81"/>
        <v>28013</v>
      </c>
      <c r="AW197" s="5" t="s">
        <v>147</v>
      </c>
      <c r="AZ197" s="5"/>
      <c r="BA197" s="5">
        <v>0</v>
      </c>
      <c r="BB197" s="5">
        <v>1</v>
      </c>
      <c r="BC197">
        <f t="shared" si="82"/>
        <v>0</v>
      </c>
      <c r="BD197">
        <f t="shared" si="83"/>
        <v>0.69299999999999995</v>
      </c>
    </row>
    <row r="198" spans="1:56" hidden="1" outlineLevel="1">
      <c r="A198" t="s">
        <v>261</v>
      </c>
      <c r="B198" t="s">
        <v>179</v>
      </c>
      <c r="C198" s="1">
        <f t="shared" si="73"/>
        <v>4715</v>
      </c>
      <c r="D198" s="5">
        <f>IF(C198&gt;0,RANK(N198,(N198:P198,Q198:AD198)),0)</f>
        <v>2</v>
      </c>
      <c r="E198" s="5">
        <f>IF(C198&gt;0,RANK(O198,(N198:P198,Q198:AD198)),0)</f>
        <v>1</v>
      </c>
      <c r="F198" s="5">
        <f>IF(P198&gt;0,RANK(P198,(N198:P198,Q198:AD198)),0)</f>
        <v>0</v>
      </c>
      <c r="G198" s="1">
        <f t="shared" si="84"/>
        <v>2001</v>
      </c>
      <c r="H198" s="2">
        <f t="shared" si="85"/>
        <v>0.42439024390243901</v>
      </c>
      <c r="I198" s="2"/>
      <c r="J198" s="2">
        <f t="shared" si="74"/>
        <v>0.28780487804878047</v>
      </c>
      <c r="K198" s="2">
        <f t="shared" si="75"/>
        <v>0.71219512195121948</v>
      </c>
      <c r="L198" s="2">
        <f t="shared" si="76"/>
        <v>0</v>
      </c>
      <c r="M198" s="2">
        <f t="shared" si="77"/>
        <v>0</v>
      </c>
      <c r="N198" s="1">
        <v>1357</v>
      </c>
      <c r="O198" s="1">
        <v>3358</v>
      </c>
      <c r="AF198" s="5">
        <f>IF(Q198&gt;0,RANK(Q198,(N198:P198,Q198:AD198)),0)</f>
        <v>0</v>
      </c>
      <c r="AG198" s="5">
        <f>IF(R198&gt;0,RANK(R198,(N198:P198,Q198:AD198)),0)</f>
        <v>0</v>
      </c>
      <c r="AH198" s="5" t="e">
        <f>IF(#REF!&gt;0,RANK(#REF!,(N198:P198,Q198:AD198)),0)</f>
        <v>#REF!</v>
      </c>
      <c r="AI198" s="5">
        <f>IF(S198&gt;0,RANK(S198,(N198:P198,Q198:AD198)),0)</f>
        <v>0</v>
      </c>
      <c r="AJ198" s="2">
        <f t="shared" si="78"/>
        <v>0</v>
      </c>
      <c r="AK198" s="2">
        <f t="shared" si="79"/>
        <v>0</v>
      </c>
      <c r="AM198" s="2">
        <f t="shared" si="80"/>
        <v>0</v>
      </c>
      <c r="AO198" t="s">
        <v>261</v>
      </c>
      <c r="AP198" t="s">
        <v>179</v>
      </c>
      <c r="AQ198">
        <v>2</v>
      </c>
      <c r="AS198">
        <v>28</v>
      </c>
      <c r="AT198" s="81">
        <v>15</v>
      </c>
      <c r="AU198" s="78">
        <f t="shared" si="81"/>
        <v>28015</v>
      </c>
      <c r="AW198" s="5" t="s">
        <v>147</v>
      </c>
      <c r="AZ198" s="5"/>
      <c r="BA198" s="5">
        <v>0</v>
      </c>
      <c r="BB198" s="5">
        <v>1</v>
      </c>
      <c r="BC198">
        <f t="shared" si="82"/>
        <v>0</v>
      </c>
      <c r="BD198">
        <f t="shared" si="83"/>
        <v>0.71199999999999997</v>
      </c>
    </row>
    <row r="199" spans="1:56" hidden="1" outlineLevel="1">
      <c r="A199" t="s">
        <v>1</v>
      </c>
      <c r="B199" t="s">
        <v>179</v>
      </c>
      <c r="C199" s="1">
        <f t="shared" si="73"/>
        <v>6668</v>
      </c>
      <c r="D199" s="5">
        <f>IF(C199&gt;0,RANK(N199,(N199:P199,Q199:AD199)),0)</f>
        <v>2</v>
      </c>
      <c r="E199" s="5">
        <f>IF(C199&gt;0,RANK(O199,(N199:P199,Q199:AD199)),0)</f>
        <v>1</v>
      </c>
      <c r="F199" s="5">
        <f>IF(P199&gt;0,RANK(P199,(N199:P199,Q199:AD199)),0)</f>
        <v>0</v>
      </c>
      <c r="G199" s="1">
        <f t="shared" si="84"/>
        <v>584</v>
      </c>
      <c r="H199" s="2">
        <f t="shared" si="85"/>
        <v>8.7582483503299335E-2</v>
      </c>
      <c r="I199" s="2"/>
      <c r="J199" s="2">
        <f t="shared" si="74"/>
        <v>0.45620875824835033</v>
      </c>
      <c r="K199" s="2">
        <f t="shared" si="75"/>
        <v>0.54379124175164972</v>
      </c>
      <c r="L199" s="2">
        <f t="shared" si="76"/>
        <v>0</v>
      </c>
      <c r="M199" s="2">
        <f t="shared" si="77"/>
        <v>0</v>
      </c>
      <c r="N199" s="1">
        <v>3042</v>
      </c>
      <c r="O199" s="1">
        <v>3626</v>
      </c>
      <c r="AF199" s="5">
        <f>IF(Q199&gt;0,RANK(Q199,(N199:P199,Q199:AD199)),0)</f>
        <v>0</v>
      </c>
      <c r="AG199" s="5">
        <f>IF(R199&gt;0,RANK(R199,(N199:P199,Q199:AD199)),0)</f>
        <v>0</v>
      </c>
      <c r="AH199" s="5" t="e">
        <f>IF(#REF!&gt;0,RANK(#REF!,(N199:P199,Q199:AD199)),0)</f>
        <v>#REF!</v>
      </c>
      <c r="AI199" s="5">
        <f>IF(S199&gt;0,RANK(S199,(N199:P199,Q199:AD199)),0)</f>
        <v>0</v>
      </c>
      <c r="AJ199" s="2">
        <f t="shared" si="78"/>
        <v>0</v>
      </c>
      <c r="AK199" s="2">
        <f t="shared" si="79"/>
        <v>0</v>
      </c>
      <c r="AM199" s="2">
        <f t="shared" si="80"/>
        <v>0</v>
      </c>
      <c r="AO199" t="s">
        <v>1</v>
      </c>
      <c r="AP199" t="s">
        <v>179</v>
      </c>
      <c r="AQ199">
        <v>1</v>
      </c>
      <c r="AS199">
        <v>28</v>
      </c>
      <c r="AT199" s="81">
        <v>17</v>
      </c>
      <c r="AU199" s="78">
        <f t="shared" si="81"/>
        <v>28017</v>
      </c>
      <c r="AW199" s="5" t="s">
        <v>147</v>
      </c>
      <c r="AZ199" s="5"/>
      <c r="BA199" s="5">
        <v>1</v>
      </c>
      <c r="BB199" s="5">
        <v>0</v>
      </c>
      <c r="BC199">
        <f t="shared" si="82"/>
        <v>0.45600000000000002</v>
      </c>
      <c r="BD199">
        <f t="shared" si="83"/>
        <v>0</v>
      </c>
    </row>
    <row r="200" spans="1:56" hidden="1" outlineLevel="1">
      <c r="A200" t="s">
        <v>114</v>
      </c>
      <c r="B200" t="s">
        <v>179</v>
      </c>
      <c r="C200" s="1">
        <f t="shared" si="73"/>
        <v>3093</v>
      </c>
      <c r="D200" s="5">
        <f>IF(C200&gt;0,RANK(N200,(N200:P200,Q200:AD200)),0)</f>
        <v>2</v>
      </c>
      <c r="E200" s="5">
        <f>IF(C200&gt;0,RANK(O200,(N200:P200,Q200:AD200)),0)</f>
        <v>1</v>
      </c>
      <c r="F200" s="5">
        <f>IF(P200&gt;0,RANK(P200,(N200:P200,Q200:AD200)),0)</f>
        <v>0</v>
      </c>
      <c r="G200" s="1">
        <f t="shared" si="84"/>
        <v>1357</v>
      </c>
      <c r="H200" s="2">
        <f t="shared" si="85"/>
        <v>0.43873262204978986</v>
      </c>
      <c r="I200" s="2"/>
      <c r="J200" s="2">
        <f t="shared" si="74"/>
        <v>0.2806336889751051</v>
      </c>
      <c r="K200" s="2">
        <f t="shared" si="75"/>
        <v>0.7193663110248949</v>
      </c>
      <c r="L200" s="2">
        <f t="shared" si="76"/>
        <v>0</v>
      </c>
      <c r="M200" s="2">
        <f t="shared" si="77"/>
        <v>0</v>
      </c>
      <c r="N200" s="1">
        <v>868</v>
      </c>
      <c r="O200" s="1">
        <v>2225</v>
      </c>
      <c r="AF200" s="5">
        <f>IF(Q200&gt;0,RANK(Q200,(N200:P200,Q200:AD200)),0)</f>
        <v>0</v>
      </c>
      <c r="AG200" s="5">
        <f>IF(R200&gt;0,RANK(R200,(N200:P200,Q200:AD200)),0)</f>
        <v>0</v>
      </c>
      <c r="AH200" s="5" t="e">
        <f>IF(#REF!&gt;0,RANK(#REF!,(N200:P200,Q200:AD200)),0)</f>
        <v>#REF!</v>
      </c>
      <c r="AI200" s="5">
        <f>IF(S200&gt;0,RANK(S200,(N200:P200,Q200:AD200)),0)</f>
        <v>0</v>
      </c>
      <c r="AJ200" s="2">
        <f t="shared" si="78"/>
        <v>0</v>
      </c>
      <c r="AK200" s="2">
        <f t="shared" si="79"/>
        <v>0</v>
      </c>
      <c r="AM200" s="2">
        <f t="shared" si="80"/>
        <v>0</v>
      </c>
      <c r="AO200" t="s">
        <v>114</v>
      </c>
      <c r="AP200" t="s">
        <v>179</v>
      </c>
      <c r="AQ200">
        <v>1</v>
      </c>
      <c r="AS200">
        <v>28</v>
      </c>
      <c r="AT200" s="81">
        <v>19</v>
      </c>
      <c r="AU200" s="78">
        <f t="shared" si="81"/>
        <v>28019</v>
      </c>
      <c r="AW200" s="5" t="s">
        <v>147</v>
      </c>
      <c r="AZ200" s="5"/>
      <c r="BA200" s="5">
        <v>0</v>
      </c>
      <c r="BB200" s="5">
        <v>1</v>
      </c>
      <c r="BC200">
        <f t="shared" si="82"/>
        <v>0</v>
      </c>
      <c r="BD200">
        <f t="shared" si="83"/>
        <v>0.71899999999999997</v>
      </c>
    </row>
    <row r="201" spans="1:56" hidden="1" outlineLevel="1">
      <c r="A201" t="s">
        <v>96</v>
      </c>
      <c r="B201" t="s">
        <v>179</v>
      </c>
      <c r="C201" s="1">
        <f t="shared" si="73"/>
        <v>3765</v>
      </c>
      <c r="D201" s="5">
        <f>IF(C201&gt;0,RANK(N201,(N201:P201,Q201:AD201)),0)</f>
        <v>1</v>
      </c>
      <c r="E201" s="5">
        <f>IF(C201&gt;0,RANK(O201,(N201:P201,Q201:AD201)),0)</f>
        <v>2</v>
      </c>
      <c r="F201" s="5">
        <f>IF(P201&gt;0,RANK(P201,(N201:P201,Q201:AD201)),0)</f>
        <v>0</v>
      </c>
      <c r="G201" s="1">
        <f t="shared" si="84"/>
        <v>2511</v>
      </c>
      <c r="H201" s="2">
        <f t="shared" si="85"/>
        <v>0.66693227091633467</v>
      </c>
      <c r="I201" s="2"/>
      <c r="J201" s="2">
        <f t="shared" si="74"/>
        <v>0.83346613545816728</v>
      </c>
      <c r="K201" s="2">
        <f t="shared" si="75"/>
        <v>0.16653386454183267</v>
      </c>
      <c r="L201" s="2">
        <f t="shared" si="76"/>
        <v>0</v>
      </c>
      <c r="M201" s="2">
        <f t="shared" si="77"/>
        <v>5.5511151231257827E-17</v>
      </c>
      <c r="N201" s="1">
        <v>3138</v>
      </c>
      <c r="O201" s="1">
        <v>627</v>
      </c>
      <c r="AF201" s="5">
        <f>IF(Q201&gt;0,RANK(Q201,(N201:P201,Q201:AD201)),0)</f>
        <v>0</v>
      </c>
      <c r="AG201" s="5">
        <f>IF(R201&gt;0,RANK(R201,(N201:P201,Q201:AD201)),0)</f>
        <v>0</v>
      </c>
      <c r="AH201" s="5" t="e">
        <f>IF(#REF!&gt;0,RANK(#REF!,(N201:P201,Q201:AD201)),0)</f>
        <v>#REF!</v>
      </c>
      <c r="AI201" s="5">
        <f>IF(S201&gt;0,RANK(S201,(N201:P201,Q201:AD201)),0)</f>
        <v>0</v>
      </c>
      <c r="AJ201" s="2">
        <f t="shared" si="78"/>
        <v>0</v>
      </c>
      <c r="AK201" s="2">
        <f t="shared" si="79"/>
        <v>0</v>
      </c>
      <c r="AM201" s="2">
        <f t="shared" si="80"/>
        <v>0</v>
      </c>
      <c r="AO201" t="s">
        <v>96</v>
      </c>
      <c r="AP201" t="s">
        <v>179</v>
      </c>
      <c r="AQ201">
        <v>2</v>
      </c>
      <c r="AS201">
        <v>28</v>
      </c>
      <c r="AT201" s="81">
        <v>21</v>
      </c>
      <c r="AU201" s="78">
        <f t="shared" si="81"/>
        <v>28021</v>
      </c>
      <c r="AW201" s="5" t="s">
        <v>147</v>
      </c>
      <c r="AZ201" s="5"/>
      <c r="BA201" s="5">
        <v>1</v>
      </c>
      <c r="BB201" s="5">
        <v>0</v>
      </c>
      <c r="BC201">
        <f t="shared" si="82"/>
        <v>0.83299999999999996</v>
      </c>
      <c r="BD201">
        <f t="shared" si="83"/>
        <v>0</v>
      </c>
    </row>
    <row r="202" spans="1:56" hidden="1" outlineLevel="1">
      <c r="A202" t="s">
        <v>115</v>
      </c>
      <c r="B202" t="s">
        <v>179</v>
      </c>
      <c r="C202" s="1">
        <f t="shared" si="73"/>
        <v>6593</v>
      </c>
      <c r="D202" s="5">
        <f>IF(C202&gt;0,RANK(N202,(N202:P202,Q202:AD202)),0)</f>
        <v>2</v>
      </c>
      <c r="E202" s="5">
        <f>IF(C202&gt;0,RANK(O202,(N202:P202,Q202:AD202)),0)</f>
        <v>1</v>
      </c>
      <c r="F202" s="5">
        <f>IF(P202&gt;0,RANK(P202,(N202:P202,Q202:AD202)),0)</f>
        <v>0</v>
      </c>
      <c r="G202" s="1">
        <f t="shared" si="84"/>
        <v>2051</v>
      </c>
      <c r="H202" s="2">
        <f t="shared" si="85"/>
        <v>0.31108751706355225</v>
      </c>
      <c r="I202" s="2"/>
      <c r="J202" s="2">
        <f t="shared" si="74"/>
        <v>0.3444562414682239</v>
      </c>
      <c r="K202" s="2">
        <f t="shared" si="75"/>
        <v>0.65554375853177616</v>
      </c>
      <c r="L202" s="2">
        <f t="shared" si="76"/>
        <v>0</v>
      </c>
      <c r="M202" s="2">
        <f t="shared" si="77"/>
        <v>-1.1102230246251565E-16</v>
      </c>
      <c r="N202" s="1">
        <v>2271</v>
      </c>
      <c r="O202" s="1">
        <v>4322</v>
      </c>
      <c r="AF202" s="5">
        <f>IF(Q202&gt;0,RANK(Q202,(N202:P202,Q202:AD202)),0)</f>
        <v>0</v>
      </c>
      <c r="AG202" s="5">
        <f>IF(R202&gt;0,RANK(R202,(N202:P202,Q202:AD202)),0)</f>
        <v>0</v>
      </c>
      <c r="AH202" s="5" t="e">
        <f>IF(#REF!&gt;0,RANK(#REF!,(N202:P202,Q202:AD202)),0)</f>
        <v>#REF!</v>
      </c>
      <c r="AI202" s="5">
        <f>IF(S202&gt;0,RANK(S202,(N202:P202,Q202:AD202)),0)</f>
        <v>0</v>
      </c>
      <c r="AJ202" s="2">
        <f t="shared" si="78"/>
        <v>0</v>
      </c>
      <c r="AK202" s="2">
        <f t="shared" si="79"/>
        <v>0</v>
      </c>
      <c r="AM202" s="2">
        <f t="shared" si="80"/>
        <v>0</v>
      </c>
      <c r="AO202" t="s">
        <v>115</v>
      </c>
      <c r="AP202" t="s">
        <v>179</v>
      </c>
      <c r="AQ202">
        <v>3</v>
      </c>
      <c r="AS202">
        <v>28</v>
      </c>
      <c r="AT202" s="81">
        <v>23</v>
      </c>
      <c r="AU202" s="78">
        <f t="shared" si="81"/>
        <v>28023</v>
      </c>
      <c r="AW202" s="5" t="s">
        <v>147</v>
      </c>
      <c r="AZ202" s="5"/>
      <c r="BA202" s="5">
        <v>0</v>
      </c>
      <c r="BB202" s="5">
        <v>1</v>
      </c>
      <c r="BC202">
        <f t="shared" si="82"/>
        <v>0</v>
      </c>
      <c r="BD202">
        <f t="shared" si="83"/>
        <v>0.65500000000000003</v>
      </c>
    </row>
    <row r="203" spans="1:56" hidden="1" outlineLevel="1">
      <c r="A203" t="s">
        <v>116</v>
      </c>
      <c r="B203" t="s">
        <v>179</v>
      </c>
      <c r="C203" s="1">
        <f t="shared" si="73"/>
        <v>7447</v>
      </c>
      <c r="D203" s="5">
        <f>IF(C203&gt;0,RANK(N203,(N203:P203,Q203:AD203)),0)</f>
        <v>1</v>
      </c>
      <c r="E203" s="5">
        <f>IF(C203&gt;0,RANK(O203,(N203:P203,Q203:AD203)),0)</f>
        <v>2</v>
      </c>
      <c r="F203" s="5">
        <f>IF(P203&gt;0,RANK(P203,(N203:P203,Q203:AD203)),0)</f>
        <v>0</v>
      </c>
      <c r="G203" s="1">
        <f t="shared" si="84"/>
        <v>343</v>
      </c>
      <c r="H203" s="2">
        <f t="shared" si="85"/>
        <v>4.6058815630455219E-2</v>
      </c>
      <c r="I203" s="2"/>
      <c r="J203" s="2">
        <f t="shared" si="74"/>
        <v>0.52302940781522755</v>
      </c>
      <c r="K203" s="2">
        <f t="shared" si="75"/>
        <v>0.47697059218477239</v>
      </c>
      <c r="L203" s="2">
        <f t="shared" si="76"/>
        <v>0</v>
      </c>
      <c r="M203" s="2">
        <f t="shared" si="77"/>
        <v>5.5511151231257827E-17</v>
      </c>
      <c r="N203" s="1">
        <v>3895</v>
      </c>
      <c r="O203" s="1">
        <v>3552</v>
      </c>
      <c r="AF203" s="5">
        <f>IF(Q203&gt;0,RANK(Q203,(N203:P203,Q203:AD203)),0)</f>
        <v>0</v>
      </c>
      <c r="AG203" s="5">
        <f>IF(R203&gt;0,RANK(R203,(N203:P203,Q203:AD203)),0)</f>
        <v>0</v>
      </c>
      <c r="AH203" s="5" t="e">
        <f>IF(#REF!&gt;0,RANK(#REF!,(N203:P203,Q203:AD203)),0)</f>
        <v>#REF!</v>
      </c>
      <c r="AI203" s="5">
        <f>IF(S203&gt;0,RANK(S203,(N203:P203,Q203:AD203)),0)</f>
        <v>0</v>
      </c>
      <c r="AJ203" s="2">
        <f t="shared" si="78"/>
        <v>0</v>
      </c>
      <c r="AK203" s="2">
        <f t="shared" si="79"/>
        <v>0</v>
      </c>
      <c r="AM203" s="2">
        <f t="shared" si="80"/>
        <v>0</v>
      </c>
      <c r="AO203" t="s">
        <v>116</v>
      </c>
      <c r="AP203" t="s">
        <v>179</v>
      </c>
      <c r="AQ203">
        <v>3</v>
      </c>
      <c r="AS203">
        <v>28</v>
      </c>
      <c r="AT203" s="81">
        <v>25</v>
      </c>
      <c r="AU203" s="78">
        <f t="shared" si="81"/>
        <v>28025</v>
      </c>
      <c r="AW203" s="5" t="s">
        <v>147</v>
      </c>
      <c r="AZ203" s="5"/>
      <c r="BA203" s="5">
        <v>1</v>
      </c>
      <c r="BB203" s="5">
        <v>0</v>
      </c>
      <c r="BC203">
        <f t="shared" si="82"/>
        <v>0.52300000000000002</v>
      </c>
      <c r="BD203">
        <f t="shared" si="83"/>
        <v>0</v>
      </c>
    </row>
    <row r="204" spans="1:56" hidden="1" outlineLevel="1">
      <c r="A204" t="s">
        <v>278</v>
      </c>
      <c r="B204" t="s">
        <v>179</v>
      </c>
      <c r="C204" s="1">
        <f t="shared" si="73"/>
        <v>5149</v>
      </c>
      <c r="D204" s="5">
        <f>IF(C204&gt;0,RANK(N204,(N204:P204,Q204:AD204)),0)</f>
        <v>1</v>
      </c>
      <c r="E204" s="5">
        <f>IF(C204&gt;0,RANK(O204,(N204:P204,Q204:AD204)),0)</f>
        <v>2</v>
      </c>
      <c r="F204" s="5">
        <f>IF(P204&gt;0,RANK(P204,(N204:P204,Q204:AD204)),0)</f>
        <v>0</v>
      </c>
      <c r="G204" s="1">
        <f t="shared" si="84"/>
        <v>1105</v>
      </c>
      <c r="H204" s="2">
        <f t="shared" si="85"/>
        <v>0.21460477762672364</v>
      </c>
      <c r="I204" s="2"/>
      <c r="J204" s="2">
        <f t="shared" si="74"/>
        <v>0.60730238881336185</v>
      </c>
      <c r="K204" s="2">
        <f t="shared" si="75"/>
        <v>0.39269761118663821</v>
      </c>
      <c r="L204" s="2">
        <f t="shared" si="76"/>
        <v>0</v>
      </c>
      <c r="M204" s="2">
        <f t="shared" si="77"/>
        <v>-5.5511151231257827E-17</v>
      </c>
      <c r="N204" s="1">
        <v>3127</v>
      </c>
      <c r="O204" s="1">
        <v>2022</v>
      </c>
      <c r="AF204" s="5">
        <f>IF(Q204&gt;0,RANK(Q204,(N204:P204,Q204:AD204)),0)</f>
        <v>0</v>
      </c>
      <c r="AG204" s="5">
        <f>IF(R204&gt;0,RANK(R204,(N204:P204,Q204:AD204)),0)</f>
        <v>0</v>
      </c>
      <c r="AH204" s="5" t="e">
        <f>IF(#REF!&gt;0,RANK(#REF!,(N204:P204,Q204:AD204)),0)</f>
        <v>#REF!</v>
      </c>
      <c r="AI204" s="5">
        <f>IF(S204&gt;0,RANK(S204,(N204:P204,Q204:AD204)),0)</f>
        <v>0</v>
      </c>
      <c r="AJ204" s="2">
        <f t="shared" si="78"/>
        <v>0</v>
      </c>
      <c r="AK204" s="2">
        <f t="shared" si="79"/>
        <v>0</v>
      </c>
      <c r="AM204" s="2">
        <f t="shared" si="80"/>
        <v>0</v>
      </c>
      <c r="AO204" t="s">
        <v>278</v>
      </c>
      <c r="AP204" t="s">
        <v>179</v>
      </c>
      <c r="AQ204">
        <v>2</v>
      </c>
      <c r="AS204">
        <v>28</v>
      </c>
      <c r="AT204" s="81">
        <v>27</v>
      </c>
      <c r="AU204" s="78">
        <f t="shared" si="81"/>
        <v>28027</v>
      </c>
      <c r="AW204" s="5" t="s">
        <v>147</v>
      </c>
      <c r="AZ204" s="5"/>
      <c r="BA204" s="5">
        <v>1</v>
      </c>
      <c r="BB204" s="5">
        <v>0</v>
      </c>
      <c r="BC204">
        <f t="shared" si="82"/>
        <v>0.60699999999999998</v>
      </c>
      <c r="BD204">
        <f t="shared" si="83"/>
        <v>0</v>
      </c>
    </row>
    <row r="205" spans="1:56" hidden="1" outlineLevel="1">
      <c r="A205" t="s">
        <v>119</v>
      </c>
      <c r="B205" t="s">
        <v>179</v>
      </c>
      <c r="C205" s="1">
        <f t="shared" si="73"/>
        <v>9582</v>
      </c>
      <c r="D205" s="5">
        <f>IF(C205&gt;0,RANK(N205,(N205:P205,Q205:AD205)),0)</f>
        <v>2</v>
      </c>
      <c r="E205" s="5">
        <f>IF(C205&gt;0,RANK(O205,(N205:P205,Q205:AD205)),0)</f>
        <v>1</v>
      </c>
      <c r="F205" s="5">
        <f>IF(P205&gt;0,RANK(P205,(N205:P205,Q205:AD205)),0)</f>
        <v>0</v>
      </c>
      <c r="G205" s="1">
        <f t="shared" si="84"/>
        <v>564</v>
      </c>
      <c r="H205" s="2">
        <f t="shared" si="85"/>
        <v>5.8860363180964305E-2</v>
      </c>
      <c r="I205" s="2"/>
      <c r="J205" s="2">
        <f t="shared" si="74"/>
        <v>0.47056981840951784</v>
      </c>
      <c r="K205" s="2">
        <f t="shared" si="75"/>
        <v>0.52943018159048216</v>
      </c>
      <c r="L205" s="2">
        <f t="shared" si="76"/>
        <v>0</v>
      </c>
      <c r="M205" s="2">
        <f t="shared" si="77"/>
        <v>0</v>
      </c>
      <c r="N205" s="1">
        <v>4509</v>
      </c>
      <c r="O205" s="1">
        <v>5073</v>
      </c>
      <c r="AF205" s="5">
        <f>IF(Q205&gt;0,RANK(Q205,(N205:P205,Q205:AD205)),0)</f>
        <v>0</v>
      </c>
      <c r="AG205" s="5">
        <f>IF(R205&gt;0,RANK(R205,(N205:P205,Q205:AD205)),0)</f>
        <v>0</v>
      </c>
      <c r="AH205" s="5" t="e">
        <f>IF(#REF!&gt;0,RANK(#REF!,(N205:P205,Q205:AD205)),0)</f>
        <v>#REF!</v>
      </c>
      <c r="AI205" s="5">
        <f>IF(S205&gt;0,RANK(S205,(N205:P205,Q205:AD205)),0)</f>
        <v>0</v>
      </c>
      <c r="AJ205" s="2">
        <f t="shared" si="78"/>
        <v>0</v>
      </c>
      <c r="AK205" s="2">
        <f t="shared" si="79"/>
        <v>0</v>
      </c>
      <c r="AM205" s="2">
        <f t="shared" si="80"/>
        <v>0</v>
      </c>
      <c r="AO205" t="s">
        <v>119</v>
      </c>
      <c r="AP205" t="s">
        <v>179</v>
      </c>
      <c r="AQ205">
        <v>4</v>
      </c>
      <c r="AS205">
        <v>28</v>
      </c>
      <c r="AT205" s="81">
        <v>29</v>
      </c>
      <c r="AU205" s="78">
        <f t="shared" si="81"/>
        <v>28029</v>
      </c>
      <c r="AW205" s="5" t="s">
        <v>147</v>
      </c>
      <c r="AZ205" s="5"/>
      <c r="BA205" s="5">
        <v>1</v>
      </c>
      <c r="BB205" s="5">
        <v>0</v>
      </c>
      <c r="BC205">
        <f t="shared" si="82"/>
        <v>0.47</v>
      </c>
      <c r="BD205">
        <f t="shared" si="83"/>
        <v>0</v>
      </c>
    </row>
    <row r="206" spans="1:56" hidden="1" outlineLevel="1">
      <c r="A206" t="s">
        <v>54</v>
      </c>
      <c r="B206" t="s">
        <v>179</v>
      </c>
      <c r="C206" s="1">
        <f t="shared" si="73"/>
        <v>7723</v>
      </c>
      <c r="D206" s="5">
        <f>IF(C206&gt;0,RANK(N206,(N206:P206,Q206:AD206)),0)</f>
        <v>2</v>
      </c>
      <c r="E206" s="5">
        <f>IF(C206&gt;0,RANK(O206,(N206:P206,Q206:AD206)),0)</f>
        <v>1</v>
      </c>
      <c r="F206" s="5">
        <f>IF(P206&gt;0,RANK(P206,(N206:P206,Q206:AD206)),0)</f>
        <v>0</v>
      </c>
      <c r="G206" s="1">
        <f t="shared" si="84"/>
        <v>1411</v>
      </c>
      <c r="H206" s="2">
        <f t="shared" si="85"/>
        <v>0.18270102291855497</v>
      </c>
      <c r="I206" s="2"/>
      <c r="J206" s="2">
        <f t="shared" si="74"/>
        <v>0.40864948854072253</v>
      </c>
      <c r="K206" s="2">
        <f t="shared" si="75"/>
        <v>0.59135051145927753</v>
      </c>
      <c r="L206" s="2">
        <f t="shared" si="76"/>
        <v>0</v>
      </c>
      <c r="M206" s="2">
        <f t="shared" si="77"/>
        <v>-1.1102230246251565E-16</v>
      </c>
      <c r="N206" s="1">
        <v>3156</v>
      </c>
      <c r="O206" s="1">
        <v>4567</v>
      </c>
      <c r="AF206" s="5">
        <f>IF(Q206&gt;0,RANK(Q206,(N206:P206,Q206:AD206)),0)</f>
        <v>0</v>
      </c>
      <c r="AG206" s="5">
        <f>IF(R206&gt;0,RANK(R206,(N206:P206,Q206:AD206)),0)</f>
        <v>0</v>
      </c>
      <c r="AH206" s="5" t="e">
        <f>IF(#REF!&gt;0,RANK(#REF!,(N206:P206,Q206:AD206)),0)</f>
        <v>#REF!</v>
      </c>
      <c r="AI206" s="5">
        <f>IF(S206&gt;0,RANK(S206,(N206:P206,Q206:AD206)),0)</f>
        <v>0</v>
      </c>
      <c r="AJ206" s="2">
        <f t="shared" si="78"/>
        <v>0</v>
      </c>
      <c r="AK206" s="2">
        <f t="shared" si="79"/>
        <v>0</v>
      </c>
      <c r="AM206" s="2">
        <f t="shared" si="80"/>
        <v>0</v>
      </c>
      <c r="AO206" t="s">
        <v>54</v>
      </c>
      <c r="AP206" t="s">
        <v>179</v>
      </c>
      <c r="AQ206">
        <v>4</v>
      </c>
      <c r="AS206">
        <v>28</v>
      </c>
      <c r="AT206" s="81">
        <v>31</v>
      </c>
      <c r="AU206" s="78">
        <f t="shared" si="81"/>
        <v>28031</v>
      </c>
      <c r="AW206" s="5" t="s">
        <v>147</v>
      </c>
      <c r="AZ206" s="5"/>
      <c r="BA206" s="5">
        <v>0</v>
      </c>
      <c r="BB206" s="5">
        <v>1</v>
      </c>
      <c r="BC206">
        <f t="shared" si="82"/>
        <v>0</v>
      </c>
      <c r="BD206">
        <f t="shared" si="83"/>
        <v>0.59099999999999997</v>
      </c>
    </row>
    <row r="207" spans="1:56" hidden="1" outlineLevel="1">
      <c r="A207" t="s">
        <v>159</v>
      </c>
      <c r="B207" t="s">
        <v>179</v>
      </c>
      <c r="C207" s="1">
        <f t="shared" si="73"/>
        <v>36944</v>
      </c>
      <c r="D207" s="5">
        <f>IF(C207&gt;0,RANK(N207,(N207:P207,Q207:AD207)),0)</f>
        <v>2</v>
      </c>
      <c r="E207" s="5">
        <f>IF(C207&gt;0,RANK(O207,(N207:P207,Q207:AD207)),0)</f>
        <v>1</v>
      </c>
      <c r="F207" s="5">
        <f>IF(P207&gt;0,RANK(P207,(N207:P207,Q207:AD207)),0)</f>
        <v>0</v>
      </c>
      <c r="G207" s="1">
        <f t="shared" si="84"/>
        <v>19570</v>
      </c>
      <c r="H207" s="2">
        <f t="shared" si="85"/>
        <v>0.52972065829363357</v>
      </c>
      <c r="I207" s="2"/>
      <c r="J207" s="2">
        <f t="shared" si="74"/>
        <v>0.23513967085318319</v>
      </c>
      <c r="K207" s="2">
        <f t="shared" si="75"/>
        <v>0.76486032914681679</v>
      </c>
      <c r="L207" s="2">
        <f t="shared" si="76"/>
        <v>0</v>
      </c>
      <c r="M207" s="2">
        <f t="shared" si="77"/>
        <v>0</v>
      </c>
      <c r="N207" s="1">
        <v>8687</v>
      </c>
      <c r="O207" s="1">
        <v>28257</v>
      </c>
      <c r="AF207" s="5">
        <f>IF(Q207&gt;0,RANK(Q207,(N207:P207,Q207:AD207)),0)</f>
        <v>0</v>
      </c>
      <c r="AG207" s="5">
        <f>IF(R207&gt;0,RANK(R207,(N207:P207,Q207:AD207)),0)</f>
        <v>0</v>
      </c>
      <c r="AH207" s="5" t="e">
        <f>IF(#REF!&gt;0,RANK(#REF!,(N207:P207,Q207:AD207)),0)</f>
        <v>#REF!</v>
      </c>
      <c r="AI207" s="5">
        <f>IF(S207&gt;0,RANK(S207,(N207:P207,Q207:AD207)),0)</f>
        <v>0</v>
      </c>
      <c r="AJ207" s="2">
        <f t="shared" si="78"/>
        <v>0</v>
      </c>
      <c r="AK207" s="2">
        <f t="shared" si="79"/>
        <v>0</v>
      </c>
      <c r="AM207" s="2">
        <f t="shared" si="80"/>
        <v>0</v>
      </c>
      <c r="AO207" t="s">
        <v>159</v>
      </c>
      <c r="AP207" t="s">
        <v>179</v>
      </c>
      <c r="AQ207">
        <v>1</v>
      </c>
      <c r="AS207">
        <v>28</v>
      </c>
      <c r="AT207" s="81">
        <v>33</v>
      </c>
      <c r="AU207" s="78">
        <f t="shared" si="81"/>
        <v>28033</v>
      </c>
      <c r="AW207" s="5" t="s">
        <v>147</v>
      </c>
      <c r="AZ207" s="5"/>
      <c r="BA207" s="5">
        <v>0</v>
      </c>
      <c r="BB207" s="5">
        <v>1</v>
      </c>
      <c r="BC207">
        <f t="shared" si="82"/>
        <v>0</v>
      </c>
      <c r="BD207">
        <f t="shared" si="83"/>
        <v>0.76400000000000001</v>
      </c>
    </row>
    <row r="208" spans="1:56" hidden="1" outlineLevel="1">
      <c r="A208" t="s">
        <v>120</v>
      </c>
      <c r="B208" t="s">
        <v>179</v>
      </c>
      <c r="C208" s="1">
        <f t="shared" si="73"/>
        <v>21842</v>
      </c>
      <c r="D208" s="5">
        <f>IF(C208&gt;0,RANK(N208,(N208:P208,Q208:AD208)),0)</f>
        <v>2</v>
      </c>
      <c r="E208" s="5">
        <f>IF(C208&gt;0,RANK(O208,(N208:P208,Q208:AD208)),0)</f>
        <v>1</v>
      </c>
      <c r="F208" s="5">
        <f>IF(P208&gt;0,RANK(P208,(N208:P208,Q208:AD208)),0)</f>
        <v>0</v>
      </c>
      <c r="G208" s="1">
        <f t="shared" si="84"/>
        <v>3306</v>
      </c>
      <c r="H208" s="2">
        <f t="shared" si="85"/>
        <v>0.15135976558923175</v>
      </c>
      <c r="I208" s="2"/>
      <c r="J208" s="2">
        <f t="shared" si="74"/>
        <v>0.4243201172053841</v>
      </c>
      <c r="K208" s="2">
        <f t="shared" si="75"/>
        <v>0.5756798827946159</v>
      </c>
      <c r="L208" s="2">
        <f t="shared" si="76"/>
        <v>0</v>
      </c>
      <c r="M208" s="2">
        <f t="shared" si="77"/>
        <v>0</v>
      </c>
      <c r="N208" s="1">
        <v>9268</v>
      </c>
      <c r="O208" s="1">
        <v>12574</v>
      </c>
      <c r="AF208" s="5">
        <f>IF(Q208&gt;0,RANK(Q208,(N208:P208,Q208:AD208)),0)</f>
        <v>0</v>
      </c>
      <c r="AG208" s="5">
        <f>IF(R208&gt;0,RANK(R208,(N208:P208,Q208:AD208)),0)</f>
        <v>0</v>
      </c>
      <c r="AH208" s="5" t="e">
        <f>IF(#REF!&gt;0,RANK(#REF!,(N208:P208,Q208:AD208)),0)</f>
        <v>#REF!</v>
      </c>
      <c r="AI208" s="5">
        <f>IF(S208&gt;0,RANK(S208,(N208:P208,Q208:AD208)),0)</f>
        <v>0</v>
      </c>
      <c r="AJ208" s="2">
        <f t="shared" si="78"/>
        <v>0</v>
      </c>
      <c r="AK208" s="2">
        <f t="shared" si="79"/>
        <v>0</v>
      </c>
      <c r="AM208" s="2">
        <f t="shared" si="80"/>
        <v>0</v>
      </c>
      <c r="AO208" t="s">
        <v>120</v>
      </c>
      <c r="AP208" t="s">
        <v>179</v>
      </c>
      <c r="AQ208">
        <v>5</v>
      </c>
      <c r="AS208">
        <v>28</v>
      </c>
      <c r="AT208" s="81">
        <v>35</v>
      </c>
      <c r="AU208" s="78">
        <f t="shared" si="81"/>
        <v>28035</v>
      </c>
      <c r="AW208" s="5" t="s">
        <v>147</v>
      </c>
      <c r="AZ208" s="5"/>
      <c r="BA208" s="5">
        <v>0</v>
      </c>
      <c r="BB208" s="5">
        <v>1</v>
      </c>
      <c r="BC208">
        <f t="shared" si="82"/>
        <v>0</v>
      </c>
      <c r="BD208">
        <f t="shared" si="83"/>
        <v>0.57499999999999996</v>
      </c>
    </row>
    <row r="209" spans="1:56" hidden="1" outlineLevel="1">
      <c r="A209" t="s">
        <v>31</v>
      </c>
      <c r="B209" t="s">
        <v>179</v>
      </c>
      <c r="C209" s="1">
        <f t="shared" si="73"/>
        <v>3339</v>
      </c>
      <c r="D209" s="5">
        <f>IF(C209&gt;0,RANK(N209,(N209:P209,Q209:AD209)),0)</f>
        <v>2</v>
      </c>
      <c r="E209" s="5">
        <f>IF(C209&gt;0,RANK(O209,(N209:P209,Q209:AD209)),0)</f>
        <v>1</v>
      </c>
      <c r="F209" s="5">
        <f>IF(P209&gt;0,RANK(P209,(N209:P209,Q209:AD209)),0)</f>
        <v>0</v>
      </c>
      <c r="G209" s="1">
        <f t="shared" si="84"/>
        <v>1117</v>
      </c>
      <c r="H209" s="2">
        <f t="shared" si="85"/>
        <v>0.33453129679544774</v>
      </c>
      <c r="I209" s="2"/>
      <c r="J209" s="2">
        <f t="shared" si="74"/>
        <v>0.33273435160227616</v>
      </c>
      <c r="K209" s="2">
        <f t="shared" si="75"/>
        <v>0.66726564839772384</v>
      </c>
      <c r="L209" s="2">
        <f t="shared" si="76"/>
        <v>0</v>
      </c>
      <c r="M209" s="2">
        <f t="shared" si="77"/>
        <v>0</v>
      </c>
      <c r="N209" s="1">
        <v>1111</v>
      </c>
      <c r="O209" s="1">
        <v>2228</v>
      </c>
      <c r="AF209" s="5">
        <f>IF(Q209&gt;0,RANK(Q209,(N209:P209,Q209:AD209)),0)</f>
        <v>0</v>
      </c>
      <c r="AG209" s="5">
        <f>IF(R209&gt;0,RANK(R209,(N209:P209,Q209:AD209)),0)</f>
        <v>0</v>
      </c>
      <c r="AH209" s="5" t="e">
        <f>IF(#REF!&gt;0,RANK(#REF!,(N209:P209,Q209:AD209)),0)</f>
        <v>#REF!</v>
      </c>
      <c r="AI209" s="5">
        <f>IF(S209&gt;0,RANK(S209,(N209:P209,Q209:AD209)),0)</f>
        <v>0</v>
      </c>
      <c r="AJ209" s="2">
        <f t="shared" si="78"/>
        <v>0</v>
      </c>
      <c r="AK209" s="2">
        <f t="shared" si="79"/>
        <v>0</v>
      </c>
      <c r="AM209" s="2">
        <f t="shared" si="80"/>
        <v>0</v>
      </c>
      <c r="AO209" t="s">
        <v>31</v>
      </c>
      <c r="AP209" t="s">
        <v>179</v>
      </c>
      <c r="AQ209">
        <v>4</v>
      </c>
      <c r="AS209">
        <v>28</v>
      </c>
      <c r="AT209" s="81">
        <v>37</v>
      </c>
      <c r="AU209" s="78">
        <f t="shared" si="81"/>
        <v>28037</v>
      </c>
      <c r="AW209" s="5" t="s">
        <v>147</v>
      </c>
      <c r="AZ209" s="5"/>
      <c r="BA209" s="5">
        <v>0</v>
      </c>
      <c r="BB209" s="5">
        <v>1</v>
      </c>
      <c r="BC209">
        <f t="shared" si="82"/>
        <v>0</v>
      </c>
      <c r="BD209">
        <f t="shared" si="83"/>
        <v>0.66700000000000004</v>
      </c>
    </row>
    <row r="210" spans="1:56" hidden="1" outlineLevel="1">
      <c r="A210" t="s">
        <v>109</v>
      </c>
      <c r="B210" t="s">
        <v>179</v>
      </c>
      <c r="C210" s="1">
        <f t="shared" si="73"/>
        <v>6701</v>
      </c>
      <c r="D210" s="5">
        <f>IF(C210&gt;0,RANK(N210,(N210:P210,Q210:AD210)),0)</f>
        <v>2</v>
      </c>
      <c r="E210" s="5">
        <f>IF(C210&gt;0,RANK(O210,(N210:P210,Q210:AD210)),0)</f>
        <v>1</v>
      </c>
      <c r="F210" s="5">
        <f>IF(P210&gt;0,RANK(P210,(N210:P210,Q210:AD210)),0)</f>
        <v>0</v>
      </c>
      <c r="G210" s="1">
        <f t="shared" si="84"/>
        <v>4019</v>
      </c>
      <c r="H210" s="2">
        <f t="shared" si="85"/>
        <v>0.5997612296672139</v>
      </c>
      <c r="I210" s="2"/>
      <c r="J210" s="2">
        <f t="shared" si="74"/>
        <v>0.20011938516639308</v>
      </c>
      <c r="K210" s="2">
        <f t="shared" si="75"/>
        <v>0.79988061483360695</v>
      </c>
      <c r="L210" s="2">
        <f t="shared" si="76"/>
        <v>0</v>
      </c>
      <c r="M210" s="2">
        <f t="shared" si="77"/>
        <v>0</v>
      </c>
      <c r="N210" s="1">
        <v>1341</v>
      </c>
      <c r="O210" s="1">
        <v>5360</v>
      </c>
      <c r="AF210" s="5">
        <f>IF(Q210&gt;0,RANK(Q210,(N210:P210,Q210:AD210)),0)</f>
        <v>0</v>
      </c>
      <c r="AG210" s="5">
        <f>IF(R210&gt;0,RANK(R210,(N210:P210,Q210:AD210)),0)</f>
        <v>0</v>
      </c>
      <c r="AH210" s="5" t="e">
        <f>IF(#REF!&gt;0,RANK(#REF!,(N210:P210,Q210:AD210)),0)</f>
        <v>#REF!</v>
      </c>
      <c r="AI210" s="5">
        <f>IF(S210&gt;0,RANK(S210,(N210:P210,Q210:AD210)),0)</f>
        <v>0</v>
      </c>
      <c r="AJ210" s="2">
        <f t="shared" si="78"/>
        <v>0</v>
      </c>
      <c r="AK210" s="2">
        <f t="shared" si="79"/>
        <v>0</v>
      </c>
      <c r="AM210" s="2">
        <f t="shared" si="80"/>
        <v>0</v>
      </c>
      <c r="AO210" t="s">
        <v>109</v>
      </c>
      <c r="AP210" t="s">
        <v>179</v>
      </c>
      <c r="AQ210">
        <v>5</v>
      </c>
      <c r="AS210">
        <v>28</v>
      </c>
      <c r="AT210" s="81">
        <v>39</v>
      </c>
      <c r="AU210" s="78">
        <f t="shared" si="81"/>
        <v>28039</v>
      </c>
      <c r="AW210" s="5" t="s">
        <v>147</v>
      </c>
      <c r="AZ210" s="5"/>
      <c r="BA210" s="5">
        <v>0</v>
      </c>
      <c r="BB210" s="5">
        <v>1</v>
      </c>
      <c r="BC210">
        <f t="shared" si="82"/>
        <v>0</v>
      </c>
      <c r="BD210">
        <f t="shared" si="83"/>
        <v>0.79900000000000004</v>
      </c>
    </row>
    <row r="211" spans="1:56" hidden="1" outlineLevel="1">
      <c r="A211" t="s">
        <v>270</v>
      </c>
      <c r="B211" t="s">
        <v>179</v>
      </c>
      <c r="C211" s="1">
        <f t="shared" si="73"/>
        <v>4412</v>
      </c>
      <c r="D211" s="5">
        <f>IF(C211&gt;0,RANK(N211,(N211:P211,Q211:AD211)),0)</f>
        <v>2</v>
      </c>
      <c r="E211" s="5">
        <f>IF(C211&gt;0,RANK(O211,(N211:P211,Q211:AD211)),0)</f>
        <v>1</v>
      </c>
      <c r="F211" s="5">
        <f>IF(P211&gt;0,RANK(P211,(N211:P211,Q211:AD211)),0)</f>
        <v>0</v>
      </c>
      <c r="G211" s="1">
        <f t="shared" si="84"/>
        <v>2066</v>
      </c>
      <c r="H211" s="2">
        <f t="shared" si="85"/>
        <v>0.46826835902085223</v>
      </c>
      <c r="I211" s="2"/>
      <c r="J211" s="2">
        <f t="shared" si="74"/>
        <v>0.26586582048957391</v>
      </c>
      <c r="K211" s="2">
        <f t="shared" si="75"/>
        <v>0.73413417951042614</v>
      </c>
      <c r="L211" s="2">
        <f t="shared" si="76"/>
        <v>0</v>
      </c>
      <c r="M211" s="2">
        <f t="shared" si="77"/>
        <v>0</v>
      </c>
      <c r="N211" s="1">
        <v>1173</v>
      </c>
      <c r="O211" s="1">
        <v>3239</v>
      </c>
      <c r="AF211" s="5">
        <f>IF(Q211&gt;0,RANK(Q211,(N211:P211,Q211:AD211)),0)</f>
        <v>0</v>
      </c>
      <c r="AG211" s="5">
        <f>IF(R211&gt;0,RANK(R211,(N211:P211,Q211:AD211)),0)</f>
        <v>0</v>
      </c>
      <c r="AH211" s="5" t="e">
        <f>IF(#REF!&gt;0,RANK(#REF!,(N211:P211,Q211:AD211)),0)</f>
        <v>#REF!</v>
      </c>
      <c r="AI211" s="5">
        <f>IF(S211&gt;0,RANK(S211,(N211:P211,Q211:AD211)),0)</f>
        <v>0</v>
      </c>
      <c r="AJ211" s="2">
        <f t="shared" si="78"/>
        <v>0</v>
      </c>
      <c r="AK211" s="2">
        <f t="shared" si="79"/>
        <v>0</v>
      </c>
      <c r="AM211" s="2">
        <f t="shared" si="80"/>
        <v>0</v>
      </c>
      <c r="AO211" t="s">
        <v>270</v>
      </c>
      <c r="AP211" t="s">
        <v>179</v>
      </c>
      <c r="AQ211">
        <v>5</v>
      </c>
      <c r="AS211">
        <v>28</v>
      </c>
      <c r="AT211" s="81">
        <v>41</v>
      </c>
      <c r="AU211" s="78">
        <f t="shared" si="81"/>
        <v>28041</v>
      </c>
      <c r="AW211" s="5" t="s">
        <v>147</v>
      </c>
      <c r="AZ211" s="5"/>
      <c r="BA211" s="5">
        <v>0</v>
      </c>
      <c r="BB211" s="5">
        <v>1</v>
      </c>
      <c r="BC211">
        <f t="shared" si="82"/>
        <v>0</v>
      </c>
      <c r="BD211">
        <f t="shared" si="83"/>
        <v>0.73399999999999999</v>
      </c>
    </row>
    <row r="212" spans="1:56" hidden="1" outlineLevel="1">
      <c r="A212" t="s">
        <v>110</v>
      </c>
      <c r="B212" t="s">
        <v>179</v>
      </c>
      <c r="C212" s="1">
        <f t="shared" si="73"/>
        <v>7666</v>
      </c>
      <c r="D212" s="5">
        <f>IF(C212&gt;0,RANK(N212,(N212:P212,Q212:AD212)),0)</f>
        <v>2</v>
      </c>
      <c r="E212" s="5">
        <f>IF(C212&gt;0,RANK(O212,(N212:P212,Q212:AD212)),0)</f>
        <v>1</v>
      </c>
      <c r="F212" s="5">
        <f>IF(P212&gt;0,RANK(P212,(N212:P212,Q212:AD212)),0)</f>
        <v>0</v>
      </c>
      <c r="G212" s="1">
        <f t="shared" si="84"/>
        <v>1324</v>
      </c>
      <c r="H212" s="2">
        <f t="shared" si="85"/>
        <v>0.17271067049308636</v>
      </c>
      <c r="I212" s="2"/>
      <c r="J212" s="2">
        <f t="shared" si="74"/>
        <v>0.41364466475345685</v>
      </c>
      <c r="K212" s="2">
        <f t="shared" si="75"/>
        <v>0.58635533524654315</v>
      </c>
      <c r="L212" s="2">
        <f t="shared" si="76"/>
        <v>0</v>
      </c>
      <c r="M212" s="2">
        <f t="shared" si="77"/>
        <v>0</v>
      </c>
      <c r="N212" s="1">
        <v>3171</v>
      </c>
      <c r="O212" s="1">
        <v>4495</v>
      </c>
      <c r="AF212" s="5">
        <f>IF(Q212&gt;0,RANK(Q212,(N212:P212,Q212:AD212)),0)</f>
        <v>0</v>
      </c>
      <c r="AG212" s="5">
        <f>IF(R212&gt;0,RANK(R212,(N212:P212,Q212:AD212)),0)</f>
        <v>0</v>
      </c>
      <c r="AH212" s="5" t="e">
        <f>IF(#REF!&gt;0,RANK(#REF!,(N212:P212,Q212:AD212)),0)</f>
        <v>#REF!</v>
      </c>
      <c r="AI212" s="5">
        <f>IF(S212&gt;0,RANK(S212,(N212:P212,Q212:AD212)),0)</f>
        <v>0</v>
      </c>
      <c r="AJ212" s="2">
        <f t="shared" si="78"/>
        <v>0</v>
      </c>
      <c r="AK212" s="2">
        <f t="shared" si="79"/>
        <v>0</v>
      </c>
      <c r="AM212" s="2">
        <f t="shared" si="80"/>
        <v>0</v>
      </c>
      <c r="AO212" t="s">
        <v>110</v>
      </c>
      <c r="AP212" t="s">
        <v>179</v>
      </c>
      <c r="AS212">
        <v>28</v>
      </c>
      <c r="AT212" s="81">
        <v>43</v>
      </c>
      <c r="AU212" s="78">
        <f t="shared" si="81"/>
        <v>28043</v>
      </c>
      <c r="AW212" s="5" t="s">
        <v>147</v>
      </c>
      <c r="AZ212" s="5"/>
      <c r="BA212" s="5">
        <v>0</v>
      </c>
      <c r="BB212" s="5">
        <v>1</v>
      </c>
      <c r="BC212">
        <f t="shared" si="82"/>
        <v>0</v>
      </c>
      <c r="BD212">
        <f t="shared" si="83"/>
        <v>0.58599999999999997</v>
      </c>
    </row>
    <row r="213" spans="1:56" hidden="1" outlineLevel="1">
      <c r="A213" t="s">
        <v>293</v>
      </c>
      <c r="B213" t="s">
        <v>179</v>
      </c>
      <c r="C213" s="1">
        <f t="shared" si="73"/>
        <v>12167</v>
      </c>
      <c r="D213" s="5">
        <f>IF(C213&gt;0,RANK(N213,(N213:P213,Q213:AD213)),0)</f>
        <v>2</v>
      </c>
      <c r="E213" s="5">
        <f>IF(C213&gt;0,RANK(O213,(N213:P213,Q213:AD213)),0)</f>
        <v>1</v>
      </c>
      <c r="F213" s="5">
        <f>IF(P213&gt;0,RANK(P213,(N213:P213,Q213:AD213)),0)</f>
        <v>0</v>
      </c>
      <c r="G213" s="1">
        <f t="shared" si="84"/>
        <v>5507</v>
      </c>
      <c r="H213" s="2">
        <f t="shared" si="85"/>
        <v>0.45261773650036985</v>
      </c>
      <c r="I213" s="2"/>
      <c r="J213" s="2">
        <f t="shared" si="74"/>
        <v>0.27369113174981508</v>
      </c>
      <c r="K213" s="2">
        <f t="shared" si="75"/>
        <v>0.72630886825018492</v>
      </c>
      <c r="L213" s="2">
        <f t="shared" si="76"/>
        <v>0</v>
      </c>
      <c r="M213" s="2">
        <f t="shared" si="77"/>
        <v>0</v>
      </c>
      <c r="N213" s="1">
        <v>3330</v>
      </c>
      <c r="O213" s="1">
        <v>8837</v>
      </c>
      <c r="AF213" s="5">
        <f>IF(Q213&gt;0,RANK(Q213,(N213:P213,Q213:AD213)),0)</f>
        <v>0</v>
      </c>
      <c r="AG213" s="5">
        <f>IF(R213&gt;0,RANK(R213,(N213:P213,Q213:AD213)),0)</f>
        <v>0</v>
      </c>
      <c r="AH213" s="5" t="e">
        <f>IF(#REF!&gt;0,RANK(#REF!,(N213:P213,Q213:AD213)),0)</f>
        <v>#REF!</v>
      </c>
      <c r="AI213" s="5">
        <f>IF(S213&gt;0,RANK(S213,(N213:P213,Q213:AD213)),0)</f>
        <v>0</v>
      </c>
      <c r="AJ213" s="2">
        <f t="shared" si="78"/>
        <v>0</v>
      </c>
      <c r="AK213" s="2">
        <f t="shared" si="79"/>
        <v>0</v>
      </c>
      <c r="AM213" s="2">
        <f t="shared" si="80"/>
        <v>0</v>
      </c>
      <c r="AO213" t="s">
        <v>293</v>
      </c>
      <c r="AP213" t="s">
        <v>179</v>
      </c>
      <c r="AQ213">
        <v>5</v>
      </c>
      <c r="AS213">
        <v>28</v>
      </c>
      <c r="AT213" s="81">
        <v>45</v>
      </c>
      <c r="AU213" s="78">
        <f t="shared" si="81"/>
        <v>28045</v>
      </c>
      <c r="AW213" s="5" t="s">
        <v>147</v>
      </c>
      <c r="AZ213" s="5"/>
      <c r="BA213" s="5">
        <v>0</v>
      </c>
      <c r="BB213" s="5">
        <v>1</v>
      </c>
      <c r="BC213">
        <f t="shared" si="82"/>
        <v>0</v>
      </c>
      <c r="BD213">
        <f t="shared" si="83"/>
        <v>0.72599999999999998</v>
      </c>
    </row>
    <row r="214" spans="1:56" hidden="1" outlineLevel="1">
      <c r="A214" t="s">
        <v>168</v>
      </c>
      <c r="B214" t="s">
        <v>179</v>
      </c>
      <c r="C214" s="1">
        <f t="shared" si="73"/>
        <v>40028</v>
      </c>
      <c r="D214" s="5">
        <f>IF(C214&gt;0,RANK(N214,(N214:P214,Q214:AD214)),0)</f>
        <v>2</v>
      </c>
      <c r="E214" s="5">
        <f>IF(C214&gt;0,RANK(O214,(N214:P214,Q214:AD214)),0)</f>
        <v>1</v>
      </c>
      <c r="F214" s="5">
        <f>IF(P214&gt;0,RANK(P214,(N214:P214,Q214:AD214)),0)</f>
        <v>0</v>
      </c>
      <c r="G214" s="1">
        <f t="shared" si="84"/>
        <v>10948</v>
      </c>
      <c r="H214" s="2">
        <f t="shared" si="85"/>
        <v>0.27350854401918656</v>
      </c>
      <c r="I214" s="2"/>
      <c r="J214" s="2">
        <f t="shared" si="74"/>
        <v>0.36324572799040672</v>
      </c>
      <c r="K214" s="2">
        <f t="shared" si="75"/>
        <v>0.63675427200959334</v>
      </c>
      <c r="L214" s="2">
        <f t="shared" si="76"/>
        <v>0</v>
      </c>
      <c r="M214" s="2">
        <f t="shared" si="77"/>
        <v>0</v>
      </c>
      <c r="N214" s="1">
        <v>14540</v>
      </c>
      <c r="O214" s="1">
        <v>25488</v>
      </c>
      <c r="AF214" s="5">
        <f>IF(Q214&gt;0,RANK(Q214,(N214:P214,Q214:AD214)),0)</f>
        <v>0</v>
      </c>
      <c r="AG214" s="5">
        <f>IF(R214&gt;0,RANK(R214,(N214:P214,Q214:AD214)),0)</f>
        <v>0</v>
      </c>
      <c r="AH214" s="5" t="e">
        <f>IF(#REF!&gt;0,RANK(#REF!,(N214:P214,Q214:AD214)),0)</f>
        <v>#REF!</v>
      </c>
      <c r="AI214" s="5">
        <f>IF(S214&gt;0,RANK(S214,(N214:P214,Q214:AD214)),0)</f>
        <v>0</v>
      </c>
      <c r="AJ214" s="2">
        <f t="shared" si="78"/>
        <v>0</v>
      </c>
      <c r="AK214" s="2">
        <f t="shared" si="79"/>
        <v>0</v>
      </c>
      <c r="AM214" s="2">
        <f t="shared" si="80"/>
        <v>0</v>
      </c>
      <c r="AO214" t="s">
        <v>168</v>
      </c>
      <c r="AP214" t="s">
        <v>179</v>
      </c>
      <c r="AQ214">
        <v>5</v>
      </c>
      <c r="AS214">
        <v>28</v>
      </c>
      <c r="AT214" s="81">
        <v>47</v>
      </c>
      <c r="AU214" s="78">
        <f t="shared" si="81"/>
        <v>28047</v>
      </c>
      <c r="AW214" s="5" t="s">
        <v>147</v>
      </c>
      <c r="AZ214" s="5"/>
      <c r="BA214" s="5">
        <v>0</v>
      </c>
      <c r="BB214" s="5">
        <v>1</v>
      </c>
      <c r="BC214">
        <f t="shared" si="82"/>
        <v>0</v>
      </c>
      <c r="BD214">
        <f t="shared" si="83"/>
        <v>0.63600000000000001</v>
      </c>
    </row>
    <row r="215" spans="1:56" hidden="1" outlineLevel="1">
      <c r="A215" t="s">
        <v>121</v>
      </c>
      <c r="B215" t="s">
        <v>179</v>
      </c>
      <c r="C215" s="1">
        <f t="shared" si="73"/>
        <v>69943</v>
      </c>
      <c r="D215" s="5">
        <f>IF(C215&gt;0,RANK(N215,(N215:P215,Q215:AD215)),0)</f>
        <v>1</v>
      </c>
      <c r="E215" s="5">
        <f>IF(C215&gt;0,RANK(O215,(N215:P215,Q215:AD215)),0)</f>
        <v>2</v>
      </c>
      <c r="F215" s="5">
        <f>IF(P215&gt;0,RANK(P215,(N215:P215,Q215:AD215)),0)</f>
        <v>0</v>
      </c>
      <c r="G215" s="1">
        <f t="shared" si="84"/>
        <v>21759</v>
      </c>
      <c r="H215" s="2">
        <f t="shared" si="85"/>
        <v>0.31109617831662928</v>
      </c>
      <c r="I215" s="2"/>
      <c r="J215" s="2">
        <f t="shared" si="74"/>
        <v>0.65554808915831464</v>
      </c>
      <c r="K215" s="2">
        <f t="shared" si="75"/>
        <v>0.34445191084168536</v>
      </c>
      <c r="L215" s="2">
        <f t="shared" si="76"/>
        <v>0</v>
      </c>
      <c r="M215" s="2">
        <f t="shared" si="77"/>
        <v>0</v>
      </c>
      <c r="N215" s="1">
        <v>45851</v>
      </c>
      <c r="O215" s="1">
        <v>24092</v>
      </c>
      <c r="AF215" s="5">
        <f>IF(Q215&gt;0,RANK(Q215,(N215:P215,Q215:AD215)),0)</f>
        <v>0</v>
      </c>
      <c r="AG215" s="5">
        <f>IF(R215&gt;0,RANK(R215,(N215:P215,Q215:AD215)),0)</f>
        <v>0</v>
      </c>
      <c r="AH215" s="5" t="e">
        <f>IF(#REF!&gt;0,RANK(#REF!,(N215:P215,Q215:AD215)),0)</f>
        <v>#REF!</v>
      </c>
      <c r="AI215" s="5">
        <f>IF(S215&gt;0,RANK(S215,(N215:P215,Q215:AD215)),0)</f>
        <v>0</v>
      </c>
      <c r="AJ215" s="2">
        <f t="shared" si="78"/>
        <v>0</v>
      </c>
      <c r="AK215" s="2">
        <f t="shared" si="79"/>
        <v>0</v>
      </c>
      <c r="AM215" s="2">
        <f t="shared" si="80"/>
        <v>0</v>
      </c>
      <c r="AO215" t="s">
        <v>121</v>
      </c>
      <c r="AP215" t="s">
        <v>179</v>
      </c>
      <c r="AS215">
        <v>28</v>
      </c>
      <c r="AT215" s="81">
        <v>49</v>
      </c>
      <c r="AU215" s="78">
        <f t="shared" si="81"/>
        <v>28049</v>
      </c>
      <c r="AW215" s="5" t="s">
        <v>147</v>
      </c>
      <c r="AZ215" s="5"/>
      <c r="BA215" s="5">
        <v>1</v>
      </c>
      <c r="BB215" s="5">
        <v>0</v>
      </c>
      <c r="BC215">
        <f t="shared" si="82"/>
        <v>0.65500000000000003</v>
      </c>
      <c r="BD215">
        <f t="shared" si="83"/>
        <v>0</v>
      </c>
    </row>
    <row r="216" spans="1:56" hidden="1" outlineLevel="1">
      <c r="A216" t="s">
        <v>152</v>
      </c>
      <c r="B216" t="s">
        <v>179</v>
      </c>
      <c r="C216" s="1">
        <f t="shared" si="73"/>
        <v>6024</v>
      </c>
      <c r="D216" s="5">
        <f>IF(C216&gt;0,RANK(N216,(N216:P216,Q216:AD216)),0)</f>
        <v>1</v>
      </c>
      <c r="E216" s="5">
        <f>IF(C216&gt;0,RANK(O216,(N216:P216,Q216:AD216)),0)</f>
        <v>2</v>
      </c>
      <c r="F216" s="5">
        <f>IF(P216&gt;0,RANK(P216,(N216:P216,Q216:AD216)),0)</f>
        <v>0</v>
      </c>
      <c r="G216" s="1">
        <f t="shared" si="84"/>
        <v>3182</v>
      </c>
      <c r="H216" s="2">
        <f t="shared" si="85"/>
        <v>0.52822045152722441</v>
      </c>
      <c r="I216" s="2"/>
      <c r="J216" s="2">
        <f t="shared" si="74"/>
        <v>0.76411022576361221</v>
      </c>
      <c r="K216" s="2">
        <f t="shared" si="75"/>
        <v>0.23588977423638779</v>
      </c>
      <c r="L216" s="2">
        <f t="shared" si="76"/>
        <v>0</v>
      </c>
      <c r="M216" s="2">
        <f t="shared" si="77"/>
        <v>0</v>
      </c>
      <c r="N216" s="1">
        <v>4603</v>
      </c>
      <c r="O216" s="1">
        <v>1421</v>
      </c>
      <c r="AF216" s="5">
        <f>IF(Q216&gt;0,RANK(Q216,(N216:P216,Q216:AD216)),0)</f>
        <v>0</v>
      </c>
      <c r="AG216" s="5">
        <f>IF(R216&gt;0,RANK(R216,(N216:P216,Q216:AD216)),0)</f>
        <v>0</v>
      </c>
      <c r="AH216" s="5" t="e">
        <f>IF(#REF!&gt;0,RANK(#REF!,(N216:P216,Q216:AD216)),0)</f>
        <v>#REF!</v>
      </c>
      <c r="AI216" s="5">
        <f>IF(S216&gt;0,RANK(S216,(N216:P216,Q216:AD216)),0)</f>
        <v>0</v>
      </c>
      <c r="AJ216" s="2">
        <f t="shared" si="78"/>
        <v>0</v>
      </c>
      <c r="AK216" s="2">
        <f t="shared" si="79"/>
        <v>0</v>
      </c>
      <c r="AM216" s="2">
        <f t="shared" si="80"/>
        <v>0</v>
      </c>
      <c r="AO216" t="s">
        <v>152</v>
      </c>
      <c r="AP216" t="s">
        <v>179</v>
      </c>
      <c r="AQ216">
        <v>2</v>
      </c>
      <c r="AS216">
        <v>28</v>
      </c>
      <c r="AT216" s="81">
        <v>51</v>
      </c>
      <c r="AU216" s="78">
        <f t="shared" si="81"/>
        <v>28051</v>
      </c>
      <c r="AW216" s="5" t="s">
        <v>147</v>
      </c>
      <c r="AZ216" s="5"/>
      <c r="BA216" s="5">
        <v>1</v>
      </c>
      <c r="BB216" s="5">
        <v>0</v>
      </c>
      <c r="BC216">
        <f t="shared" si="82"/>
        <v>0.76400000000000001</v>
      </c>
      <c r="BD216">
        <f t="shared" si="83"/>
        <v>0</v>
      </c>
    </row>
    <row r="217" spans="1:56" hidden="1" outlineLevel="1">
      <c r="A217" t="s">
        <v>122</v>
      </c>
      <c r="B217" t="s">
        <v>179</v>
      </c>
      <c r="C217" s="1">
        <f t="shared" si="73"/>
        <v>3869</v>
      </c>
      <c r="D217" s="5">
        <f>IF(C217&gt;0,RANK(N217,(N217:P217,Q217:AD217)),0)</f>
        <v>1</v>
      </c>
      <c r="E217" s="5">
        <f>IF(C217&gt;0,RANK(O217,(N217:P217,Q217:AD217)),0)</f>
        <v>2</v>
      </c>
      <c r="F217" s="5">
        <f>IF(P217&gt;0,RANK(P217,(N217:P217,Q217:AD217)),0)</f>
        <v>0</v>
      </c>
      <c r="G217" s="1">
        <f t="shared" si="84"/>
        <v>1135</v>
      </c>
      <c r="H217" s="2">
        <f t="shared" si="85"/>
        <v>0.29335745670715946</v>
      </c>
      <c r="I217" s="2"/>
      <c r="J217" s="2">
        <f t="shared" si="74"/>
        <v>0.64667872835357976</v>
      </c>
      <c r="K217" s="2">
        <f t="shared" si="75"/>
        <v>0.35332127164642024</v>
      </c>
      <c r="L217" s="2">
        <f t="shared" si="76"/>
        <v>0</v>
      </c>
      <c r="M217" s="2">
        <f t="shared" si="77"/>
        <v>0</v>
      </c>
      <c r="N217" s="1">
        <v>2502</v>
      </c>
      <c r="O217" s="1">
        <v>1367</v>
      </c>
      <c r="AF217" s="5">
        <f>IF(Q217&gt;0,RANK(Q217,(N217:P217,Q217:AD217)),0)</f>
        <v>0</v>
      </c>
      <c r="AG217" s="5">
        <f>IF(R217&gt;0,RANK(R217,(N217:P217,Q217:AD217)),0)</f>
        <v>0</v>
      </c>
      <c r="AH217" s="5" t="e">
        <f>IF(#REF!&gt;0,RANK(#REF!,(N217:P217,Q217:AD217)),0)</f>
        <v>#REF!</v>
      </c>
      <c r="AI217" s="5">
        <f>IF(S217&gt;0,RANK(S217,(N217:P217,Q217:AD217)),0)</f>
        <v>0</v>
      </c>
      <c r="AJ217" s="2">
        <f t="shared" si="78"/>
        <v>0</v>
      </c>
      <c r="AK217" s="2">
        <f t="shared" si="79"/>
        <v>0</v>
      </c>
      <c r="AM217" s="2">
        <f t="shared" si="80"/>
        <v>0</v>
      </c>
      <c r="AO217" t="s">
        <v>122</v>
      </c>
      <c r="AP217" t="s">
        <v>179</v>
      </c>
      <c r="AQ217">
        <v>2</v>
      </c>
      <c r="AS217">
        <v>28</v>
      </c>
      <c r="AT217" s="81">
        <v>53</v>
      </c>
      <c r="AU217" s="78">
        <f t="shared" si="81"/>
        <v>28053</v>
      </c>
      <c r="AW217" s="5" t="s">
        <v>147</v>
      </c>
      <c r="AZ217" s="5"/>
      <c r="BA217" s="5">
        <v>1</v>
      </c>
      <c r="BB217" s="5">
        <v>0</v>
      </c>
      <c r="BC217">
        <f t="shared" si="82"/>
        <v>0.64600000000000002</v>
      </c>
      <c r="BD217">
        <f t="shared" si="83"/>
        <v>0</v>
      </c>
    </row>
    <row r="218" spans="1:56" hidden="1" outlineLevel="1">
      <c r="A218" t="s">
        <v>160</v>
      </c>
      <c r="B218" t="s">
        <v>179</v>
      </c>
      <c r="C218" s="1">
        <f t="shared" si="73"/>
        <v>499</v>
      </c>
      <c r="D218" s="5">
        <f>IF(C218&gt;0,RANK(N218,(N218:P218,Q218:AD218)),0)</f>
        <v>2</v>
      </c>
      <c r="E218" s="5">
        <f>IF(C218&gt;0,RANK(O218,(N218:P218,Q218:AD218)),0)</f>
        <v>1</v>
      </c>
      <c r="F218" s="5">
        <f>IF(P218&gt;0,RANK(P218,(N218:P218,Q218:AD218)),0)</f>
        <v>0</v>
      </c>
      <c r="G218" s="1">
        <f t="shared" si="84"/>
        <v>7</v>
      </c>
      <c r="H218" s="2">
        <f t="shared" si="85"/>
        <v>1.4028056112224449E-2</v>
      </c>
      <c r="I218" s="2"/>
      <c r="J218" s="2">
        <f t="shared" si="74"/>
        <v>0.49298597194388777</v>
      </c>
      <c r="K218" s="2">
        <f t="shared" si="75"/>
        <v>0.50701402805611218</v>
      </c>
      <c r="L218" s="2">
        <f t="shared" si="76"/>
        <v>0</v>
      </c>
      <c r="M218" s="2">
        <f t="shared" si="77"/>
        <v>0</v>
      </c>
      <c r="N218" s="1">
        <v>246</v>
      </c>
      <c r="O218" s="1">
        <v>253</v>
      </c>
      <c r="AF218" s="5">
        <f>IF(Q218&gt;0,RANK(Q218,(N218:P218,Q218:AD218)),0)</f>
        <v>0</v>
      </c>
      <c r="AG218" s="5">
        <f>IF(R218&gt;0,RANK(R218,(N218:P218,Q218:AD218)),0)</f>
        <v>0</v>
      </c>
      <c r="AH218" s="5" t="e">
        <f>IF(#REF!&gt;0,RANK(#REF!,(N218:P218,Q218:AD218)),0)</f>
        <v>#REF!</v>
      </c>
      <c r="AI218" s="5">
        <f>IF(S218&gt;0,RANK(S218,(N218:P218,Q218:AD218)),0)</f>
        <v>0</v>
      </c>
      <c r="AJ218" s="2">
        <f t="shared" si="78"/>
        <v>0</v>
      </c>
      <c r="AK218" s="2">
        <f t="shared" si="79"/>
        <v>0</v>
      </c>
      <c r="AM218" s="2">
        <f t="shared" si="80"/>
        <v>0</v>
      </c>
      <c r="AO218" t="s">
        <v>160</v>
      </c>
      <c r="AP218" t="s">
        <v>179</v>
      </c>
      <c r="AQ218">
        <v>2</v>
      </c>
      <c r="AS218">
        <v>28</v>
      </c>
      <c r="AT218" s="81">
        <v>55</v>
      </c>
      <c r="AU218" s="78">
        <f t="shared" si="81"/>
        <v>28055</v>
      </c>
      <c r="AW218" s="5" t="s">
        <v>147</v>
      </c>
      <c r="AZ218" s="5"/>
      <c r="BA218" s="5">
        <v>1</v>
      </c>
      <c r="BB218" s="5">
        <v>0</v>
      </c>
      <c r="BC218">
        <f t="shared" si="82"/>
        <v>0.49199999999999999</v>
      </c>
      <c r="BD218">
        <f t="shared" si="83"/>
        <v>0</v>
      </c>
    </row>
    <row r="219" spans="1:56" hidden="1" outlineLevel="1">
      <c r="A219" t="s">
        <v>59</v>
      </c>
      <c r="B219" t="s">
        <v>179</v>
      </c>
      <c r="C219" s="1">
        <f t="shared" si="73"/>
        <v>7584</v>
      </c>
      <c r="D219" s="5">
        <f>IF(C219&gt;0,RANK(N219,(N219:P219,Q219:AD219)),0)</f>
        <v>2</v>
      </c>
      <c r="E219" s="5">
        <f>IF(C219&gt;0,RANK(O219,(N219:P219,Q219:AD219)),0)</f>
        <v>1</v>
      </c>
      <c r="F219" s="5">
        <f>IF(P219&gt;0,RANK(P219,(N219:P219,Q219:AD219)),0)</f>
        <v>0</v>
      </c>
      <c r="G219" s="1">
        <f t="shared" si="84"/>
        <v>4202</v>
      </c>
      <c r="H219" s="2">
        <f t="shared" si="85"/>
        <v>0.55406118143459915</v>
      </c>
      <c r="I219" s="2"/>
      <c r="J219" s="2">
        <f t="shared" si="74"/>
        <v>0.22296940928270043</v>
      </c>
      <c r="K219" s="2">
        <f t="shared" si="75"/>
        <v>0.77703059071729963</v>
      </c>
      <c r="L219" s="2">
        <f t="shared" si="76"/>
        <v>0</v>
      </c>
      <c r="M219" s="2">
        <f t="shared" si="77"/>
        <v>0</v>
      </c>
      <c r="N219" s="1">
        <v>1691</v>
      </c>
      <c r="O219" s="1">
        <v>5893</v>
      </c>
      <c r="AF219" s="5">
        <f>IF(Q219&gt;0,RANK(Q219,(N219:P219,Q219:AD219)),0)</f>
        <v>0</v>
      </c>
      <c r="AG219" s="5">
        <f>IF(R219&gt;0,RANK(R219,(N219:P219,Q219:AD219)),0)</f>
        <v>0</v>
      </c>
      <c r="AH219" s="5" t="e">
        <f>IF(#REF!&gt;0,RANK(#REF!,(N219:P219,Q219:AD219)),0)</f>
        <v>#REF!</v>
      </c>
      <c r="AI219" s="5">
        <f>IF(S219&gt;0,RANK(S219,(N219:P219,Q219:AD219)),0)</f>
        <v>0</v>
      </c>
      <c r="AJ219" s="2">
        <f t="shared" si="78"/>
        <v>0</v>
      </c>
      <c r="AK219" s="2">
        <f t="shared" si="79"/>
        <v>0</v>
      </c>
      <c r="AM219" s="2">
        <f t="shared" si="80"/>
        <v>0</v>
      </c>
      <c r="AO219" t="s">
        <v>59</v>
      </c>
      <c r="AP219" t="s">
        <v>179</v>
      </c>
      <c r="AQ219">
        <v>1</v>
      </c>
      <c r="AS219">
        <v>28</v>
      </c>
      <c r="AT219" s="81">
        <v>57</v>
      </c>
      <c r="AU219" s="78">
        <f t="shared" si="81"/>
        <v>28057</v>
      </c>
      <c r="AW219" s="5" t="s">
        <v>147</v>
      </c>
      <c r="AZ219" s="5"/>
      <c r="BA219" s="5">
        <v>0</v>
      </c>
      <c r="BB219" s="5">
        <v>1</v>
      </c>
      <c r="BC219">
        <f t="shared" si="82"/>
        <v>0</v>
      </c>
      <c r="BD219">
        <f t="shared" si="83"/>
        <v>0.77700000000000002</v>
      </c>
    </row>
    <row r="220" spans="1:56" hidden="1" outlineLevel="1">
      <c r="A220" t="s">
        <v>118</v>
      </c>
      <c r="B220" t="s">
        <v>179</v>
      </c>
      <c r="C220" s="1">
        <f t="shared" si="73"/>
        <v>33920</v>
      </c>
      <c r="D220" s="5">
        <f>IF(C220&gt;0,RANK(N220,(N220:P220,Q220:AD220)),0)</f>
        <v>2</v>
      </c>
      <c r="E220" s="5">
        <f>IF(C220&gt;0,RANK(O220,(N220:P220,Q220:AD220)),0)</f>
        <v>1</v>
      </c>
      <c r="F220" s="5">
        <f>IF(P220&gt;0,RANK(P220,(N220:P220,Q220:AD220)),0)</f>
        <v>0</v>
      </c>
      <c r="G220" s="1">
        <f t="shared" si="84"/>
        <v>12968</v>
      </c>
      <c r="H220" s="2">
        <f t="shared" si="85"/>
        <v>0.38231132075471697</v>
      </c>
      <c r="I220" s="2"/>
      <c r="J220" s="2">
        <f t="shared" si="74"/>
        <v>0.30884433962264152</v>
      </c>
      <c r="K220" s="2">
        <f t="shared" si="75"/>
        <v>0.69115566037735854</v>
      </c>
      <c r="L220" s="2">
        <f t="shared" si="76"/>
        <v>0</v>
      </c>
      <c r="M220" s="2">
        <f t="shared" si="77"/>
        <v>0</v>
      </c>
      <c r="N220" s="1">
        <v>10476</v>
      </c>
      <c r="O220" s="1">
        <v>23444</v>
      </c>
      <c r="AF220" s="5">
        <f>IF(Q220&gt;0,RANK(Q220,(N220:P220,Q220:AD220)),0)</f>
        <v>0</v>
      </c>
      <c r="AG220" s="5">
        <f>IF(R220&gt;0,RANK(R220,(N220:P220,Q220:AD220)),0)</f>
        <v>0</v>
      </c>
      <c r="AH220" s="5" t="e">
        <f>IF(#REF!&gt;0,RANK(#REF!,(N220:P220,Q220:AD220)),0)</f>
        <v>#REF!</v>
      </c>
      <c r="AI220" s="5">
        <f>IF(S220&gt;0,RANK(S220,(N220:P220,Q220:AD220)),0)</f>
        <v>0</v>
      </c>
      <c r="AJ220" s="2">
        <f t="shared" si="78"/>
        <v>0</v>
      </c>
      <c r="AK220" s="2">
        <f t="shared" si="79"/>
        <v>0</v>
      </c>
      <c r="AM220" s="2">
        <f t="shared" si="80"/>
        <v>0</v>
      </c>
      <c r="AO220" t="s">
        <v>118</v>
      </c>
      <c r="AP220" t="s">
        <v>179</v>
      </c>
      <c r="AQ220">
        <v>5</v>
      </c>
      <c r="AS220">
        <v>28</v>
      </c>
      <c r="AT220" s="81">
        <v>59</v>
      </c>
      <c r="AU220" s="78">
        <f t="shared" si="81"/>
        <v>28059</v>
      </c>
      <c r="AW220" s="5" t="s">
        <v>147</v>
      </c>
      <c r="AZ220" s="5"/>
      <c r="BA220" s="5">
        <v>0</v>
      </c>
      <c r="BB220" s="5">
        <v>1</v>
      </c>
      <c r="BC220">
        <f t="shared" si="82"/>
        <v>0</v>
      </c>
      <c r="BD220">
        <f t="shared" si="83"/>
        <v>0.69099999999999995</v>
      </c>
    </row>
    <row r="221" spans="1:56" hidden="1" outlineLevel="1">
      <c r="A221" t="s">
        <v>258</v>
      </c>
      <c r="B221" t="s">
        <v>179</v>
      </c>
      <c r="C221" s="1">
        <f t="shared" si="73"/>
        <v>6813</v>
      </c>
      <c r="D221" s="5">
        <f>IF(C221&gt;0,RANK(N221,(N221:P221,Q221:AD221)),0)</f>
        <v>2</v>
      </c>
      <c r="E221" s="5">
        <f>IF(C221&gt;0,RANK(O221,(N221:P221,Q221:AD221)),0)</f>
        <v>1</v>
      </c>
      <c r="F221" s="5">
        <f>IF(P221&gt;0,RANK(P221,(N221:P221,Q221:AD221)),0)</f>
        <v>0</v>
      </c>
      <c r="G221" s="1">
        <f t="shared" si="84"/>
        <v>565</v>
      </c>
      <c r="H221" s="2">
        <f t="shared" si="85"/>
        <v>8.2929693233524143E-2</v>
      </c>
      <c r="I221" s="2"/>
      <c r="J221" s="2">
        <f t="shared" si="74"/>
        <v>0.45853515338323791</v>
      </c>
      <c r="K221" s="2">
        <f t="shared" si="75"/>
        <v>0.54146484661676209</v>
      </c>
      <c r="L221" s="2">
        <f t="shared" si="76"/>
        <v>0</v>
      </c>
      <c r="M221" s="2">
        <f t="shared" si="77"/>
        <v>0</v>
      </c>
      <c r="N221" s="1">
        <v>3124</v>
      </c>
      <c r="O221" s="1">
        <v>3689</v>
      </c>
      <c r="AF221" s="5">
        <f>IF(Q221&gt;0,RANK(Q221,(N221:P221,Q221:AD221)),0)</f>
        <v>0</v>
      </c>
      <c r="AG221" s="5">
        <f>IF(R221&gt;0,RANK(R221,(N221:P221,Q221:AD221)),0)</f>
        <v>0</v>
      </c>
      <c r="AH221" s="5" t="e">
        <f>IF(#REF!&gt;0,RANK(#REF!,(N221:P221,Q221:AD221)),0)</f>
        <v>#REF!</v>
      </c>
      <c r="AI221" s="5">
        <f>IF(S221&gt;0,RANK(S221,(N221:P221,Q221:AD221)),0)</f>
        <v>0</v>
      </c>
      <c r="AJ221" s="2">
        <f t="shared" si="78"/>
        <v>0</v>
      </c>
      <c r="AK221" s="2">
        <f t="shared" si="79"/>
        <v>0</v>
      </c>
      <c r="AM221" s="2">
        <f t="shared" si="80"/>
        <v>0</v>
      </c>
      <c r="AO221" t="s">
        <v>258</v>
      </c>
      <c r="AP221" t="s">
        <v>179</v>
      </c>
      <c r="AQ221">
        <v>3</v>
      </c>
      <c r="AS221">
        <v>28</v>
      </c>
      <c r="AT221" s="81">
        <v>61</v>
      </c>
      <c r="AU221" s="78">
        <f t="shared" si="81"/>
        <v>28061</v>
      </c>
      <c r="AW221" s="5" t="s">
        <v>147</v>
      </c>
      <c r="AZ221" s="5"/>
      <c r="BA221" s="5">
        <v>1</v>
      </c>
      <c r="BB221" s="5">
        <v>0</v>
      </c>
      <c r="BC221">
        <f t="shared" si="82"/>
        <v>0.45800000000000002</v>
      </c>
      <c r="BD221">
        <f t="shared" si="83"/>
        <v>0</v>
      </c>
    </row>
    <row r="222" spans="1:56" hidden="1" outlineLevel="1">
      <c r="A222" t="s">
        <v>80</v>
      </c>
      <c r="B222" t="s">
        <v>179</v>
      </c>
      <c r="C222" s="1">
        <f t="shared" si="73"/>
        <v>3197</v>
      </c>
      <c r="D222" s="5">
        <f>IF(C222&gt;0,RANK(N222,(N222:P222,Q222:AD222)),0)</f>
        <v>1</v>
      </c>
      <c r="E222" s="5">
        <f>IF(C222&gt;0,RANK(O222,(N222:P222,Q222:AD222)),0)</f>
        <v>2</v>
      </c>
      <c r="F222" s="5">
        <f>IF(P222&gt;0,RANK(P222,(N222:P222,Q222:AD222)),0)</f>
        <v>0</v>
      </c>
      <c r="G222" s="1">
        <f t="shared" si="84"/>
        <v>2191</v>
      </c>
      <c r="H222" s="2">
        <f t="shared" si="85"/>
        <v>0.68532999687206753</v>
      </c>
      <c r="I222" s="2"/>
      <c r="J222" s="2">
        <f t="shared" si="74"/>
        <v>0.84266499843603382</v>
      </c>
      <c r="K222" s="2">
        <f t="shared" si="75"/>
        <v>0.15733500156396621</v>
      </c>
      <c r="L222" s="2">
        <f t="shared" si="76"/>
        <v>0</v>
      </c>
      <c r="M222" s="2">
        <f t="shared" si="77"/>
        <v>-2.7755575615628914E-17</v>
      </c>
      <c r="N222" s="1">
        <v>2694</v>
      </c>
      <c r="O222" s="1">
        <v>503</v>
      </c>
      <c r="AF222" s="5">
        <f>IF(Q222&gt;0,RANK(Q222,(N222:P222,Q222:AD222)),0)</f>
        <v>0</v>
      </c>
      <c r="AG222" s="5">
        <f>IF(R222&gt;0,RANK(R222,(N222:P222,Q222:AD222)),0)</f>
        <v>0</v>
      </c>
      <c r="AH222" s="5" t="e">
        <f>IF(#REF!&gt;0,RANK(#REF!,(N222:P222,Q222:AD222)),0)</f>
        <v>#REF!</v>
      </c>
      <c r="AI222" s="5">
        <f>IF(S222&gt;0,RANK(S222,(N222:P222,Q222:AD222)),0)</f>
        <v>0</v>
      </c>
      <c r="AJ222" s="2">
        <f t="shared" si="78"/>
        <v>0</v>
      </c>
      <c r="AK222" s="2">
        <f t="shared" si="79"/>
        <v>0</v>
      </c>
      <c r="AM222" s="2">
        <f t="shared" si="80"/>
        <v>0</v>
      </c>
      <c r="AO222" t="s">
        <v>80</v>
      </c>
      <c r="AP222" t="s">
        <v>179</v>
      </c>
      <c r="AQ222">
        <v>2</v>
      </c>
      <c r="AS222">
        <v>28</v>
      </c>
      <c r="AT222" s="81">
        <v>63</v>
      </c>
      <c r="AU222" s="78">
        <f t="shared" si="81"/>
        <v>28063</v>
      </c>
      <c r="AW222" s="5" t="s">
        <v>147</v>
      </c>
      <c r="AZ222" s="5"/>
      <c r="BA222" s="5">
        <v>1</v>
      </c>
      <c r="BB222" s="5">
        <v>0</v>
      </c>
      <c r="BC222">
        <f t="shared" si="82"/>
        <v>0.84199999999999997</v>
      </c>
      <c r="BD222">
        <f t="shared" si="83"/>
        <v>0</v>
      </c>
    </row>
    <row r="223" spans="1:56" hidden="1" outlineLevel="1">
      <c r="A223" t="s">
        <v>328</v>
      </c>
      <c r="B223" t="s">
        <v>179</v>
      </c>
      <c r="C223" s="1">
        <f t="shared" ref="C223:C254" si="86">SUM(N223:AD223)</f>
        <v>5426</v>
      </c>
      <c r="D223" s="5">
        <f>IF(C223&gt;0,RANK(N223,(N223:P223,Q223:AD223)),0)</f>
        <v>1</v>
      </c>
      <c r="E223" s="5">
        <f>IF(C223&gt;0,RANK(O223,(N223:P223,Q223:AD223)),0)</f>
        <v>2</v>
      </c>
      <c r="F223" s="5">
        <f>IF(P223&gt;0,RANK(P223,(N223:P223,Q223:AD223)),0)</f>
        <v>0</v>
      </c>
      <c r="G223" s="1">
        <f t="shared" si="84"/>
        <v>800</v>
      </c>
      <c r="H223" s="2">
        <f t="shared" si="85"/>
        <v>0.14743826022852929</v>
      </c>
      <c r="I223" s="2"/>
      <c r="J223" s="2">
        <f t="shared" ref="J223:J254" si="87">IF($C223=0,"-",N223/$C223)</f>
        <v>0.57371913011426467</v>
      </c>
      <c r="K223" s="2">
        <f t="shared" ref="K223:K254" si="88">IF($C223=0,"-",O223/$C223)</f>
        <v>0.42628086988573533</v>
      </c>
      <c r="L223" s="2">
        <f t="shared" ref="L223:L254" si="89">IF($C223=0,"-",P223/$C223)</f>
        <v>0</v>
      </c>
      <c r="M223" s="2">
        <f t="shared" ref="M223:M254" si="90">IF(C223=0,"-",(1-J223-K223-L223))</f>
        <v>0</v>
      </c>
      <c r="N223" s="1">
        <v>3113</v>
      </c>
      <c r="O223" s="1">
        <v>2313</v>
      </c>
      <c r="AF223" s="5">
        <f>IF(Q223&gt;0,RANK(Q223,(N223:P223,Q223:AD223)),0)</f>
        <v>0</v>
      </c>
      <c r="AG223" s="5">
        <f>IF(R223&gt;0,RANK(R223,(N223:P223,Q223:AD223)),0)</f>
        <v>0</v>
      </c>
      <c r="AH223" s="5" t="e">
        <f>IF(#REF!&gt;0,RANK(#REF!,(N223:P223,Q223:AD223)),0)</f>
        <v>#REF!</v>
      </c>
      <c r="AI223" s="5">
        <f>IF(S223&gt;0,RANK(S223,(N223:P223,Q223:AD223)),0)</f>
        <v>0</v>
      </c>
      <c r="AJ223" s="2">
        <f t="shared" ref="AJ223:AJ254" si="91">IF($C223=0,"-",Q223/$C223)</f>
        <v>0</v>
      </c>
      <c r="AK223" s="2">
        <f t="shared" ref="AK223:AK254" si="92">IF($C223=0,"-",R223/$C223)</f>
        <v>0</v>
      </c>
      <c r="AM223" s="2">
        <f t="shared" ref="AM223:AM254" si="93">IF($C223=0,"-",S223/$C223)</f>
        <v>0</v>
      </c>
      <c r="AO223" t="s">
        <v>328</v>
      </c>
      <c r="AP223" t="s">
        <v>179</v>
      </c>
      <c r="AQ223">
        <v>4</v>
      </c>
      <c r="AS223">
        <v>28</v>
      </c>
      <c r="AT223" s="81">
        <v>65</v>
      </c>
      <c r="AU223" s="78">
        <f t="shared" ref="AU223:AU254" si="94">(AS223*1000+AT223)</f>
        <v>28065</v>
      </c>
      <c r="AW223" s="5" t="s">
        <v>147</v>
      </c>
      <c r="AZ223" s="5"/>
      <c r="BA223" s="5">
        <v>1</v>
      </c>
      <c r="BB223" s="5">
        <v>0</v>
      </c>
      <c r="BC223">
        <f t="shared" ref="BC223:BC254" si="95">ROUNDDOWN(BA223*J223,3)</f>
        <v>0.57299999999999995</v>
      </c>
      <c r="BD223">
        <f t="shared" ref="BD223:BD254" si="96">ROUNDDOWN(BB223*K223,3)</f>
        <v>0</v>
      </c>
    </row>
    <row r="224" spans="1:56" hidden="1" outlineLevel="1">
      <c r="A224" t="s">
        <v>123</v>
      </c>
      <c r="B224" t="s">
        <v>179</v>
      </c>
      <c r="C224" s="1">
        <f t="shared" si="86"/>
        <v>23544</v>
      </c>
      <c r="D224" s="5">
        <f>IF(C224&gt;0,RANK(N224,(N224:P224,Q224:AD224)),0)</f>
        <v>2</v>
      </c>
      <c r="E224" s="5">
        <f>IF(C224&gt;0,RANK(O224,(N224:P224,Q224:AD224)),0)</f>
        <v>1</v>
      </c>
      <c r="F224" s="5">
        <f>IF(P224&gt;0,RANK(P224,(N224:P224,Q224:AD224)),0)</f>
        <v>0</v>
      </c>
      <c r="G224" s="1">
        <f t="shared" si="84"/>
        <v>9848</v>
      </c>
      <c r="H224" s="2">
        <f t="shared" si="85"/>
        <v>0.41828066598708802</v>
      </c>
      <c r="I224" s="2"/>
      <c r="J224" s="2">
        <f t="shared" si="87"/>
        <v>0.29085966700645599</v>
      </c>
      <c r="K224" s="2">
        <f t="shared" si="88"/>
        <v>0.70914033299354395</v>
      </c>
      <c r="L224" s="2">
        <f t="shared" si="89"/>
        <v>0</v>
      </c>
      <c r="M224" s="2">
        <f t="shared" si="90"/>
        <v>0</v>
      </c>
      <c r="N224" s="1">
        <v>6848</v>
      </c>
      <c r="O224" s="1">
        <v>16696</v>
      </c>
      <c r="AF224" s="5">
        <f>IF(Q224&gt;0,RANK(Q224,(N224:P224,Q224:AD224)),0)</f>
        <v>0</v>
      </c>
      <c r="AG224" s="5">
        <f>IF(R224&gt;0,RANK(R224,(N224:P224,Q224:AD224)),0)</f>
        <v>0</v>
      </c>
      <c r="AH224" s="5" t="e">
        <f>IF(#REF!&gt;0,RANK(#REF!,(N224:P224,Q224:AD224)),0)</f>
        <v>#REF!</v>
      </c>
      <c r="AI224" s="5">
        <f>IF(S224&gt;0,RANK(S224,(N224:P224,Q224:AD224)),0)</f>
        <v>0</v>
      </c>
      <c r="AJ224" s="2">
        <f t="shared" si="91"/>
        <v>0</v>
      </c>
      <c r="AK224" s="2">
        <f t="shared" si="92"/>
        <v>0</v>
      </c>
      <c r="AM224" s="2">
        <f t="shared" si="93"/>
        <v>0</v>
      </c>
      <c r="AO224" t="s">
        <v>123</v>
      </c>
      <c r="AP224" t="s">
        <v>179</v>
      </c>
      <c r="AS224">
        <v>28</v>
      </c>
      <c r="AT224" s="81">
        <v>67</v>
      </c>
      <c r="AU224" s="78">
        <f t="shared" si="94"/>
        <v>28067</v>
      </c>
      <c r="AW224" s="5" t="s">
        <v>147</v>
      </c>
      <c r="AZ224" s="5"/>
      <c r="BA224" s="5">
        <v>0</v>
      </c>
      <c r="BB224" s="5">
        <v>1</v>
      </c>
      <c r="BC224">
        <f t="shared" si="95"/>
        <v>0</v>
      </c>
      <c r="BD224">
        <f t="shared" si="96"/>
        <v>0.70899999999999996</v>
      </c>
    </row>
    <row r="225" spans="1:56" hidden="1" outlineLevel="1">
      <c r="A225" t="s">
        <v>18</v>
      </c>
      <c r="B225" t="s">
        <v>179</v>
      </c>
      <c r="C225" s="1">
        <f t="shared" si="86"/>
        <v>4465</v>
      </c>
      <c r="D225" s="5">
        <f>IF(C225&gt;0,RANK(N225,(N225:P225,Q225:AD225)),0)</f>
        <v>1</v>
      </c>
      <c r="E225" s="5">
        <f>IF(C225&gt;0,RANK(O225,(N225:P225,Q225:AD225)),0)</f>
        <v>2</v>
      </c>
      <c r="F225" s="5">
        <f>IF(P225&gt;0,RANK(P225,(N225:P225,Q225:AD225)),0)</f>
        <v>0</v>
      </c>
      <c r="G225" s="1">
        <f t="shared" si="84"/>
        <v>737</v>
      </c>
      <c r="H225" s="2">
        <f t="shared" si="85"/>
        <v>0.1650615901455767</v>
      </c>
      <c r="I225" s="2"/>
      <c r="J225" s="2">
        <f t="shared" si="87"/>
        <v>0.58253079507278838</v>
      </c>
      <c r="K225" s="2">
        <f t="shared" si="88"/>
        <v>0.41746920492721162</v>
      </c>
      <c r="L225" s="2">
        <f t="shared" si="89"/>
        <v>0</v>
      </c>
      <c r="M225" s="2">
        <f t="shared" si="90"/>
        <v>0</v>
      </c>
      <c r="N225" s="1">
        <v>2601</v>
      </c>
      <c r="O225" s="1">
        <v>1864</v>
      </c>
      <c r="AF225" s="5">
        <f>IF(Q225&gt;0,RANK(Q225,(N225:P225,Q225:AD225)),0)</f>
        <v>0</v>
      </c>
      <c r="AG225" s="5">
        <f>IF(R225&gt;0,RANK(R225,(N225:P225,Q225:AD225)),0)</f>
        <v>0</v>
      </c>
      <c r="AH225" s="5" t="e">
        <f>IF(#REF!&gt;0,RANK(#REF!,(N225:P225,Q225:AD225)),0)</f>
        <v>#REF!</v>
      </c>
      <c r="AI225" s="5">
        <f>IF(S225&gt;0,RANK(S225,(N225:P225,Q225:AD225)),0)</f>
        <v>0</v>
      </c>
      <c r="AJ225" s="2">
        <f t="shared" si="91"/>
        <v>0</v>
      </c>
      <c r="AK225" s="2">
        <f t="shared" si="92"/>
        <v>0</v>
      </c>
      <c r="AM225" s="2">
        <f t="shared" si="93"/>
        <v>0</v>
      </c>
      <c r="AO225" t="s">
        <v>18</v>
      </c>
      <c r="AP225" t="s">
        <v>179</v>
      </c>
      <c r="AQ225">
        <v>3</v>
      </c>
      <c r="AS225">
        <v>28</v>
      </c>
      <c r="AT225" s="81">
        <v>69</v>
      </c>
      <c r="AU225" s="78">
        <f t="shared" si="94"/>
        <v>28069</v>
      </c>
      <c r="AW225" s="5" t="s">
        <v>147</v>
      </c>
      <c r="AZ225" s="5"/>
      <c r="BA225" s="5">
        <v>1</v>
      </c>
      <c r="BB225" s="5">
        <v>0</v>
      </c>
      <c r="BC225">
        <f t="shared" si="95"/>
        <v>0.58199999999999996</v>
      </c>
      <c r="BD225">
        <f t="shared" si="96"/>
        <v>0</v>
      </c>
    </row>
    <row r="226" spans="1:56" hidden="1" outlineLevel="1">
      <c r="A226" t="s">
        <v>157</v>
      </c>
      <c r="B226" t="s">
        <v>179</v>
      </c>
      <c r="C226" s="1">
        <f t="shared" si="86"/>
        <v>12811</v>
      </c>
      <c r="D226" s="5">
        <f>IF(C226&gt;0,RANK(N226,(N226:P226,Q226:AD226)),0)</f>
        <v>2</v>
      </c>
      <c r="E226" s="5">
        <f>IF(C226&gt;0,RANK(O226,(N226:P226,Q226:AD226)),0)</f>
        <v>1</v>
      </c>
      <c r="F226" s="5">
        <f>IF(P226&gt;0,RANK(P226,(N226:P226,Q226:AD226)),0)</f>
        <v>0</v>
      </c>
      <c r="G226" s="1">
        <f t="shared" si="84"/>
        <v>2843</v>
      </c>
      <c r="H226" s="2">
        <f t="shared" si="85"/>
        <v>0.22191866364842713</v>
      </c>
      <c r="I226" s="2"/>
      <c r="J226" s="2">
        <f t="shared" si="87"/>
        <v>0.38904066817578642</v>
      </c>
      <c r="K226" s="2">
        <f t="shared" si="88"/>
        <v>0.61095933182421358</v>
      </c>
      <c r="L226" s="2">
        <f t="shared" si="89"/>
        <v>0</v>
      </c>
      <c r="M226" s="2">
        <f t="shared" si="90"/>
        <v>0</v>
      </c>
      <c r="N226" s="1">
        <v>4984</v>
      </c>
      <c r="O226" s="1">
        <v>7827</v>
      </c>
      <c r="AF226" s="5">
        <f>IF(Q226&gt;0,RANK(Q226,(N226:P226,Q226:AD226)),0)</f>
        <v>0</v>
      </c>
      <c r="AG226" s="5">
        <f>IF(R226&gt;0,RANK(R226,(N226:P226,Q226:AD226)),0)</f>
        <v>0</v>
      </c>
      <c r="AH226" s="5" t="e">
        <f>IF(#REF!&gt;0,RANK(#REF!,(N226:P226,Q226:AD226)),0)</f>
        <v>#REF!</v>
      </c>
      <c r="AI226" s="5">
        <f>IF(S226&gt;0,RANK(S226,(N226:P226,Q226:AD226)),0)</f>
        <v>0</v>
      </c>
      <c r="AJ226" s="2">
        <f t="shared" si="91"/>
        <v>0</v>
      </c>
      <c r="AK226" s="2">
        <f t="shared" si="92"/>
        <v>0</v>
      </c>
      <c r="AM226" s="2">
        <f t="shared" si="93"/>
        <v>0</v>
      </c>
      <c r="AO226" t="s">
        <v>157</v>
      </c>
      <c r="AP226" t="s">
        <v>179</v>
      </c>
      <c r="AQ226">
        <v>1</v>
      </c>
      <c r="AS226">
        <v>28</v>
      </c>
      <c r="AT226" s="81">
        <v>71</v>
      </c>
      <c r="AU226" s="78">
        <f t="shared" si="94"/>
        <v>28071</v>
      </c>
      <c r="AW226" s="5" t="s">
        <v>147</v>
      </c>
      <c r="AZ226" s="5"/>
      <c r="BA226" s="5">
        <v>0</v>
      </c>
      <c r="BB226" s="5">
        <v>1</v>
      </c>
      <c r="BC226">
        <f t="shared" si="95"/>
        <v>0</v>
      </c>
      <c r="BD226">
        <f t="shared" si="96"/>
        <v>0.61</v>
      </c>
    </row>
    <row r="227" spans="1:56" hidden="1" outlineLevel="1">
      <c r="A227" t="s">
        <v>235</v>
      </c>
      <c r="B227" t="s">
        <v>179</v>
      </c>
      <c r="C227" s="1">
        <f t="shared" si="86"/>
        <v>18307</v>
      </c>
      <c r="D227" s="5">
        <f>IF(C227&gt;0,RANK(N227,(N227:P227,Q227:AD227)),0)</f>
        <v>2</v>
      </c>
      <c r="E227" s="5">
        <f>IF(C227&gt;0,RANK(O227,(N227:P227,Q227:AD227)),0)</f>
        <v>1</v>
      </c>
      <c r="F227" s="5">
        <f>IF(P227&gt;0,RANK(P227,(N227:P227,Q227:AD227)),0)</f>
        <v>0</v>
      </c>
      <c r="G227" s="1">
        <f t="shared" si="84"/>
        <v>10629</v>
      </c>
      <c r="H227" s="2">
        <f t="shared" si="85"/>
        <v>0.58059758562298569</v>
      </c>
      <c r="I227" s="2"/>
      <c r="J227" s="2">
        <f t="shared" si="87"/>
        <v>0.20970120718850713</v>
      </c>
      <c r="K227" s="2">
        <f t="shared" si="88"/>
        <v>0.79029879281149285</v>
      </c>
      <c r="L227" s="2">
        <f t="shared" si="89"/>
        <v>0</v>
      </c>
      <c r="M227" s="2">
        <f t="shared" si="90"/>
        <v>0</v>
      </c>
      <c r="N227" s="1">
        <v>3839</v>
      </c>
      <c r="O227" s="1">
        <v>14468</v>
      </c>
      <c r="AF227" s="5">
        <f>IF(Q227&gt;0,RANK(Q227,(N227:P227,Q227:AD227)),0)</f>
        <v>0</v>
      </c>
      <c r="AG227" s="5">
        <f>IF(R227&gt;0,RANK(R227,(N227:P227,Q227:AD227)),0)</f>
        <v>0</v>
      </c>
      <c r="AH227" s="5" t="e">
        <f>IF(#REF!&gt;0,RANK(#REF!,(N227:P227,Q227:AD227)),0)</f>
        <v>#REF!</v>
      </c>
      <c r="AI227" s="5">
        <f>IF(S227&gt;0,RANK(S227,(N227:P227,Q227:AD227)),0)</f>
        <v>0</v>
      </c>
      <c r="AJ227" s="2">
        <f t="shared" si="91"/>
        <v>0</v>
      </c>
      <c r="AK227" s="2">
        <f t="shared" si="92"/>
        <v>0</v>
      </c>
      <c r="AM227" s="2">
        <f t="shared" si="93"/>
        <v>0</v>
      </c>
      <c r="AO227" t="s">
        <v>235</v>
      </c>
      <c r="AP227" t="s">
        <v>179</v>
      </c>
      <c r="AQ227">
        <v>5</v>
      </c>
      <c r="AS227">
        <v>28</v>
      </c>
      <c r="AT227" s="81">
        <v>73</v>
      </c>
      <c r="AU227" s="78">
        <f t="shared" si="94"/>
        <v>28073</v>
      </c>
      <c r="AW227" s="5" t="s">
        <v>147</v>
      </c>
      <c r="AZ227" s="5"/>
      <c r="BA227" s="5">
        <v>0</v>
      </c>
      <c r="BB227" s="5">
        <v>1</v>
      </c>
      <c r="BC227">
        <f t="shared" si="95"/>
        <v>0</v>
      </c>
      <c r="BD227">
        <f t="shared" si="96"/>
        <v>0.79</v>
      </c>
    </row>
    <row r="228" spans="1:56" hidden="1" outlineLevel="1">
      <c r="A228" t="s">
        <v>256</v>
      </c>
      <c r="B228" t="s">
        <v>179</v>
      </c>
      <c r="C228" s="1">
        <f t="shared" si="86"/>
        <v>21073</v>
      </c>
      <c r="D228" s="5">
        <f>IF(C228&gt;0,RANK(N228,(N228:P228,Q228:AD228)),0)</f>
        <v>2</v>
      </c>
      <c r="E228" s="5">
        <f>IF(C228&gt;0,RANK(O228,(N228:P228,Q228:AD228)),0)</f>
        <v>1</v>
      </c>
      <c r="F228" s="5">
        <f>IF(P228&gt;0,RANK(P228,(N228:P228,Q228:AD228)),0)</f>
        <v>0</v>
      </c>
      <c r="G228" s="1">
        <f t="shared" si="84"/>
        <v>6603</v>
      </c>
      <c r="H228" s="2">
        <f t="shared" si="85"/>
        <v>0.31333934418450149</v>
      </c>
      <c r="I228" s="2"/>
      <c r="J228" s="2">
        <f t="shared" si="87"/>
        <v>0.34333032790774926</v>
      </c>
      <c r="K228" s="2">
        <f t="shared" si="88"/>
        <v>0.6566696720922508</v>
      </c>
      <c r="L228" s="2">
        <f t="shared" si="89"/>
        <v>0</v>
      </c>
      <c r="M228" s="2">
        <f t="shared" si="90"/>
        <v>-1.1102230246251565E-16</v>
      </c>
      <c r="N228" s="1">
        <v>7235</v>
      </c>
      <c r="O228" s="1">
        <v>13838</v>
      </c>
      <c r="AF228" s="5">
        <f>IF(Q228&gt;0,RANK(Q228,(N228:P228,Q228:AD228)),0)</f>
        <v>0</v>
      </c>
      <c r="AG228" s="5">
        <f>IF(R228&gt;0,RANK(R228,(N228:P228,Q228:AD228)),0)</f>
        <v>0</v>
      </c>
      <c r="AH228" s="5" t="e">
        <f>IF(#REF!&gt;0,RANK(#REF!,(N228:P228,Q228:AD228)),0)</f>
        <v>#REF!</v>
      </c>
      <c r="AI228" s="5">
        <f>IF(S228&gt;0,RANK(S228,(N228:P228,Q228:AD228)),0)</f>
        <v>0</v>
      </c>
      <c r="AJ228" s="2">
        <f t="shared" si="91"/>
        <v>0</v>
      </c>
      <c r="AK228" s="2">
        <f t="shared" si="92"/>
        <v>0</v>
      </c>
      <c r="AM228" s="2">
        <f t="shared" si="93"/>
        <v>0</v>
      </c>
      <c r="AO228" t="s">
        <v>256</v>
      </c>
      <c r="AP228" t="s">
        <v>179</v>
      </c>
      <c r="AQ228">
        <v>3</v>
      </c>
      <c r="AS228">
        <v>28</v>
      </c>
      <c r="AT228" s="81">
        <v>75</v>
      </c>
      <c r="AU228" s="78">
        <f t="shared" si="94"/>
        <v>28075</v>
      </c>
      <c r="AW228" s="5" t="s">
        <v>147</v>
      </c>
      <c r="AZ228" s="5"/>
      <c r="BA228" s="5">
        <v>0</v>
      </c>
      <c r="BB228" s="5">
        <v>1</v>
      </c>
      <c r="BC228">
        <f t="shared" si="95"/>
        <v>0</v>
      </c>
      <c r="BD228">
        <f t="shared" si="96"/>
        <v>0.65600000000000003</v>
      </c>
    </row>
    <row r="229" spans="1:56" hidden="1" outlineLevel="1">
      <c r="A229" t="s">
        <v>272</v>
      </c>
      <c r="B229" t="s">
        <v>179</v>
      </c>
      <c r="C229" s="1">
        <f t="shared" si="86"/>
        <v>5736</v>
      </c>
      <c r="D229" s="5">
        <f>IF(C229&gt;0,RANK(N229,(N229:P229,Q229:AD229)),0)</f>
        <v>2</v>
      </c>
      <c r="E229" s="5">
        <f>IF(C229&gt;0,RANK(O229,(N229:P229,Q229:AD229)),0)</f>
        <v>1</v>
      </c>
      <c r="F229" s="5">
        <f>IF(P229&gt;0,RANK(P229,(N229:P229,Q229:AD229)),0)</f>
        <v>0</v>
      </c>
      <c r="G229" s="1">
        <f t="shared" si="84"/>
        <v>1776</v>
      </c>
      <c r="H229" s="2">
        <f t="shared" si="85"/>
        <v>0.30962343096234307</v>
      </c>
      <c r="I229" s="2"/>
      <c r="J229" s="2">
        <f t="shared" si="87"/>
        <v>0.34518828451882844</v>
      </c>
      <c r="K229" s="2">
        <f t="shared" si="88"/>
        <v>0.65481171548117156</v>
      </c>
      <c r="L229" s="2">
        <f t="shared" si="89"/>
        <v>0</v>
      </c>
      <c r="M229" s="2">
        <f t="shared" si="90"/>
        <v>0</v>
      </c>
      <c r="N229" s="1">
        <v>1980</v>
      </c>
      <c r="O229" s="1">
        <v>3756</v>
      </c>
      <c r="AF229" s="5">
        <f>IF(Q229&gt;0,RANK(Q229,(N229:P229,Q229:AD229)),0)</f>
        <v>0</v>
      </c>
      <c r="AG229" s="5">
        <f>IF(R229&gt;0,RANK(R229,(N229:P229,Q229:AD229)),0)</f>
        <v>0</v>
      </c>
      <c r="AH229" s="5" t="e">
        <f>IF(#REF!&gt;0,RANK(#REF!,(N229:P229,Q229:AD229)),0)</f>
        <v>#REF!</v>
      </c>
      <c r="AI229" s="5">
        <f>IF(S229&gt;0,RANK(S229,(N229:P229,Q229:AD229)),0)</f>
        <v>0</v>
      </c>
      <c r="AJ229" s="2">
        <f t="shared" si="91"/>
        <v>0</v>
      </c>
      <c r="AK229" s="2">
        <f t="shared" si="92"/>
        <v>0</v>
      </c>
      <c r="AM229" s="2">
        <f t="shared" si="93"/>
        <v>0</v>
      </c>
      <c r="AO229" t="s">
        <v>272</v>
      </c>
      <c r="AP229" t="s">
        <v>179</v>
      </c>
      <c r="AQ229">
        <v>4</v>
      </c>
      <c r="AS229">
        <v>28</v>
      </c>
      <c r="AT229" s="81">
        <v>77</v>
      </c>
      <c r="AU229" s="78">
        <f t="shared" si="94"/>
        <v>28077</v>
      </c>
      <c r="AW229" s="5" t="s">
        <v>147</v>
      </c>
      <c r="AZ229" s="5"/>
      <c r="BA229" s="5">
        <v>0</v>
      </c>
      <c r="BB229" s="5">
        <v>1</v>
      </c>
      <c r="BC229">
        <f t="shared" si="95"/>
        <v>0</v>
      </c>
      <c r="BD229">
        <f t="shared" si="96"/>
        <v>0.65400000000000003</v>
      </c>
    </row>
    <row r="230" spans="1:56" hidden="1" outlineLevel="1">
      <c r="A230" t="s">
        <v>34</v>
      </c>
      <c r="B230" t="s">
        <v>179</v>
      </c>
      <c r="C230" s="1">
        <f t="shared" si="86"/>
        <v>6520</v>
      </c>
      <c r="D230" s="5">
        <f>IF(C230&gt;0,RANK(N230,(N230:P230,Q230:AD230)),0)</f>
        <v>2</v>
      </c>
      <c r="E230" s="5">
        <f>IF(C230&gt;0,RANK(O230,(N230:P230,Q230:AD230)),0)</f>
        <v>1</v>
      </c>
      <c r="F230" s="5">
        <f>IF(P230&gt;0,RANK(P230,(N230:P230,Q230:AD230)),0)</f>
        <v>0</v>
      </c>
      <c r="G230" s="1">
        <f t="shared" si="84"/>
        <v>1446</v>
      </c>
      <c r="H230" s="2">
        <f t="shared" si="85"/>
        <v>0.22177914110429447</v>
      </c>
      <c r="I230" s="2"/>
      <c r="J230" s="2">
        <f t="shared" si="87"/>
        <v>0.38911042944785273</v>
      </c>
      <c r="K230" s="2">
        <f t="shared" si="88"/>
        <v>0.61088957055214721</v>
      </c>
      <c r="L230" s="2">
        <f t="shared" si="89"/>
        <v>0</v>
      </c>
      <c r="M230" s="2">
        <f t="shared" si="90"/>
        <v>1.1102230246251565E-16</v>
      </c>
      <c r="N230" s="1">
        <v>2537</v>
      </c>
      <c r="O230" s="1">
        <v>3983</v>
      </c>
      <c r="AF230" s="5">
        <f>IF(Q230&gt;0,RANK(Q230,(N230:P230,Q230:AD230)),0)</f>
        <v>0</v>
      </c>
      <c r="AG230" s="5">
        <f>IF(R230&gt;0,RANK(R230,(N230:P230,Q230:AD230)),0)</f>
        <v>0</v>
      </c>
      <c r="AH230" s="5" t="e">
        <f>IF(#REF!&gt;0,RANK(#REF!,(N230:P230,Q230:AD230)),0)</f>
        <v>#REF!</v>
      </c>
      <c r="AI230" s="5">
        <f>IF(S230&gt;0,RANK(S230,(N230:P230,Q230:AD230)),0)</f>
        <v>0</v>
      </c>
      <c r="AJ230" s="2">
        <f t="shared" si="91"/>
        <v>0</v>
      </c>
      <c r="AK230" s="2">
        <f t="shared" si="92"/>
        <v>0</v>
      </c>
      <c r="AM230" s="2">
        <f t="shared" si="93"/>
        <v>0</v>
      </c>
      <c r="AO230" t="s">
        <v>34</v>
      </c>
      <c r="AP230" t="s">
        <v>179</v>
      </c>
      <c r="AS230">
        <v>28</v>
      </c>
      <c r="AT230" s="81">
        <v>79</v>
      </c>
      <c r="AU230" s="78">
        <f t="shared" si="94"/>
        <v>28079</v>
      </c>
      <c r="AW230" s="5" t="s">
        <v>147</v>
      </c>
      <c r="AZ230" s="5"/>
      <c r="BA230" s="5">
        <v>0</v>
      </c>
      <c r="BB230" s="5">
        <v>1</v>
      </c>
      <c r="BC230">
        <f t="shared" si="95"/>
        <v>0</v>
      </c>
      <c r="BD230">
        <f t="shared" si="96"/>
        <v>0.61</v>
      </c>
    </row>
    <row r="231" spans="1:56" hidden="1" outlineLevel="1">
      <c r="A231" t="s">
        <v>273</v>
      </c>
      <c r="B231" t="s">
        <v>179</v>
      </c>
      <c r="C231" s="1">
        <f t="shared" si="86"/>
        <v>24827</v>
      </c>
      <c r="D231" s="5">
        <f>IF(C231&gt;0,RANK(N231,(N231:P231,Q231:AD231)),0)</f>
        <v>2</v>
      </c>
      <c r="E231" s="5">
        <f>IF(C231&gt;0,RANK(O231,(N231:P231,Q231:AD231)),0)</f>
        <v>1</v>
      </c>
      <c r="F231" s="5">
        <f>IF(P231&gt;0,RANK(P231,(N231:P231,Q231:AD231)),0)</f>
        <v>0</v>
      </c>
      <c r="G231" s="1">
        <f t="shared" si="84"/>
        <v>9347</v>
      </c>
      <c r="H231" s="2">
        <f t="shared" si="85"/>
        <v>0.3764852781246224</v>
      </c>
      <c r="I231" s="2"/>
      <c r="J231" s="2">
        <f t="shared" si="87"/>
        <v>0.3117573609376888</v>
      </c>
      <c r="K231" s="2">
        <f t="shared" si="88"/>
        <v>0.6882426390623112</v>
      </c>
      <c r="L231" s="2">
        <f t="shared" si="89"/>
        <v>0</v>
      </c>
      <c r="M231" s="2">
        <f t="shared" si="90"/>
        <v>0</v>
      </c>
      <c r="N231" s="1">
        <v>7740</v>
      </c>
      <c r="O231" s="1">
        <v>17087</v>
      </c>
      <c r="AF231" s="5">
        <f>IF(Q231&gt;0,RANK(Q231,(N231:P231,Q231:AD231)),0)</f>
        <v>0</v>
      </c>
      <c r="AG231" s="5">
        <f>IF(R231&gt;0,RANK(R231,(N231:P231,Q231:AD231)),0)</f>
        <v>0</v>
      </c>
      <c r="AH231" s="5" t="e">
        <f>IF(#REF!&gt;0,RANK(#REF!,(N231:P231,Q231:AD231)),0)</f>
        <v>#REF!</v>
      </c>
      <c r="AI231" s="5">
        <f>IF(S231&gt;0,RANK(S231,(N231:P231,Q231:AD231)),0)</f>
        <v>0</v>
      </c>
      <c r="AJ231" s="2">
        <f t="shared" si="91"/>
        <v>0</v>
      </c>
      <c r="AK231" s="2">
        <f t="shared" si="92"/>
        <v>0</v>
      </c>
      <c r="AM231" s="2">
        <f t="shared" si="93"/>
        <v>0</v>
      </c>
      <c r="AO231" t="s">
        <v>273</v>
      </c>
      <c r="AP231" t="s">
        <v>179</v>
      </c>
      <c r="AQ231">
        <v>1</v>
      </c>
      <c r="AS231">
        <v>28</v>
      </c>
      <c r="AT231" s="81">
        <v>81</v>
      </c>
      <c r="AU231" s="78">
        <f t="shared" si="94"/>
        <v>28081</v>
      </c>
      <c r="AW231" s="5" t="s">
        <v>147</v>
      </c>
      <c r="AZ231" s="5"/>
      <c r="BA231" s="5">
        <v>0</v>
      </c>
      <c r="BB231" s="5">
        <v>1</v>
      </c>
      <c r="BC231">
        <f t="shared" si="95"/>
        <v>0</v>
      </c>
      <c r="BD231">
        <f t="shared" si="96"/>
        <v>0.68799999999999994</v>
      </c>
    </row>
    <row r="232" spans="1:56" hidden="1" outlineLevel="1">
      <c r="A232" t="s">
        <v>113</v>
      </c>
      <c r="B232" t="s">
        <v>179</v>
      </c>
      <c r="C232" s="1">
        <f t="shared" si="86"/>
        <v>8834</v>
      </c>
      <c r="D232" s="5">
        <f>IF(C232&gt;0,RANK(N232,(N232:P232,Q232:AD232)),0)</f>
        <v>1</v>
      </c>
      <c r="E232" s="5">
        <f>IF(C232&gt;0,RANK(O232,(N232:P232,Q232:AD232)),0)</f>
        <v>2</v>
      </c>
      <c r="F232" s="5">
        <f>IF(P232&gt;0,RANK(P232,(N232:P232,Q232:AD232)),0)</f>
        <v>0</v>
      </c>
      <c r="G232" s="1">
        <f t="shared" si="84"/>
        <v>2008</v>
      </c>
      <c r="H232" s="2">
        <f t="shared" si="85"/>
        <v>0.2273035997283224</v>
      </c>
      <c r="I232" s="2"/>
      <c r="J232" s="2">
        <f t="shared" si="87"/>
        <v>0.61365179986416118</v>
      </c>
      <c r="K232" s="2">
        <f t="shared" si="88"/>
        <v>0.38634820013583882</v>
      </c>
      <c r="L232" s="2">
        <f t="shared" si="89"/>
        <v>0</v>
      </c>
      <c r="M232" s="2">
        <f t="shared" si="90"/>
        <v>0</v>
      </c>
      <c r="N232" s="1">
        <v>5421</v>
      </c>
      <c r="O232" s="1">
        <v>3413</v>
      </c>
      <c r="AF232" s="5">
        <f>IF(Q232&gt;0,RANK(Q232,(N232:P232,Q232:AD232)),0)</f>
        <v>0</v>
      </c>
      <c r="AG232" s="5">
        <f>IF(R232&gt;0,RANK(R232,(N232:P232,Q232:AD232)),0)</f>
        <v>0</v>
      </c>
      <c r="AH232" s="5" t="e">
        <f>IF(#REF!&gt;0,RANK(#REF!,(N232:P232,Q232:AD232)),0)</f>
        <v>#REF!</v>
      </c>
      <c r="AI232" s="5">
        <f>IF(S232&gt;0,RANK(S232,(N232:P232,Q232:AD232)),0)</f>
        <v>0</v>
      </c>
      <c r="AJ232" s="2">
        <f t="shared" si="91"/>
        <v>0</v>
      </c>
      <c r="AK232" s="2">
        <f t="shared" si="92"/>
        <v>0</v>
      </c>
      <c r="AM232" s="2">
        <f t="shared" si="93"/>
        <v>0</v>
      </c>
      <c r="AO232" t="s">
        <v>113</v>
      </c>
      <c r="AP232" t="s">
        <v>179</v>
      </c>
      <c r="AQ232">
        <v>2</v>
      </c>
      <c r="AS232">
        <v>28</v>
      </c>
      <c r="AT232" s="81">
        <v>83</v>
      </c>
      <c r="AU232" s="78">
        <f t="shared" si="94"/>
        <v>28083</v>
      </c>
      <c r="AW232" s="5" t="s">
        <v>147</v>
      </c>
      <c r="AZ232" s="5"/>
      <c r="BA232" s="5">
        <v>1</v>
      </c>
      <c r="BB232" s="5">
        <v>0</v>
      </c>
      <c r="BC232">
        <f t="shared" si="95"/>
        <v>0.61299999999999999</v>
      </c>
      <c r="BD232">
        <f t="shared" si="96"/>
        <v>0</v>
      </c>
    </row>
    <row r="233" spans="1:56" hidden="1" outlineLevel="1">
      <c r="A233" t="s">
        <v>52</v>
      </c>
      <c r="B233" t="s">
        <v>179</v>
      </c>
      <c r="C233" s="1">
        <f t="shared" si="86"/>
        <v>12525</v>
      </c>
      <c r="D233" s="5">
        <f>IF(C233&gt;0,RANK(N233,(N233:P233,Q233:AD233)),0)</f>
        <v>2</v>
      </c>
      <c r="E233" s="5">
        <f>IF(C233&gt;0,RANK(O233,(N233:P233,Q233:AD233)),0)</f>
        <v>1</v>
      </c>
      <c r="F233" s="5">
        <f>IF(P233&gt;0,RANK(P233,(N233:P233,Q233:AD233)),0)</f>
        <v>0</v>
      </c>
      <c r="G233" s="1">
        <f t="shared" si="84"/>
        <v>4997</v>
      </c>
      <c r="H233" s="2">
        <f t="shared" si="85"/>
        <v>0.3989620758483034</v>
      </c>
      <c r="I233" s="2"/>
      <c r="J233" s="2">
        <f t="shared" si="87"/>
        <v>0.30051896207584833</v>
      </c>
      <c r="K233" s="2">
        <f t="shared" si="88"/>
        <v>0.69948103792415173</v>
      </c>
      <c r="L233" s="2">
        <f t="shared" si="89"/>
        <v>0</v>
      </c>
      <c r="M233" s="2">
        <f t="shared" si="90"/>
        <v>-1.1102230246251565E-16</v>
      </c>
      <c r="N233" s="1">
        <v>3764</v>
      </c>
      <c r="O233" s="1">
        <v>8761</v>
      </c>
      <c r="AF233" s="5">
        <f>IF(Q233&gt;0,RANK(Q233,(N233:P233,Q233:AD233)),0)</f>
        <v>0</v>
      </c>
      <c r="AG233" s="5">
        <f>IF(R233&gt;0,RANK(R233,(N233:P233,Q233:AD233)),0)</f>
        <v>0</v>
      </c>
      <c r="AH233" s="5" t="e">
        <f>IF(#REF!&gt;0,RANK(#REF!,(N233:P233,Q233:AD233)),0)</f>
        <v>#REF!</v>
      </c>
      <c r="AI233" s="5">
        <f>IF(S233&gt;0,RANK(S233,(N233:P233,Q233:AD233)),0)</f>
        <v>0</v>
      </c>
      <c r="AJ233" s="2">
        <f t="shared" si="91"/>
        <v>0</v>
      </c>
      <c r="AK233" s="2">
        <f t="shared" si="92"/>
        <v>0</v>
      </c>
      <c r="AM233" s="2">
        <f t="shared" si="93"/>
        <v>0</v>
      </c>
      <c r="AO233" t="s">
        <v>52</v>
      </c>
      <c r="AP233" t="s">
        <v>179</v>
      </c>
      <c r="AQ233">
        <v>4</v>
      </c>
      <c r="AS233">
        <v>28</v>
      </c>
      <c r="AT233" s="81">
        <v>85</v>
      </c>
      <c r="AU233" s="78">
        <f t="shared" si="94"/>
        <v>28085</v>
      </c>
      <c r="AW233" s="5" t="s">
        <v>147</v>
      </c>
      <c r="AZ233" s="5"/>
      <c r="BA233" s="5">
        <v>0</v>
      </c>
      <c r="BB233" s="5">
        <v>1</v>
      </c>
      <c r="BC233">
        <f t="shared" si="95"/>
        <v>0</v>
      </c>
      <c r="BD233">
        <f t="shared" si="96"/>
        <v>0.69899999999999995</v>
      </c>
    </row>
    <row r="234" spans="1:56" hidden="1" outlineLevel="1">
      <c r="A234" t="s">
        <v>257</v>
      </c>
      <c r="B234" t="s">
        <v>179</v>
      </c>
      <c r="C234" s="1">
        <f t="shared" si="86"/>
        <v>17485</v>
      </c>
      <c r="D234" s="5">
        <f>IF(C234&gt;0,RANK(N234,(N234:P234,Q234:AD234)),0)</f>
        <v>2</v>
      </c>
      <c r="E234" s="5">
        <f>IF(C234&gt;0,RANK(O234,(N234:P234,Q234:AD234)),0)</f>
        <v>1</v>
      </c>
      <c r="F234" s="5">
        <f>IF(P234&gt;0,RANK(P234,(N234:P234,Q234:AD234)),0)</f>
        <v>0</v>
      </c>
      <c r="G234" s="1">
        <f t="shared" si="84"/>
        <v>3059</v>
      </c>
      <c r="H234" s="2">
        <f t="shared" si="85"/>
        <v>0.17494995710609093</v>
      </c>
      <c r="I234" s="2"/>
      <c r="J234" s="2">
        <f t="shared" si="87"/>
        <v>0.41252502144695452</v>
      </c>
      <c r="K234" s="2">
        <f t="shared" si="88"/>
        <v>0.58747497855304542</v>
      </c>
      <c r="L234" s="2">
        <f t="shared" si="89"/>
        <v>0</v>
      </c>
      <c r="M234" s="2">
        <f t="shared" si="90"/>
        <v>1.1102230246251565E-16</v>
      </c>
      <c r="N234" s="1">
        <v>7213</v>
      </c>
      <c r="O234" s="1">
        <v>10272</v>
      </c>
      <c r="AF234" s="5">
        <f>IF(Q234&gt;0,RANK(Q234,(N234:P234,Q234:AD234)),0)</f>
        <v>0</v>
      </c>
      <c r="AG234" s="5">
        <f>IF(R234&gt;0,RANK(R234,(N234:P234,Q234:AD234)),0)</f>
        <v>0</v>
      </c>
      <c r="AH234" s="5" t="e">
        <f>IF(#REF!&gt;0,RANK(#REF!,(N234:P234,Q234:AD234)),0)</f>
        <v>#REF!</v>
      </c>
      <c r="AI234" s="5">
        <f>IF(S234&gt;0,RANK(S234,(N234:P234,Q234:AD234)),0)</f>
        <v>0</v>
      </c>
      <c r="AJ234" s="2">
        <f t="shared" si="91"/>
        <v>0</v>
      </c>
      <c r="AK234" s="2">
        <f t="shared" si="92"/>
        <v>0</v>
      </c>
      <c r="AM234" s="2">
        <f t="shared" si="93"/>
        <v>0</v>
      </c>
      <c r="AO234" t="s">
        <v>257</v>
      </c>
      <c r="AP234" t="s">
        <v>179</v>
      </c>
      <c r="AQ234">
        <v>3</v>
      </c>
      <c r="AS234">
        <v>28</v>
      </c>
      <c r="AT234" s="81">
        <v>87</v>
      </c>
      <c r="AU234" s="78">
        <f t="shared" si="94"/>
        <v>28087</v>
      </c>
      <c r="AW234" s="5" t="s">
        <v>147</v>
      </c>
      <c r="AZ234" s="5"/>
      <c r="BA234" s="5">
        <v>0</v>
      </c>
      <c r="BB234" s="5">
        <v>1</v>
      </c>
      <c r="BC234">
        <f t="shared" si="95"/>
        <v>0</v>
      </c>
      <c r="BD234">
        <f t="shared" si="96"/>
        <v>0.58699999999999997</v>
      </c>
    </row>
    <row r="235" spans="1:56" hidden="1" outlineLevel="1">
      <c r="A235" t="s">
        <v>312</v>
      </c>
      <c r="B235" t="s">
        <v>179</v>
      </c>
      <c r="C235" s="1">
        <f t="shared" si="86"/>
        <v>33525</v>
      </c>
      <c r="D235" s="5">
        <f>IF(C235&gt;0,RANK(N235,(N235:P235,Q235:AD235)),0)</f>
        <v>2</v>
      </c>
      <c r="E235" s="5">
        <f>IF(C235&gt;0,RANK(O235,(N235:P235,Q235:AD235)),0)</f>
        <v>1</v>
      </c>
      <c r="F235" s="5">
        <f>IF(P235&gt;0,RANK(P235,(N235:P235,Q235:AD235)),0)</f>
        <v>0</v>
      </c>
      <c r="G235" s="1">
        <f t="shared" si="84"/>
        <v>8827</v>
      </c>
      <c r="H235" s="2">
        <f t="shared" si="85"/>
        <v>0.26329604772557791</v>
      </c>
      <c r="I235" s="2"/>
      <c r="J235" s="2">
        <f t="shared" si="87"/>
        <v>0.36835197613721105</v>
      </c>
      <c r="K235" s="2">
        <f t="shared" si="88"/>
        <v>0.63164802386278895</v>
      </c>
      <c r="L235" s="2">
        <f t="shared" si="89"/>
        <v>0</v>
      </c>
      <c r="M235" s="2">
        <f t="shared" si="90"/>
        <v>0</v>
      </c>
      <c r="N235" s="1">
        <v>12349</v>
      </c>
      <c r="O235" s="1">
        <v>21176</v>
      </c>
      <c r="AF235" s="5">
        <f>IF(Q235&gt;0,RANK(Q235,(N235:P235,Q235:AD235)),0)</f>
        <v>0</v>
      </c>
      <c r="AG235" s="5">
        <f>IF(R235&gt;0,RANK(R235,(N235:P235,Q235:AD235)),0)</f>
        <v>0</v>
      </c>
      <c r="AH235" s="5" t="e">
        <f>IF(#REF!&gt;0,RANK(#REF!,(N235:P235,Q235:AD235)),0)</f>
        <v>#REF!</v>
      </c>
      <c r="AI235" s="5">
        <f>IF(S235&gt;0,RANK(S235,(N235:P235,Q235:AD235)),0)</f>
        <v>0</v>
      </c>
      <c r="AJ235" s="2">
        <f t="shared" si="91"/>
        <v>0</v>
      </c>
      <c r="AK235" s="2">
        <f t="shared" si="92"/>
        <v>0</v>
      </c>
      <c r="AM235" s="2">
        <f t="shared" si="93"/>
        <v>0</v>
      </c>
      <c r="AO235" t="s">
        <v>312</v>
      </c>
      <c r="AP235" t="s">
        <v>179</v>
      </c>
      <c r="AS235">
        <v>28</v>
      </c>
      <c r="AT235" s="81">
        <v>89</v>
      </c>
      <c r="AU235" s="78">
        <f t="shared" si="94"/>
        <v>28089</v>
      </c>
      <c r="AW235" s="5" t="s">
        <v>147</v>
      </c>
      <c r="AZ235" s="5"/>
      <c r="BA235" s="5">
        <v>0</v>
      </c>
      <c r="BB235" s="5">
        <v>1</v>
      </c>
      <c r="BC235">
        <f t="shared" si="95"/>
        <v>0</v>
      </c>
      <c r="BD235">
        <f t="shared" si="96"/>
        <v>0.63100000000000001</v>
      </c>
    </row>
    <row r="236" spans="1:56" hidden="1" outlineLevel="1">
      <c r="A236" t="s">
        <v>127</v>
      </c>
      <c r="B236" t="s">
        <v>179</v>
      </c>
      <c r="C236" s="1">
        <f t="shared" si="86"/>
        <v>10481</v>
      </c>
      <c r="D236" s="5">
        <f>IF(C236&gt;0,RANK(N236,(N236:P236,Q236:AD236)),0)</f>
        <v>2</v>
      </c>
      <c r="E236" s="5">
        <f>IF(C236&gt;0,RANK(O236,(N236:P236,Q236:AD236)),0)</f>
        <v>1</v>
      </c>
      <c r="F236" s="5">
        <f>IF(P236&gt;0,RANK(P236,(N236:P236,Q236:AD236)),0)</f>
        <v>0</v>
      </c>
      <c r="G236" s="1">
        <f t="shared" si="84"/>
        <v>3543</v>
      </c>
      <c r="H236" s="2">
        <f t="shared" si="85"/>
        <v>0.33804026333365139</v>
      </c>
      <c r="I236" s="2"/>
      <c r="J236" s="2">
        <f t="shared" si="87"/>
        <v>0.33097986833317433</v>
      </c>
      <c r="K236" s="2">
        <f t="shared" si="88"/>
        <v>0.66902013166682572</v>
      </c>
      <c r="L236" s="2">
        <f t="shared" si="89"/>
        <v>0</v>
      </c>
      <c r="M236" s="2">
        <f t="shared" si="90"/>
        <v>-1.1102230246251565E-16</v>
      </c>
      <c r="N236" s="1">
        <v>3469</v>
      </c>
      <c r="O236" s="1">
        <v>7012</v>
      </c>
      <c r="AF236" s="5">
        <f>IF(Q236&gt;0,RANK(Q236,(N236:P236,Q236:AD236)),0)</f>
        <v>0</v>
      </c>
      <c r="AG236" s="5">
        <f>IF(R236&gt;0,RANK(R236,(N236:P236,Q236:AD236)),0)</f>
        <v>0</v>
      </c>
      <c r="AH236" s="5" t="e">
        <f>IF(#REF!&gt;0,RANK(#REF!,(N236:P236,Q236:AD236)),0)</f>
        <v>#REF!</v>
      </c>
      <c r="AI236" s="5">
        <f>IF(S236&gt;0,RANK(S236,(N236:P236,Q236:AD236)),0)</f>
        <v>0</v>
      </c>
      <c r="AJ236" s="2">
        <f t="shared" si="91"/>
        <v>0</v>
      </c>
      <c r="AK236" s="2">
        <f t="shared" si="92"/>
        <v>0</v>
      </c>
      <c r="AM236" s="2">
        <f t="shared" si="93"/>
        <v>0</v>
      </c>
      <c r="AO236" t="s">
        <v>127</v>
      </c>
      <c r="AP236" t="s">
        <v>179</v>
      </c>
      <c r="AQ236">
        <v>4</v>
      </c>
      <c r="AS236">
        <v>28</v>
      </c>
      <c r="AT236" s="81">
        <v>91</v>
      </c>
      <c r="AU236" s="78">
        <f t="shared" si="94"/>
        <v>28091</v>
      </c>
      <c r="AW236" s="5" t="s">
        <v>147</v>
      </c>
      <c r="AZ236" s="5"/>
      <c r="BA236" s="5">
        <v>0</v>
      </c>
      <c r="BB236" s="5">
        <v>1</v>
      </c>
      <c r="BC236">
        <f t="shared" si="95"/>
        <v>0</v>
      </c>
      <c r="BD236">
        <f t="shared" si="96"/>
        <v>0.66900000000000004</v>
      </c>
    </row>
    <row r="237" spans="1:56" hidden="1" outlineLevel="1">
      <c r="A237" t="s">
        <v>290</v>
      </c>
      <c r="B237" t="s">
        <v>179</v>
      </c>
      <c r="C237" s="1">
        <f t="shared" si="86"/>
        <v>9167</v>
      </c>
      <c r="D237" s="5">
        <f>IF(C237&gt;0,RANK(N237,(N237:P237,Q237:AD237)),0)</f>
        <v>1</v>
      </c>
      <c r="E237" s="5">
        <f>IF(C237&gt;0,RANK(O237,(N237:P237,Q237:AD237)),0)</f>
        <v>2</v>
      </c>
      <c r="F237" s="5">
        <f>IF(P237&gt;0,RANK(P237,(N237:P237,Q237:AD237)),0)</f>
        <v>0</v>
      </c>
      <c r="G237" s="1">
        <f t="shared" si="84"/>
        <v>109</v>
      </c>
      <c r="H237" s="2">
        <f t="shared" si="85"/>
        <v>1.1890476709937821E-2</v>
      </c>
      <c r="I237" s="2"/>
      <c r="J237" s="2">
        <f t="shared" si="87"/>
        <v>0.50594523835496896</v>
      </c>
      <c r="K237" s="2">
        <f t="shared" si="88"/>
        <v>0.49405476164503109</v>
      </c>
      <c r="L237" s="2">
        <f t="shared" si="89"/>
        <v>0</v>
      </c>
      <c r="M237" s="2">
        <f t="shared" si="90"/>
        <v>-5.5511151231257827E-17</v>
      </c>
      <c r="N237" s="1">
        <v>4638</v>
      </c>
      <c r="O237" s="1">
        <v>4529</v>
      </c>
      <c r="AF237" s="5">
        <f>IF(Q237&gt;0,RANK(Q237,(N237:P237,Q237:AD237)),0)</f>
        <v>0</v>
      </c>
      <c r="AG237" s="5">
        <f>IF(R237&gt;0,RANK(R237,(N237:P237,Q237:AD237)),0)</f>
        <v>0</v>
      </c>
      <c r="AH237" s="5" t="e">
        <f>IF(#REF!&gt;0,RANK(#REF!,(N237:P237,Q237:AD237)),0)</f>
        <v>#REF!</v>
      </c>
      <c r="AI237" s="5">
        <f>IF(S237&gt;0,RANK(S237,(N237:P237,Q237:AD237)),0)</f>
        <v>0</v>
      </c>
      <c r="AJ237" s="2">
        <f t="shared" si="91"/>
        <v>0</v>
      </c>
      <c r="AK237" s="2">
        <f t="shared" si="92"/>
        <v>0</v>
      </c>
      <c r="AM237" s="2">
        <f t="shared" si="93"/>
        <v>0</v>
      </c>
      <c r="AO237" t="s">
        <v>290</v>
      </c>
      <c r="AP237" t="s">
        <v>179</v>
      </c>
      <c r="AQ237">
        <v>1</v>
      </c>
      <c r="AS237">
        <v>28</v>
      </c>
      <c r="AT237" s="81">
        <v>93</v>
      </c>
      <c r="AU237" s="78">
        <f t="shared" si="94"/>
        <v>28093</v>
      </c>
      <c r="AW237" s="5" t="s">
        <v>147</v>
      </c>
      <c r="AZ237" s="5"/>
      <c r="BA237" s="5">
        <v>1</v>
      </c>
      <c r="BB237" s="5">
        <v>0</v>
      </c>
      <c r="BC237">
        <f t="shared" si="95"/>
        <v>0.505</v>
      </c>
      <c r="BD237">
        <f t="shared" si="96"/>
        <v>0</v>
      </c>
    </row>
    <row r="238" spans="1:56" hidden="1" outlineLevel="1">
      <c r="A238" t="s">
        <v>281</v>
      </c>
      <c r="B238" t="s">
        <v>179</v>
      </c>
      <c r="C238" s="1">
        <f t="shared" si="86"/>
        <v>12238</v>
      </c>
      <c r="D238" s="5">
        <f>IF(C238&gt;0,RANK(N238,(N238:P238,Q238:AD238)),0)</f>
        <v>2</v>
      </c>
      <c r="E238" s="5">
        <f>IF(C238&gt;0,RANK(O238,(N238:P238,Q238:AD238)),0)</f>
        <v>1</v>
      </c>
      <c r="F238" s="5">
        <f>IF(P238&gt;0,RANK(P238,(N238:P238,Q238:AD238)),0)</f>
        <v>0</v>
      </c>
      <c r="G238" s="1">
        <f t="shared" si="84"/>
        <v>3204</v>
      </c>
      <c r="H238" s="2">
        <f t="shared" si="85"/>
        <v>0.26180748488315086</v>
      </c>
      <c r="I238" s="2"/>
      <c r="J238" s="2">
        <f t="shared" si="87"/>
        <v>0.36909625755842457</v>
      </c>
      <c r="K238" s="2">
        <f t="shared" si="88"/>
        <v>0.63090374244157543</v>
      </c>
      <c r="L238" s="2">
        <f t="shared" si="89"/>
        <v>0</v>
      </c>
      <c r="M238" s="2">
        <f t="shared" si="90"/>
        <v>0</v>
      </c>
      <c r="N238" s="1">
        <v>4517</v>
      </c>
      <c r="O238" s="1">
        <v>7721</v>
      </c>
      <c r="AF238" s="5">
        <f>IF(Q238&gt;0,RANK(Q238,(N238:P238,Q238:AD238)),0)</f>
        <v>0</v>
      </c>
      <c r="AG238" s="5">
        <f>IF(R238&gt;0,RANK(R238,(N238:P238,Q238:AD238)),0)</f>
        <v>0</v>
      </c>
      <c r="AH238" s="5" t="e">
        <f>IF(#REF!&gt;0,RANK(#REF!,(N238:P238,Q238:AD238)),0)</f>
        <v>#REF!</v>
      </c>
      <c r="AI238" s="5">
        <f>IF(S238&gt;0,RANK(S238,(N238:P238,Q238:AD238)),0)</f>
        <v>0</v>
      </c>
      <c r="AJ238" s="2">
        <f t="shared" si="91"/>
        <v>0</v>
      </c>
      <c r="AK238" s="2">
        <f t="shared" si="92"/>
        <v>0</v>
      </c>
      <c r="AM238" s="2">
        <f t="shared" si="93"/>
        <v>0</v>
      </c>
      <c r="AO238" t="s">
        <v>281</v>
      </c>
      <c r="AP238" t="s">
        <v>179</v>
      </c>
      <c r="AQ238">
        <v>1</v>
      </c>
      <c r="AS238">
        <v>28</v>
      </c>
      <c r="AT238" s="81">
        <v>95</v>
      </c>
      <c r="AU238" s="78">
        <f t="shared" si="94"/>
        <v>28095</v>
      </c>
      <c r="AW238" s="5" t="s">
        <v>147</v>
      </c>
      <c r="AZ238" s="5"/>
      <c r="BA238" s="5">
        <v>1</v>
      </c>
      <c r="BB238" s="5">
        <v>0</v>
      </c>
      <c r="BC238">
        <f t="shared" si="95"/>
        <v>0.36899999999999999</v>
      </c>
      <c r="BD238">
        <f t="shared" si="96"/>
        <v>0</v>
      </c>
    </row>
    <row r="239" spans="1:56" hidden="1" outlineLevel="1">
      <c r="A239" t="s">
        <v>41</v>
      </c>
      <c r="B239" t="s">
        <v>179</v>
      </c>
      <c r="C239" s="1">
        <f t="shared" si="86"/>
        <v>4135</v>
      </c>
      <c r="D239" s="5">
        <f>IF(C239&gt;0,RANK(N239,(N239:P239,Q239:AD239)),0)</f>
        <v>2</v>
      </c>
      <c r="E239" s="5">
        <f>IF(C239&gt;0,RANK(O239,(N239:P239,Q239:AD239)),0)</f>
        <v>1</v>
      </c>
      <c r="F239" s="5">
        <f>IF(P239&gt;0,RANK(P239,(N239:P239,Q239:AD239)),0)</f>
        <v>0</v>
      </c>
      <c r="G239" s="1">
        <f t="shared" si="84"/>
        <v>901</v>
      </c>
      <c r="H239" s="2">
        <f t="shared" si="85"/>
        <v>0.21789600967351874</v>
      </c>
      <c r="I239" s="2"/>
      <c r="J239" s="2">
        <f t="shared" si="87"/>
        <v>0.39105199516324063</v>
      </c>
      <c r="K239" s="2">
        <f t="shared" si="88"/>
        <v>0.60894800483675937</v>
      </c>
      <c r="L239" s="2">
        <f t="shared" si="89"/>
        <v>0</v>
      </c>
      <c r="M239" s="2">
        <f t="shared" si="90"/>
        <v>0</v>
      </c>
      <c r="N239" s="1">
        <v>1617</v>
      </c>
      <c r="O239" s="1">
        <v>2518</v>
      </c>
      <c r="AF239" s="5">
        <f>IF(Q239&gt;0,RANK(Q239,(N239:P239,Q239:AD239)),0)</f>
        <v>0</v>
      </c>
      <c r="AG239" s="5">
        <f>IF(R239&gt;0,RANK(R239,(N239:P239,Q239:AD239)),0)</f>
        <v>0</v>
      </c>
      <c r="AH239" s="5" t="e">
        <f>IF(#REF!&gt;0,RANK(#REF!,(N239:P239,Q239:AD239)),0)</f>
        <v>#REF!</v>
      </c>
      <c r="AI239" s="5">
        <f>IF(S239&gt;0,RANK(S239,(N239:P239,Q239:AD239)),0)</f>
        <v>0</v>
      </c>
      <c r="AJ239" s="2">
        <f t="shared" si="91"/>
        <v>0</v>
      </c>
      <c r="AK239" s="2">
        <f t="shared" si="92"/>
        <v>0</v>
      </c>
      <c r="AM239" s="2">
        <f t="shared" si="93"/>
        <v>0</v>
      </c>
      <c r="AO239" t="s">
        <v>41</v>
      </c>
      <c r="AP239" t="s">
        <v>179</v>
      </c>
      <c r="AS239">
        <v>28</v>
      </c>
      <c r="AT239" s="81">
        <v>97</v>
      </c>
      <c r="AU239" s="78">
        <f t="shared" si="94"/>
        <v>28097</v>
      </c>
      <c r="AW239" s="5" t="s">
        <v>147</v>
      </c>
      <c r="AZ239" s="5"/>
      <c r="BA239" s="5">
        <v>0</v>
      </c>
      <c r="BB239" s="5">
        <v>1</v>
      </c>
      <c r="BC239">
        <f t="shared" si="95"/>
        <v>0</v>
      </c>
      <c r="BD239">
        <f t="shared" si="96"/>
        <v>0.60799999999999998</v>
      </c>
    </row>
    <row r="240" spans="1:56" hidden="1" outlineLevel="1">
      <c r="A240" t="s">
        <v>253</v>
      </c>
      <c r="B240" t="s">
        <v>179</v>
      </c>
      <c r="C240" s="1">
        <f t="shared" si="86"/>
        <v>8314</v>
      </c>
      <c r="D240" s="5">
        <f>IF(C240&gt;0,RANK(N240,(N240:P240,Q240:AD240)),0)</f>
        <v>2</v>
      </c>
      <c r="E240" s="5">
        <f>IF(C240&gt;0,RANK(O240,(N240:P240,Q240:AD240)),0)</f>
        <v>1</v>
      </c>
      <c r="F240" s="5">
        <f>IF(P240&gt;0,RANK(P240,(N240:P240,Q240:AD240)),0)</f>
        <v>0</v>
      </c>
      <c r="G240" s="1">
        <f t="shared" si="84"/>
        <v>4466</v>
      </c>
      <c r="H240" s="2">
        <f t="shared" si="85"/>
        <v>0.53716622564349292</v>
      </c>
      <c r="I240" s="2"/>
      <c r="J240" s="2">
        <f t="shared" si="87"/>
        <v>0.23141688717825354</v>
      </c>
      <c r="K240" s="2">
        <f t="shared" si="88"/>
        <v>0.76858311282174641</v>
      </c>
      <c r="L240" s="2">
        <f t="shared" si="89"/>
        <v>0</v>
      </c>
      <c r="M240" s="2">
        <f t="shared" si="90"/>
        <v>0</v>
      </c>
      <c r="N240" s="1">
        <v>1924</v>
      </c>
      <c r="O240" s="1">
        <v>6390</v>
      </c>
      <c r="AF240" s="5">
        <f>IF(Q240&gt;0,RANK(Q240,(N240:P240,Q240:AD240)),0)</f>
        <v>0</v>
      </c>
      <c r="AG240" s="5">
        <f>IF(R240&gt;0,RANK(R240,(N240:P240,Q240:AD240)),0)</f>
        <v>0</v>
      </c>
      <c r="AH240" s="5" t="e">
        <f>IF(#REF!&gt;0,RANK(#REF!,(N240:P240,Q240:AD240)),0)</f>
        <v>#REF!</v>
      </c>
      <c r="AI240" s="5">
        <f>IF(S240&gt;0,RANK(S240,(N240:P240,Q240:AD240)),0)</f>
        <v>0</v>
      </c>
      <c r="AJ240" s="2">
        <f t="shared" si="91"/>
        <v>0</v>
      </c>
      <c r="AK240" s="2">
        <f t="shared" si="92"/>
        <v>0</v>
      </c>
      <c r="AM240" s="2">
        <f t="shared" si="93"/>
        <v>0</v>
      </c>
      <c r="AO240" t="s">
        <v>253</v>
      </c>
      <c r="AP240" t="s">
        <v>179</v>
      </c>
      <c r="AQ240">
        <v>3</v>
      </c>
      <c r="AS240">
        <v>28</v>
      </c>
      <c r="AT240" s="81">
        <v>99</v>
      </c>
      <c r="AU240" s="78">
        <f t="shared" si="94"/>
        <v>28099</v>
      </c>
      <c r="AW240" s="5" t="s">
        <v>147</v>
      </c>
      <c r="AZ240" s="5"/>
      <c r="BA240" s="5">
        <v>0</v>
      </c>
      <c r="BB240" s="5">
        <v>1</v>
      </c>
      <c r="BC240">
        <f t="shared" si="95"/>
        <v>0</v>
      </c>
      <c r="BD240">
        <f t="shared" si="96"/>
        <v>0.76800000000000002</v>
      </c>
    </row>
    <row r="241" spans="1:56" hidden="1" outlineLevel="1">
      <c r="A241" t="s">
        <v>150</v>
      </c>
      <c r="B241" t="s">
        <v>179</v>
      </c>
      <c r="C241" s="1">
        <f t="shared" si="86"/>
        <v>7222</v>
      </c>
      <c r="D241" s="5">
        <f>IF(C241&gt;0,RANK(N241,(N241:P241,Q241:AD241)),0)</f>
        <v>2</v>
      </c>
      <c r="E241" s="5">
        <f>IF(C241&gt;0,RANK(O241,(N241:P241,Q241:AD241)),0)</f>
        <v>1</v>
      </c>
      <c r="F241" s="5">
        <f>IF(P241&gt;0,RANK(P241,(N241:P241,Q241:AD241)),0)</f>
        <v>0</v>
      </c>
      <c r="G241" s="1">
        <f t="shared" si="84"/>
        <v>3116</v>
      </c>
      <c r="H241" s="2">
        <f t="shared" si="85"/>
        <v>0.43145942952090832</v>
      </c>
      <c r="I241" s="2"/>
      <c r="J241" s="2">
        <f t="shared" si="87"/>
        <v>0.28427028523954584</v>
      </c>
      <c r="K241" s="2">
        <f t="shared" si="88"/>
        <v>0.71572971476045422</v>
      </c>
      <c r="L241" s="2">
        <f t="shared" si="89"/>
        <v>0</v>
      </c>
      <c r="M241" s="2">
        <f t="shared" si="90"/>
        <v>0</v>
      </c>
      <c r="N241" s="1">
        <v>2053</v>
      </c>
      <c r="O241" s="1">
        <v>5169</v>
      </c>
      <c r="AF241" s="5">
        <f>IF(Q241&gt;0,RANK(Q241,(N241:P241,Q241:AD241)),0)</f>
        <v>0</v>
      </c>
      <c r="AG241" s="5">
        <f>IF(R241&gt;0,RANK(R241,(N241:P241,Q241:AD241)),0)</f>
        <v>0</v>
      </c>
      <c r="AH241" s="5" t="e">
        <f>IF(#REF!&gt;0,RANK(#REF!,(N241:P241,Q241:AD241)),0)</f>
        <v>#REF!</v>
      </c>
      <c r="AI241" s="5">
        <f>IF(S241&gt;0,RANK(S241,(N241:P241,Q241:AD241)),0)</f>
        <v>0</v>
      </c>
      <c r="AJ241" s="2">
        <f t="shared" si="91"/>
        <v>0</v>
      </c>
      <c r="AK241" s="2">
        <f t="shared" si="92"/>
        <v>0</v>
      </c>
      <c r="AM241" s="2">
        <f t="shared" si="93"/>
        <v>0</v>
      </c>
      <c r="AO241" t="s">
        <v>150</v>
      </c>
      <c r="AP241" t="s">
        <v>179</v>
      </c>
      <c r="AQ241">
        <v>3</v>
      </c>
      <c r="AS241">
        <v>28</v>
      </c>
      <c r="AT241" s="81">
        <v>101</v>
      </c>
      <c r="AU241" s="78">
        <f t="shared" si="94"/>
        <v>28101</v>
      </c>
      <c r="AW241" s="5" t="s">
        <v>147</v>
      </c>
      <c r="AZ241" s="5"/>
      <c r="BA241" s="5">
        <v>0</v>
      </c>
      <c r="BB241" s="5">
        <v>1</v>
      </c>
      <c r="BC241">
        <f t="shared" si="95"/>
        <v>0</v>
      </c>
      <c r="BD241">
        <f t="shared" si="96"/>
        <v>0.71499999999999997</v>
      </c>
    </row>
    <row r="242" spans="1:56" hidden="1" outlineLevel="1">
      <c r="A242" t="s">
        <v>254</v>
      </c>
      <c r="B242" t="s">
        <v>179</v>
      </c>
      <c r="C242" s="1">
        <f t="shared" si="86"/>
        <v>3935</v>
      </c>
      <c r="D242" s="5">
        <f>IF(C242&gt;0,RANK(N242,(N242:P242,Q242:AD242)),0)</f>
        <v>1</v>
      </c>
      <c r="E242" s="5">
        <f>IF(C242&gt;0,RANK(O242,(N242:P242,Q242:AD242)),0)</f>
        <v>2</v>
      </c>
      <c r="F242" s="5">
        <f>IF(P242&gt;0,RANK(P242,(N242:P242,Q242:AD242)),0)</f>
        <v>0</v>
      </c>
      <c r="G242" s="1">
        <f t="shared" si="84"/>
        <v>1737</v>
      </c>
      <c r="H242" s="2">
        <f t="shared" si="85"/>
        <v>0.44142312579415505</v>
      </c>
      <c r="I242" s="2"/>
      <c r="J242" s="2">
        <f t="shared" si="87"/>
        <v>0.7207115628970775</v>
      </c>
      <c r="K242" s="2">
        <f t="shared" si="88"/>
        <v>0.2792884371029225</v>
      </c>
      <c r="L242" s="2">
        <f t="shared" si="89"/>
        <v>0</v>
      </c>
      <c r="M242" s="2">
        <f t="shared" si="90"/>
        <v>0</v>
      </c>
      <c r="N242" s="1">
        <v>2836</v>
      </c>
      <c r="O242" s="1">
        <v>1099</v>
      </c>
      <c r="AF242" s="5">
        <f>IF(Q242&gt;0,RANK(Q242,(N242:P242,Q242:AD242)),0)</f>
        <v>0</v>
      </c>
      <c r="AG242" s="5">
        <f>IF(R242&gt;0,RANK(R242,(N242:P242,Q242:AD242)),0)</f>
        <v>0</v>
      </c>
      <c r="AH242" s="5" t="e">
        <f>IF(#REF!&gt;0,RANK(#REF!,(N242:P242,Q242:AD242)),0)</f>
        <v>#REF!</v>
      </c>
      <c r="AI242" s="5">
        <f>IF(S242&gt;0,RANK(S242,(N242:P242,Q242:AD242)),0)</f>
        <v>0</v>
      </c>
      <c r="AJ242" s="2">
        <f t="shared" si="91"/>
        <v>0</v>
      </c>
      <c r="AK242" s="2">
        <f t="shared" si="92"/>
        <v>0</v>
      </c>
      <c r="AM242" s="2">
        <f t="shared" si="93"/>
        <v>0</v>
      </c>
      <c r="AO242" t="s">
        <v>254</v>
      </c>
      <c r="AP242" t="s">
        <v>179</v>
      </c>
      <c r="AQ242">
        <v>3</v>
      </c>
      <c r="AS242">
        <v>28</v>
      </c>
      <c r="AT242" s="81">
        <v>103</v>
      </c>
      <c r="AU242" s="78">
        <f t="shared" si="94"/>
        <v>28103</v>
      </c>
      <c r="AW242" s="5" t="s">
        <v>147</v>
      </c>
      <c r="AZ242" s="5"/>
      <c r="BA242" s="5">
        <v>1</v>
      </c>
      <c r="BB242" s="5">
        <v>0</v>
      </c>
      <c r="BC242">
        <f t="shared" si="95"/>
        <v>0.72</v>
      </c>
      <c r="BD242">
        <f t="shared" si="96"/>
        <v>0</v>
      </c>
    </row>
    <row r="243" spans="1:56" hidden="1" outlineLevel="1">
      <c r="A243" t="s">
        <v>274</v>
      </c>
      <c r="B243" t="s">
        <v>179</v>
      </c>
      <c r="C243" s="1">
        <f t="shared" si="86"/>
        <v>12601</v>
      </c>
      <c r="D243" s="5">
        <f>IF(C243&gt;0,RANK(N243,(N243:P243,Q243:AD243)),0)</f>
        <v>2</v>
      </c>
      <c r="E243" s="5">
        <f>IF(C243&gt;0,RANK(O243,(N243:P243,Q243:AD243)),0)</f>
        <v>1</v>
      </c>
      <c r="F243" s="5">
        <f>IF(P243&gt;0,RANK(P243,(N243:P243,Q243:AD243)),0)</f>
        <v>0</v>
      </c>
      <c r="G243" s="1">
        <f t="shared" si="84"/>
        <v>1573</v>
      </c>
      <c r="H243" s="2">
        <f t="shared" si="85"/>
        <v>0.12483136259027061</v>
      </c>
      <c r="I243" s="2"/>
      <c r="J243" s="2">
        <f t="shared" si="87"/>
        <v>0.43758431870486469</v>
      </c>
      <c r="K243" s="2">
        <f t="shared" si="88"/>
        <v>0.56241568129513531</v>
      </c>
      <c r="L243" s="2">
        <f t="shared" si="89"/>
        <v>0</v>
      </c>
      <c r="M243" s="2">
        <f t="shared" si="90"/>
        <v>0</v>
      </c>
      <c r="N243" s="1">
        <v>5514</v>
      </c>
      <c r="O243" s="1">
        <v>7087</v>
      </c>
      <c r="AF243" s="5">
        <f>IF(Q243&gt;0,RANK(Q243,(N243:P243,Q243:AD243)),0)</f>
        <v>0</v>
      </c>
      <c r="AG243" s="5">
        <f>IF(R243&gt;0,RANK(R243,(N243:P243,Q243:AD243)),0)</f>
        <v>0</v>
      </c>
      <c r="AH243" s="5" t="e">
        <f>IF(#REF!&gt;0,RANK(#REF!,(N243:P243,Q243:AD243)),0)</f>
        <v>#REF!</v>
      </c>
      <c r="AI243" s="5">
        <f>IF(S243&gt;0,RANK(S243,(N243:P243,Q243:AD243)),0)</f>
        <v>0</v>
      </c>
      <c r="AJ243" s="2">
        <f t="shared" si="91"/>
        <v>0</v>
      </c>
      <c r="AK243" s="2">
        <f t="shared" si="92"/>
        <v>0</v>
      </c>
      <c r="AM243" s="2">
        <f t="shared" si="93"/>
        <v>0</v>
      </c>
      <c r="AO243" t="s">
        <v>274</v>
      </c>
      <c r="AP243" t="s">
        <v>179</v>
      </c>
      <c r="AS243">
        <v>28</v>
      </c>
      <c r="AT243" s="81">
        <v>105</v>
      </c>
      <c r="AU243" s="78">
        <f t="shared" si="94"/>
        <v>28105</v>
      </c>
      <c r="AW243" s="5" t="s">
        <v>147</v>
      </c>
      <c r="AZ243" s="5"/>
      <c r="BA243" s="5">
        <v>0</v>
      </c>
      <c r="BB243" s="5">
        <v>1</v>
      </c>
      <c r="BC243">
        <f t="shared" si="95"/>
        <v>0</v>
      </c>
      <c r="BD243">
        <f t="shared" si="96"/>
        <v>0.56200000000000006</v>
      </c>
    </row>
    <row r="244" spans="1:56" hidden="1" outlineLevel="1">
      <c r="A244" t="s">
        <v>325</v>
      </c>
      <c r="B244" t="s">
        <v>179</v>
      </c>
      <c r="C244" s="1">
        <f t="shared" si="86"/>
        <v>13398</v>
      </c>
      <c r="D244" s="5">
        <f>IF(C244&gt;0,RANK(N244,(N244:P244,Q244:AD244)),0)</f>
        <v>2</v>
      </c>
      <c r="E244" s="5">
        <f>IF(C244&gt;0,RANK(O244,(N244:P244,Q244:AD244)),0)</f>
        <v>1</v>
      </c>
      <c r="F244" s="5">
        <f>IF(P244&gt;0,RANK(P244,(N244:P244,Q244:AD244)),0)</f>
        <v>0</v>
      </c>
      <c r="G244" s="1">
        <f t="shared" si="84"/>
        <v>1118</v>
      </c>
      <c r="H244" s="2">
        <f t="shared" si="85"/>
        <v>8.344529034184206E-2</v>
      </c>
      <c r="I244" s="2"/>
      <c r="J244" s="2">
        <f t="shared" si="87"/>
        <v>0.45827735482907894</v>
      </c>
      <c r="K244" s="2">
        <f t="shared" si="88"/>
        <v>0.54172264517092106</v>
      </c>
      <c r="L244" s="2">
        <f t="shared" si="89"/>
        <v>0</v>
      </c>
      <c r="M244" s="2">
        <f t="shared" si="90"/>
        <v>0</v>
      </c>
      <c r="N244" s="1">
        <v>6140</v>
      </c>
      <c r="O244" s="1">
        <v>7258</v>
      </c>
      <c r="AF244" s="5">
        <f>IF(Q244&gt;0,RANK(Q244,(N244:P244,Q244:AD244)),0)</f>
        <v>0</v>
      </c>
      <c r="AG244" s="5">
        <f>IF(R244&gt;0,RANK(R244,(N244:P244,Q244:AD244)),0)</f>
        <v>0</v>
      </c>
      <c r="AH244" s="5" t="e">
        <f>IF(#REF!&gt;0,RANK(#REF!,(N244:P244,Q244:AD244)),0)</f>
        <v>#REF!</v>
      </c>
      <c r="AI244" s="5">
        <f>IF(S244&gt;0,RANK(S244,(N244:P244,Q244:AD244)),0)</f>
        <v>0</v>
      </c>
      <c r="AJ244" s="2">
        <f t="shared" si="91"/>
        <v>0</v>
      </c>
      <c r="AK244" s="2">
        <f t="shared" si="92"/>
        <v>0</v>
      </c>
      <c r="AM244" s="2">
        <f t="shared" si="93"/>
        <v>0</v>
      </c>
      <c r="AO244" t="s">
        <v>325</v>
      </c>
      <c r="AP244" t="s">
        <v>179</v>
      </c>
      <c r="AS244">
        <v>28</v>
      </c>
      <c r="AT244" s="81">
        <v>107</v>
      </c>
      <c r="AU244" s="78">
        <f t="shared" si="94"/>
        <v>28107</v>
      </c>
      <c r="AW244" s="5" t="s">
        <v>147</v>
      </c>
      <c r="AZ244" s="5"/>
      <c r="BA244" s="5">
        <v>1</v>
      </c>
      <c r="BB244" s="5">
        <v>0</v>
      </c>
      <c r="BC244">
        <f t="shared" si="95"/>
        <v>0.45800000000000002</v>
      </c>
      <c r="BD244">
        <f t="shared" si="96"/>
        <v>0</v>
      </c>
    </row>
    <row r="245" spans="1:56" hidden="1" outlineLevel="1">
      <c r="A245" t="s">
        <v>266</v>
      </c>
      <c r="B245" t="s">
        <v>179</v>
      </c>
      <c r="C245" s="1">
        <f t="shared" si="86"/>
        <v>13879</v>
      </c>
      <c r="D245" s="5">
        <f>IF(C245&gt;0,RANK(N245,(N245:P245,Q245:AD245)),0)</f>
        <v>2</v>
      </c>
      <c r="E245" s="5">
        <f>IF(C245&gt;0,RANK(O245,(N245:P245,Q245:AD245)),0)</f>
        <v>1</v>
      </c>
      <c r="F245" s="5">
        <f>IF(P245&gt;0,RANK(P245,(N245:P245,Q245:AD245)),0)</f>
        <v>0</v>
      </c>
      <c r="G245" s="1">
        <f t="shared" si="84"/>
        <v>8281</v>
      </c>
      <c r="H245" s="2">
        <f t="shared" si="85"/>
        <v>0.59665681965559481</v>
      </c>
      <c r="I245" s="2"/>
      <c r="J245" s="2">
        <f t="shared" si="87"/>
        <v>0.2016715901722026</v>
      </c>
      <c r="K245" s="2">
        <f t="shared" si="88"/>
        <v>0.7983284098277974</v>
      </c>
      <c r="L245" s="2">
        <f t="shared" si="89"/>
        <v>0</v>
      </c>
      <c r="M245" s="2">
        <f t="shared" si="90"/>
        <v>0</v>
      </c>
      <c r="N245" s="1">
        <v>2799</v>
      </c>
      <c r="O245" s="1">
        <v>11080</v>
      </c>
      <c r="AF245" s="5">
        <f>IF(Q245&gt;0,RANK(Q245,(N245:P245,Q245:AD245)),0)</f>
        <v>0</v>
      </c>
      <c r="AG245" s="5">
        <f>IF(R245&gt;0,RANK(R245,(N245:P245,Q245:AD245)),0)</f>
        <v>0</v>
      </c>
      <c r="AH245" s="5" t="e">
        <f>IF(#REF!&gt;0,RANK(#REF!,(N245:P245,Q245:AD245)),0)</f>
        <v>#REF!</v>
      </c>
      <c r="AI245" s="5">
        <f>IF(S245&gt;0,RANK(S245,(N245:P245,Q245:AD245)),0)</f>
        <v>0</v>
      </c>
      <c r="AJ245" s="2">
        <f t="shared" si="91"/>
        <v>0</v>
      </c>
      <c r="AK245" s="2">
        <f t="shared" si="92"/>
        <v>0</v>
      </c>
      <c r="AM245" s="2">
        <f t="shared" si="93"/>
        <v>0</v>
      </c>
      <c r="AO245" t="s">
        <v>266</v>
      </c>
      <c r="AP245" t="s">
        <v>179</v>
      </c>
      <c r="AQ245">
        <v>5</v>
      </c>
      <c r="AS245">
        <v>28</v>
      </c>
      <c r="AT245" s="81">
        <v>109</v>
      </c>
      <c r="AU245" s="78">
        <f t="shared" si="94"/>
        <v>28109</v>
      </c>
      <c r="AW245" s="5" t="s">
        <v>147</v>
      </c>
      <c r="AZ245" s="5"/>
      <c r="BA245" s="5">
        <v>0</v>
      </c>
      <c r="BB245" s="5">
        <v>1</v>
      </c>
      <c r="BC245">
        <f t="shared" si="95"/>
        <v>0</v>
      </c>
      <c r="BD245">
        <f t="shared" si="96"/>
        <v>0.79800000000000004</v>
      </c>
    </row>
    <row r="246" spans="1:56" hidden="1" outlineLevel="1">
      <c r="A246" t="s">
        <v>39</v>
      </c>
      <c r="B246" t="s">
        <v>179</v>
      </c>
      <c r="C246" s="1">
        <f t="shared" si="86"/>
        <v>4806</v>
      </c>
      <c r="D246" s="5">
        <f>IF(C246&gt;0,RANK(N246,(N246:P246,Q246:AD246)),0)</f>
        <v>2</v>
      </c>
      <c r="E246" s="5">
        <f>IF(C246&gt;0,RANK(O246,(N246:P246,Q246:AD246)),0)</f>
        <v>1</v>
      </c>
      <c r="F246" s="5">
        <f>IF(P246&gt;0,RANK(P246,(N246:P246,Q246:AD246)),0)</f>
        <v>0</v>
      </c>
      <c r="G246" s="1">
        <f t="shared" si="84"/>
        <v>2222</v>
      </c>
      <c r="H246" s="2">
        <f t="shared" si="85"/>
        <v>0.46233874323761964</v>
      </c>
      <c r="I246" s="2"/>
      <c r="J246" s="2">
        <f t="shared" si="87"/>
        <v>0.26883062838119021</v>
      </c>
      <c r="K246" s="2">
        <f t="shared" si="88"/>
        <v>0.73116937161880979</v>
      </c>
      <c r="L246" s="2">
        <f t="shared" si="89"/>
        <v>0</v>
      </c>
      <c r="M246" s="2">
        <f t="shared" si="90"/>
        <v>0</v>
      </c>
      <c r="N246" s="1">
        <v>1292</v>
      </c>
      <c r="O246" s="1">
        <v>3514</v>
      </c>
      <c r="AF246" s="5">
        <f>IF(Q246&gt;0,RANK(Q246,(N246:P246,Q246:AD246)),0)</f>
        <v>0</v>
      </c>
      <c r="AG246" s="5">
        <f>IF(R246&gt;0,RANK(R246,(N246:P246,Q246:AD246)),0)</f>
        <v>0</v>
      </c>
      <c r="AH246" s="5" t="e">
        <f>IF(#REF!&gt;0,RANK(#REF!,(N246:P246,Q246:AD246)),0)</f>
        <v>#REF!</v>
      </c>
      <c r="AI246" s="5">
        <f>IF(S246&gt;0,RANK(S246,(N246:P246,Q246:AD246)),0)</f>
        <v>0</v>
      </c>
      <c r="AJ246" s="2">
        <f t="shared" si="91"/>
        <v>0</v>
      </c>
      <c r="AK246" s="2">
        <f t="shared" si="92"/>
        <v>0</v>
      </c>
      <c r="AM246" s="2">
        <f t="shared" si="93"/>
        <v>0</v>
      </c>
      <c r="AO246" t="s">
        <v>39</v>
      </c>
      <c r="AP246" t="s">
        <v>179</v>
      </c>
      <c r="AQ246">
        <v>5</v>
      </c>
      <c r="AS246">
        <v>28</v>
      </c>
      <c r="AT246" s="81">
        <v>111</v>
      </c>
      <c r="AU246" s="78">
        <f t="shared" si="94"/>
        <v>28111</v>
      </c>
      <c r="AW246" s="5" t="s">
        <v>147</v>
      </c>
      <c r="AZ246" s="5"/>
      <c r="BA246" s="5">
        <v>0</v>
      </c>
      <c r="BB246" s="5">
        <v>1</v>
      </c>
      <c r="BC246">
        <f t="shared" si="95"/>
        <v>0</v>
      </c>
      <c r="BD246">
        <f t="shared" si="96"/>
        <v>0.73099999999999998</v>
      </c>
    </row>
    <row r="247" spans="1:56" hidden="1" outlineLevel="1">
      <c r="A247" t="s">
        <v>175</v>
      </c>
      <c r="B247" t="s">
        <v>179</v>
      </c>
      <c r="C247" s="1">
        <f t="shared" si="86"/>
        <v>13121</v>
      </c>
      <c r="D247" s="5">
        <f>IF(C247&gt;0,RANK(N247,(N247:P247,Q247:AD247)),0)</f>
        <v>2</v>
      </c>
      <c r="E247" s="5">
        <f>IF(C247&gt;0,RANK(O247,(N247:P247,Q247:AD247)),0)</f>
        <v>1</v>
      </c>
      <c r="F247" s="5">
        <f>IF(P247&gt;0,RANK(P247,(N247:P247,Q247:AD247)),0)</f>
        <v>0</v>
      </c>
      <c r="G247" s="1">
        <f t="shared" si="84"/>
        <v>205</v>
      </c>
      <c r="H247" s="2">
        <f t="shared" si="85"/>
        <v>1.5623809160887127E-2</v>
      </c>
      <c r="I247" s="2"/>
      <c r="J247" s="2">
        <f t="shared" si="87"/>
        <v>0.49218809541955644</v>
      </c>
      <c r="K247" s="2">
        <f t="shared" si="88"/>
        <v>0.50781190458044356</v>
      </c>
      <c r="L247" s="2">
        <f t="shared" si="89"/>
        <v>0</v>
      </c>
      <c r="M247" s="2">
        <f t="shared" si="90"/>
        <v>0</v>
      </c>
      <c r="N247" s="1">
        <v>6458</v>
      </c>
      <c r="O247" s="1">
        <v>6663</v>
      </c>
      <c r="AF247" s="5">
        <f>IF(Q247&gt;0,RANK(Q247,(N247:P247,Q247:AD247)),0)</f>
        <v>0</v>
      </c>
      <c r="AG247" s="5">
        <f>IF(R247&gt;0,RANK(R247,(N247:P247,Q247:AD247)),0)</f>
        <v>0</v>
      </c>
      <c r="AH247" s="5" t="e">
        <f>IF(#REF!&gt;0,RANK(#REF!,(N247:P247,Q247:AD247)),0)</f>
        <v>#REF!</v>
      </c>
      <c r="AI247" s="5">
        <f>IF(S247&gt;0,RANK(S247,(N247:P247,Q247:AD247)),0)</f>
        <v>0</v>
      </c>
      <c r="AJ247" s="2">
        <f t="shared" si="91"/>
        <v>0</v>
      </c>
      <c r="AK247" s="2">
        <f t="shared" si="92"/>
        <v>0</v>
      </c>
      <c r="AM247" s="2">
        <f t="shared" si="93"/>
        <v>0</v>
      </c>
      <c r="AO247" t="s">
        <v>175</v>
      </c>
      <c r="AP247" t="s">
        <v>179</v>
      </c>
      <c r="AQ247">
        <v>4</v>
      </c>
      <c r="AS247">
        <v>28</v>
      </c>
      <c r="AT247" s="81">
        <v>113</v>
      </c>
      <c r="AU247" s="78">
        <f t="shared" si="94"/>
        <v>28113</v>
      </c>
      <c r="AW247" s="5" t="s">
        <v>147</v>
      </c>
      <c r="AZ247" s="5"/>
      <c r="BA247" s="5">
        <v>1</v>
      </c>
      <c r="BB247" s="5">
        <v>0</v>
      </c>
      <c r="BC247">
        <f t="shared" si="95"/>
        <v>0.49199999999999999</v>
      </c>
      <c r="BD247">
        <f t="shared" si="96"/>
        <v>0</v>
      </c>
    </row>
    <row r="248" spans="1:56" hidden="1" outlineLevel="1">
      <c r="A248" t="s">
        <v>267</v>
      </c>
      <c r="B248" t="s">
        <v>179</v>
      </c>
      <c r="C248" s="1">
        <f t="shared" si="86"/>
        <v>10364</v>
      </c>
      <c r="D248" s="5">
        <f>IF(C248&gt;0,RANK(N248,(N248:P248,Q248:AD248)),0)</f>
        <v>2</v>
      </c>
      <c r="E248" s="5">
        <f>IF(C248&gt;0,RANK(O248,(N248:P248,Q248:AD248)),0)</f>
        <v>1</v>
      </c>
      <c r="F248" s="5">
        <f>IF(P248&gt;0,RANK(P248,(N248:P248,Q248:AD248)),0)</f>
        <v>0</v>
      </c>
      <c r="G248" s="1">
        <f t="shared" si="84"/>
        <v>5530</v>
      </c>
      <c r="H248" s="2">
        <f t="shared" si="85"/>
        <v>0.53357776920108069</v>
      </c>
      <c r="I248" s="2"/>
      <c r="J248" s="2">
        <f t="shared" si="87"/>
        <v>0.23321111539945966</v>
      </c>
      <c r="K248" s="2">
        <f t="shared" si="88"/>
        <v>0.76678888460054029</v>
      </c>
      <c r="L248" s="2">
        <f t="shared" si="89"/>
        <v>0</v>
      </c>
      <c r="M248" s="2">
        <f t="shared" si="90"/>
        <v>1.1102230246251565E-16</v>
      </c>
      <c r="N248" s="1">
        <v>2417</v>
      </c>
      <c r="O248" s="1">
        <v>7947</v>
      </c>
      <c r="AF248" s="5">
        <f>IF(Q248&gt;0,RANK(Q248,(N248:P248,Q248:AD248)),0)</f>
        <v>0</v>
      </c>
      <c r="AG248" s="5">
        <f>IF(R248&gt;0,RANK(R248,(N248:P248,Q248:AD248)),0)</f>
        <v>0</v>
      </c>
      <c r="AH248" s="5" t="e">
        <f>IF(#REF!&gt;0,RANK(#REF!,(N248:P248,Q248:AD248)),0)</f>
        <v>#REF!</v>
      </c>
      <c r="AI248" s="5">
        <f>IF(S248&gt;0,RANK(S248,(N248:P248,Q248:AD248)),0)</f>
        <v>0</v>
      </c>
      <c r="AJ248" s="2">
        <f t="shared" si="91"/>
        <v>0</v>
      </c>
      <c r="AK248" s="2">
        <f t="shared" si="92"/>
        <v>0</v>
      </c>
      <c r="AM248" s="2">
        <f t="shared" si="93"/>
        <v>0</v>
      </c>
      <c r="AO248" t="s">
        <v>267</v>
      </c>
      <c r="AP248" t="s">
        <v>179</v>
      </c>
      <c r="AQ248">
        <v>1</v>
      </c>
      <c r="AS248">
        <v>28</v>
      </c>
      <c r="AT248" s="81">
        <v>115</v>
      </c>
      <c r="AU248" s="78">
        <f t="shared" si="94"/>
        <v>28115</v>
      </c>
      <c r="AW248" s="5" t="s">
        <v>147</v>
      </c>
      <c r="AZ248" s="5"/>
      <c r="BA248" s="5">
        <v>0</v>
      </c>
      <c r="BB248" s="5">
        <v>1</v>
      </c>
      <c r="BC248">
        <f t="shared" si="95"/>
        <v>0</v>
      </c>
      <c r="BD248">
        <f t="shared" si="96"/>
        <v>0.76600000000000001</v>
      </c>
    </row>
    <row r="249" spans="1:56" hidden="1" outlineLevel="1">
      <c r="A249" t="s">
        <v>178</v>
      </c>
      <c r="B249" t="s">
        <v>179</v>
      </c>
      <c r="C249" s="1">
        <f t="shared" si="86"/>
        <v>7708</v>
      </c>
      <c r="D249" s="5">
        <f>IF(C249&gt;0,RANK(N249,(N249:P249,Q249:AD249)),0)</f>
        <v>2</v>
      </c>
      <c r="E249" s="5">
        <f>IF(C249&gt;0,RANK(O249,(N249:P249,Q249:AD249)),0)</f>
        <v>1</v>
      </c>
      <c r="F249" s="5">
        <f>IF(P249&gt;0,RANK(P249,(N249:P249,Q249:AD249)),0)</f>
        <v>0</v>
      </c>
      <c r="G249" s="1">
        <f t="shared" si="84"/>
        <v>3138</v>
      </c>
      <c r="H249" s="2">
        <f t="shared" si="85"/>
        <v>0.40710949662688117</v>
      </c>
      <c r="I249" s="2"/>
      <c r="J249" s="2">
        <f t="shared" si="87"/>
        <v>0.29644525168655944</v>
      </c>
      <c r="K249" s="2">
        <f t="shared" si="88"/>
        <v>0.70355474831344056</v>
      </c>
      <c r="L249" s="2">
        <f t="shared" si="89"/>
        <v>0</v>
      </c>
      <c r="M249" s="2">
        <f t="shared" si="90"/>
        <v>0</v>
      </c>
      <c r="N249" s="1">
        <v>2285</v>
      </c>
      <c r="O249" s="1">
        <v>5423</v>
      </c>
      <c r="AF249" s="5">
        <f>IF(Q249&gt;0,RANK(Q249,(N249:P249,Q249:AD249)),0)</f>
        <v>0</v>
      </c>
      <c r="AG249" s="5">
        <f>IF(R249&gt;0,RANK(R249,(N249:P249,Q249:AD249)),0)</f>
        <v>0</v>
      </c>
      <c r="AH249" s="5" t="e">
        <f>IF(#REF!&gt;0,RANK(#REF!,(N249:P249,Q249:AD249)),0)</f>
        <v>#REF!</v>
      </c>
      <c r="AI249" s="5">
        <f>IF(S249&gt;0,RANK(S249,(N249:P249,Q249:AD249)),0)</f>
        <v>0</v>
      </c>
      <c r="AJ249" s="2">
        <f t="shared" si="91"/>
        <v>0</v>
      </c>
      <c r="AK249" s="2">
        <f t="shared" si="92"/>
        <v>0</v>
      </c>
      <c r="AM249" s="2">
        <f t="shared" si="93"/>
        <v>0</v>
      </c>
      <c r="AO249" t="s">
        <v>178</v>
      </c>
      <c r="AP249" t="s">
        <v>179</v>
      </c>
      <c r="AQ249">
        <v>1</v>
      </c>
      <c r="AS249">
        <v>28</v>
      </c>
      <c r="AT249" s="81">
        <v>117</v>
      </c>
      <c r="AU249" s="78">
        <f t="shared" si="94"/>
        <v>28117</v>
      </c>
      <c r="AW249" s="5" t="s">
        <v>147</v>
      </c>
      <c r="AZ249" s="5"/>
      <c r="BA249" s="5">
        <v>1</v>
      </c>
      <c r="BB249" s="5">
        <v>0</v>
      </c>
      <c r="BC249">
        <f t="shared" si="95"/>
        <v>0.29599999999999999</v>
      </c>
      <c r="BD249">
        <f t="shared" si="96"/>
        <v>0</v>
      </c>
    </row>
    <row r="250" spans="1:56" hidden="1" outlineLevel="1">
      <c r="A250" t="s">
        <v>69</v>
      </c>
      <c r="B250" t="s">
        <v>179</v>
      </c>
      <c r="C250" s="1">
        <f t="shared" si="86"/>
        <v>2316</v>
      </c>
      <c r="D250" s="5">
        <f>IF(C250&gt;0,RANK(N250,(N250:P250,Q250:AD250)),0)</f>
        <v>1</v>
      </c>
      <c r="E250" s="5">
        <f>IF(C250&gt;0,RANK(O250,(N250:P250,Q250:AD250)),0)</f>
        <v>2</v>
      </c>
      <c r="F250" s="5">
        <f>IF(P250&gt;0,RANK(P250,(N250:P250,Q250:AD250)),0)</f>
        <v>0</v>
      </c>
      <c r="G250" s="1">
        <f t="shared" si="84"/>
        <v>298</v>
      </c>
      <c r="H250" s="2">
        <f t="shared" si="85"/>
        <v>0.12867012089810018</v>
      </c>
      <c r="I250" s="2"/>
      <c r="J250" s="2">
        <f t="shared" si="87"/>
        <v>0.56433506044905013</v>
      </c>
      <c r="K250" s="2">
        <f t="shared" si="88"/>
        <v>0.43566493955094993</v>
      </c>
      <c r="L250" s="2">
        <f t="shared" si="89"/>
        <v>0</v>
      </c>
      <c r="M250" s="2">
        <f t="shared" si="90"/>
        <v>-5.5511151231257827E-17</v>
      </c>
      <c r="N250" s="1">
        <v>1307</v>
      </c>
      <c r="O250" s="1">
        <v>1009</v>
      </c>
      <c r="AF250" s="5">
        <f>IF(Q250&gt;0,RANK(Q250,(N250:P250,Q250:AD250)),0)</f>
        <v>0</v>
      </c>
      <c r="AG250" s="5">
        <f>IF(R250&gt;0,RANK(R250,(N250:P250,Q250:AD250)),0)</f>
        <v>0</v>
      </c>
      <c r="AH250" s="5" t="e">
        <f>IF(#REF!&gt;0,RANK(#REF!,(N250:P250,Q250:AD250)),0)</f>
        <v>#REF!</v>
      </c>
      <c r="AI250" s="5">
        <f>IF(S250&gt;0,RANK(S250,(N250:P250,Q250:AD250)),0)</f>
        <v>0</v>
      </c>
      <c r="AJ250" s="2">
        <f t="shared" si="91"/>
        <v>0</v>
      </c>
      <c r="AK250" s="2">
        <f t="shared" si="92"/>
        <v>0</v>
      </c>
      <c r="AM250" s="2">
        <f t="shared" si="93"/>
        <v>0</v>
      </c>
      <c r="AO250" t="s">
        <v>69</v>
      </c>
      <c r="AP250" t="s">
        <v>179</v>
      </c>
      <c r="AQ250">
        <v>2</v>
      </c>
      <c r="AS250">
        <v>28</v>
      </c>
      <c r="AT250" s="81">
        <v>119</v>
      </c>
      <c r="AU250" s="78">
        <f t="shared" si="94"/>
        <v>28119</v>
      </c>
      <c r="AW250" s="5" t="s">
        <v>147</v>
      </c>
      <c r="AZ250" s="5"/>
      <c r="BA250" s="5">
        <v>1</v>
      </c>
      <c r="BB250" s="5">
        <v>0</v>
      </c>
      <c r="BC250">
        <f t="shared" si="95"/>
        <v>0.56399999999999995</v>
      </c>
      <c r="BD250">
        <f t="shared" si="96"/>
        <v>0</v>
      </c>
    </row>
    <row r="251" spans="1:56" hidden="1" outlineLevel="1">
      <c r="A251" t="s">
        <v>225</v>
      </c>
      <c r="B251" t="s">
        <v>179</v>
      </c>
      <c r="C251" s="1">
        <f t="shared" si="86"/>
        <v>43077</v>
      </c>
      <c r="D251" s="5">
        <f>IF(C251&gt;0,RANK(N251,(N251:P251,Q251:AD251)),0)</f>
        <v>2</v>
      </c>
      <c r="E251" s="5">
        <f>IF(C251&gt;0,RANK(O251,(N251:P251,Q251:AD251)),0)</f>
        <v>1</v>
      </c>
      <c r="F251" s="5">
        <f>IF(P251&gt;0,RANK(P251,(N251:P251,Q251:AD251)),0)</f>
        <v>0</v>
      </c>
      <c r="G251" s="1">
        <f t="shared" si="84"/>
        <v>25605</v>
      </c>
      <c r="H251" s="2">
        <f t="shared" si="85"/>
        <v>0.59440072428442092</v>
      </c>
      <c r="I251" s="2"/>
      <c r="J251" s="2">
        <f t="shared" si="87"/>
        <v>0.20279963785778954</v>
      </c>
      <c r="K251" s="2">
        <f t="shared" si="88"/>
        <v>0.79720036214221046</v>
      </c>
      <c r="L251" s="2">
        <f t="shared" si="89"/>
        <v>0</v>
      </c>
      <c r="M251" s="2">
        <f t="shared" si="90"/>
        <v>0</v>
      </c>
      <c r="N251" s="1">
        <v>8736</v>
      </c>
      <c r="O251" s="1">
        <v>34341</v>
      </c>
      <c r="AF251" s="5">
        <f>IF(Q251&gt;0,RANK(Q251,(N251:P251,Q251:AD251)),0)</f>
        <v>0</v>
      </c>
      <c r="AG251" s="5">
        <f>IF(R251&gt;0,RANK(R251,(N251:P251,Q251:AD251)),0)</f>
        <v>0</v>
      </c>
      <c r="AH251" s="5" t="e">
        <f>IF(#REF!&gt;0,RANK(#REF!,(N251:P251,Q251:AD251)),0)</f>
        <v>#REF!</v>
      </c>
      <c r="AI251" s="5">
        <f>IF(S251&gt;0,RANK(S251,(N251:P251,Q251:AD251)),0)</f>
        <v>0</v>
      </c>
      <c r="AJ251" s="2">
        <f t="shared" si="91"/>
        <v>0</v>
      </c>
      <c r="AK251" s="2">
        <f t="shared" si="92"/>
        <v>0</v>
      </c>
      <c r="AM251" s="2">
        <f t="shared" si="93"/>
        <v>0</v>
      </c>
      <c r="AO251" t="s">
        <v>225</v>
      </c>
      <c r="AP251" t="s">
        <v>179</v>
      </c>
      <c r="AQ251">
        <v>3</v>
      </c>
      <c r="AS251">
        <v>28</v>
      </c>
      <c r="AT251" s="81">
        <v>121</v>
      </c>
      <c r="AU251" s="78">
        <f t="shared" si="94"/>
        <v>28121</v>
      </c>
      <c r="AW251" s="5" t="s">
        <v>147</v>
      </c>
      <c r="AZ251" s="5"/>
      <c r="BA251" s="5">
        <v>0</v>
      </c>
      <c r="BB251" s="5">
        <v>1</v>
      </c>
      <c r="BC251">
        <f t="shared" si="95"/>
        <v>0</v>
      </c>
      <c r="BD251">
        <f t="shared" si="96"/>
        <v>0.79700000000000004</v>
      </c>
    </row>
    <row r="252" spans="1:56" hidden="1" outlineLevel="1">
      <c r="A252" t="s">
        <v>153</v>
      </c>
      <c r="B252" t="s">
        <v>179</v>
      </c>
      <c r="C252" s="1">
        <f t="shared" si="86"/>
        <v>8166</v>
      </c>
      <c r="D252" s="5">
        <f>IF(C252&gt;0,RANK(N252,(N252:P252,Q252:AD252)),0)</f>
        <v>2</v>
      </c>
      <c r="E252" s="5">
        <f>IF(C252&gt;0,RANK(O252,(N252:P252,Q252:AD252)),0)</f>
        <v>1</v>
      </c>
      <c r="F252" s="5">
        <f>IF(P252&gt;0,RANK(P252,(N252:P252,Q252:AD252)),0)</f>
        <v>0</v>
      </c>
      <c r="G252" s="1">
        <f t="shared" si="84"/>
        <v>2166</v>
      </c>
      <c r="H252" s="2">
        <f t="shared" si="85"/>
        <v>0.26524614254224832</v>
      </c>
      <c r="I252" s="2"/>
      <c r="J252" s="2">
        <f t="shared" si="87"/>
        <v>0.36737692872887584</v>
      </c>
      <c r="K252" s="2">
        <f t="shared" si="88"/>
        <v>0.63262307127112416</v>
      </c>
      <c r="L252" s="2">
        <f t="shared" si="89"/>
        <v>0</v>
      </c>
      <c r="M252" s="2">
        <f t="shared" si="90"/>
        <v>0</v>
      </c>
      <c r="N252" s="1">
        <v>3000</v>
      </c>
      <c r="O252" s="1">
        <v>5166</v>
      </c>
      <c r="AF252" s="5">
        <f>IF(Q252&gt;0,RANK(Q252,(N252:P252,Q252:AD252)),0)</f>
        <v>0</v>
      </c>
      <c r="AG252" s="5">
        <f>IF(R252&gt;0,RANK(R252,(N252:P252,Q252:AD252)),0)</f>
        <v>0</v>
      </c>
      <c r="AH252" s="5" t="e">
        <f>IF(#REF!&gt;0,RANK(#REF!,(N252:P252,Q252:AD252)),0)</f>
        <v>#REF!</v>
      </c>
      <c r="AI252" s="5">
        <f>IF(S252&gt;0,RANK(S252,(N252:P252,Q252:AD252)),0)</f>
        <v>0</v>
      </c>
      <c r="AJ252" s="2">
        <f t="shared" si="91"/>
        <v>0</v>
      </c>
      <c r="AK252" s="2">
        <f t="shared" si="92"/>
        <v>0</v>
      </c>
      <c r="AM252" s="2">
        <f t="shared" si="93"/>
        <v>0</v>
      </c>
      <c r="AO252" t="s">
        <v>153</v>
      </c>
      <c r="AP252" t="s">
        <v>179</v>
      </c>
      <c r="AQ252">
        <v>3</v>
      </c>
      <c r="AS252">
        <v>28</v>
      </c>
      <c r="AT252" s="81">
        <v>123</v>
      </c>
      <c r="AU252" s="78">
        <f t="shared" si="94"/>
        <v>28123</v>
      </c>
      <c r="AW252" s="5" t="s">
        <v>147</v>
      </c>
      <c r="AZ252" s="5"/>
      <c r="BA252" s="5">
        <v>0</v>
      </c>
      <c r="BB252" s="5">
        <v>1</v>
      </c>
      <c r="BC252">
        <f t="shared" si="95"/>
        <v>0</v>
      </c>
      <c r="BD252">
        <f t="shared" si="96"/>
        <v>0.63200000000000001</v>
      </c>
    </row>
    <row r="253" spans="1:56" hidden="1" outlineLevel="1">
      <c r="A253" t="s">
        <v>226</v>
      </c>
      <c r="B253" t="s">
        <v>179</v>
      </c>
      <c r="C253" s="1">
        <f t="shared" si="86"/>
        <v>2068</v>
      </c>
      <c r="D253" s="5">
        <f>IF(C253&gt;0,RANK(N253,(N253:P253,Q253:AD253)),0)</f>
        <v>1</v>
      </c>
      <c r="E253" s="5">
        <f>IF(C253&gt;0,RANK(O253,(N253:P253,Q253:AD253)),0)</f>
        <v>2</v>
      </c>
      <c r="F253" s="5">
        <f>IF(P253&gt;0,RANK(P253,(N253:P253,Q253:AD253)),0)</f>
        <v>0</v>
      </c>
      <c r="G253" s="1">
        <f t="shared" si="84"/>
        <v>492</v>
      </c>
      <c r="H253" s="2">
        <f t="shared" si="85"/>
        <v>0.23791102514506771</v>
      </c>
      <c r="I253" s="2"/>
      <c r="J253" s="2">
        <f t="shared" si="87"/>
        <v>0.61895551257253389</v>
      </c>
      <c r="K253" s="2">
        <f t="shared" si="88"/>
        <v>0.38104448742746616</v>
      </c>
      <c r="L253" s="2">
        <f t="shared" si="89"/>
        <v>0</v>
      </c>
      <c r="M253" s="2">
        <f t="shared" si="90"/>
        <v>-5.5511151231257827E-17</v>
      </c>
      <c r="N253" s="1">
        <v>1280</v>
      </c>
      <c r="O253" s="1">
        <v>788</v>
      </c>
      <c r="AF253" s="5">
        <f>IF(Q253&gt;0,RANK(Q253,(N253:P253,Q253:AD253)),0)</f>
        <v>0</v>
      </c>
      <c r="AG253" s="5">
        <f>IF(R253&gt;0,RANK(R253,(N253:P253,Q253:AD253)),0)</f>
        <v>0</v>
      </c>
      <c r="AH253" s="5" t="e">
        <f>IF(#REF!&gt;0,RANK(#REF!,(N253:P253,Q253:AD253)),0)</f>
        <v>#REF!</v>
      </c>
      <c r="AI253" s="5">
        <f>IF(S253&gt;0,RANK(S253,(N253:P253,Q253:AD253)),0)</f>
        <v>0</v>
      </c>
      <c r="AJ253" s="2">
        <f t="shared" si="91"/>
        <v>0</v>
      </c>
      <c r="AK253" s="2">
        <f t="shared" si="92"/>
        <v>0</v>
      </c>
      <c r="AM253" s="2">
        <f t="shared" si="93"/>
        <v>0</v>
      </c>
      <c r="AO253" t="s">
        <v>226</v>
      </c>
      <c r="AP253" t="s">
        <v>179</v>
      </c>
      <c r="AQ253">
        <v>2</v>
      </c>
      <c r="AS253">
        <v>28</v>
      </c>
      <c r="AT253" s="81">
        <v>125</v>
      </c>
      <c r="AU253" s="78">
        <f t="shared" si="94"/>
        <v>28125</v>
      </c>
      <c r="AW253" s="5" t="s">
        <v>147</v>
      </c>
      <c r="AZ253" s="5"/>
      <c r="BA253" s="5">
        <v>1</v>
      </c>
      <c r="BB253" s="5">
        <v>0</v>
      </c>
      <c r="BC253">
        <f t="shared" si="95"/>
        <v>0.61799999999999999</v>
      </c>
      <c r="BD253">
        <f t="shared" si="96"/>
        <v>0</v>
      </c>
    </row>
    <row r="254" spans="1:56" hidden="1" outlineLevel="1">
      <c r="A254" t="s">
        <v>129</v>
      </c>
      <c r="B254" t="s">
        <v>179</v>
      </c>
      <c r="C254" s="1">
        <f t="shared" si="86"/>
        <v>9467</v>
      </c>
      <c r="D254" s="5">
        <f>IF(C254&gt;0,RANK(N254,(N254:P254,Q254:AD254)),0)</f>
        <v>2</v>
      </c>
      <c r="E254" s="5">
        <f>IF(C254&gt;0,RANK(O254,(N254:P254,Q254:AD254)),0)</f>
        <v>1</v>
      </c>
      <c r="F254" s="5">
        <f>IF(P254&gt;0,RANK(P254,(N254:P254,Q254:AD254)),0)</f>
        <v>0</v>
      </c>
      <c r="G254" s="1">
        <f t="shared" si="84"/>
        <v>2949</v>
      </c>
      <c r="H254" s="2">
        <f t="shared" si="85"/>
        <v>0.31150311608746173</v>
      </c>
      <c r="I254" s="2"/>
      <c r="J254" s="2">
        <f t="shared" si="87"/>
        <v>0.34424844195626914</v>
      </c>
      <c r="K254" s="2">
        <f t="shared" si="88"/>
        <v>0.65575155804373086</v>
      </c>
      <c r="L254" s="2">
        <f t="shared" si="89"/>
        <v>0</v>
      </c>
      <c r="M254" s="2">
        <f t="shared" si="90"/>
        <v>0</v>
      </c>
      <c r="N254" s="1">
        <v>3259</v>
      </c>
      <c r="O254" s="1">
        <v>6208</v>
      </c>
      <c r="AF254" s="5">
        <f>IF(Q254&gt;0,RANK(Q254,(N254:P254,Q254:AD254)),0)</f>
        <v>0</v>
      </c>
      <c r="AG254" s="5">
        <f>IF(R254&gt;0,RANK(R254,(N254:P254,Q254:AD254)),0)</f>
        <v>0</v>
      </c>
      <c r="AH254" s="5" t="e">
        <f>IF(#REF!&gt;0,RANK(#REF!,(N254:P254,Q254:AD254)),0)</f>
        <v>#REF!</v>
      </c>
      <c r="AI254" s="5">
        <f>IF(S254&gt;0,RANK(S254,(N254:P254,Q254:AD254)),0)</f>
        <v>0</v>
      </c>
      <c r="AJ254" s="2">
        <f t="shared" si="91"/>
        <v>0</v>
      </c>
      <c r="AK254" s="2">
        <f t="shared" si="92"/>
        <v>0</v>
      </c>
      <c r="AM254" s="2">
        <f t="shared" si="93"/>
        <v>0</v>
      </c>
      <c r="AO254" t="s">
        <v>129</v>
      </c>
      <c r="AP254" t="s">
        <v>179</v>
      </c>
      <c r="AQ254">
        <v>4</v>
      </c>
      <c r="AS254">
        <v>28</v>
      </c>
      <c r="AT254" s="81">
        <v>127</v>
      </c>
      <c r="AU254" s="78">
        <f t="shared" si="94"/>
        <v>28127</v>
      </c>
      <c r="AW254" s="5" t="s">
        <v>147</v>
      </c>
      <c r="AZ254" s="5"/>
      <c r="BA254" s="5">
        <v>0</v>
      </c>
      <c r="BB254" s="5">
        <v>1</v>
      </c>
      <c r="BC254">
        <f t="shared" si="95"/>
        <v>0</v>
      </c>
      <c r="BD254">
        <f t="shared" si="96"/>
        <v>0.65500000000000003</v>
      </c>
    </row>
    <row r="255" spans="1:56" hidden="1" outlineLevel="1">
      <c r="A255" t="s">
        <v>338</v>
      </c>
      <c r="B255" t="s">
        <v>179</v>
      </c>
      <c r="C255" s="1">
        <f t="shared" ref="C255:C273" si="97">SUM(N255:AD255)</f>
        <v>7028</v>
      </c>
      <c r="D255" s="5">
        <f>IF(C255&gt;0,RANK(N255,(N255:P255,Q255:AD255)),0)</f>
        <v>2</v>
      </c>
      <c r="E255" s="5">
        <f>IF(C255&gt;0,RANK(O255,(N255:P255,Q255:AD255)),0)</f>
        <v>1</v>
      </c>
      <c r="F255" s="5">
        <f>IF(P255&gt;0,RANK(P255,(N255:P255,Q255:AD255)),0)</f>
        <v>0</v>
      </c>
      <c r="G255" s="1">
        <f t="shared" si="84"/>
        <v>3726</v>
      </c>
      <c r="H255" s="2">
        <f t="shared" si="85"/>
        <v>0.53016505406943659</v>
      </c>
      <c r="I255" s="2"/>
      <c r="J255" s="2">
        <f t="shared" ref="J255:J273" si="98">IF($C255=0,"-",N255/$C255)</f>
        <v>0.23491747296528173</v>
      </c>
      <c r="K255" s="2">
        <f t="shared" ref="K255:K273" si="99">IF($C255=0,"-",O255/$C255)</f>
        <v>0.76508252703471824</v>
      </c>
      <c r="L255" s="2">
        <f t="shared" ref="L255:L273" si="100">IF($C255=0,"-",P255/$C255)</f>
        <v>0</v>
      </c>
      <c r="M255" s="2">
        <f t="shared" ref="M255:M273" si="101">IF(C255=0,"-",(1-J255-K255-L255))</f>
        <v>0</v>
      </c>
      <c r="N255" s="1">
        <v>1651</v>
      </c>
      <c r="O255" s="1">
        <v>5377</v>
      </c>
      <c r="AF255" s="5">
        <f>IF(Q255&gt;0,RANK(Q255,(N255:P255,Q255:AD255)),0)</f>
        <v>0</v>
      </c>
      <c r="AG255" s="5">
        <f>IF(R255&gt;0,RANK(R255,(N255:P255,Q255:AD255)),0)</f>
        <v>0</v>
      </c>
      <c r="AH255" s="5" t="e">
        <f>IF(#REF!&gt;0,RANK(#REF!,(N255:P255,Q255:AD255)),0)</f>
        <v>#REF!</v>
      </c>
      <c r="AI255" s="5">
        <f>IF(S255&gt;0,RANK(S255,(N255:P255,Q255:AD255)),0)</f>
        <v>0</v>
      </c>
      <c r="AJ255" s="2">
        <f t="shared" ref="AJ255:AJ273" si="102">IF($C255=0,"-",Q255/$C255)</f>
        <v>0</v>
      </c>
      <c r="AK255" s="2">
        <f t="shared" ref="AK255:AK273" si="103">IF($C255=0,"-",R255/$C255)</f>
        <v>0</v>
      </c>
      <c r="AM255" s="2">
        <f t="shared" ref="AM255:AM273" si="104">IF($C255=0,"-",S255/$C255)</f>
        <v>0</v>
      </c>
      <c r="AO255" t="s">
        <v>338</v>
      </c>
      <c r="AP255" t="s">
        <v>179</v>
      </c>
      <c r="AQ255">
        <v>3</v>
      </c>
      <c r="AS255">
        <v>28</v>
      </c>
      <c r="AT255" s="81">
        <v>129</v>
      </c>
      <c r="AU255" s="78">
        <f t="shared" ref="AU255:AU272" si="105">(AS255*1000+AT255)</f>
        <v>28129</v>
      </c>
      <c r="AW255" s="5" t="s">
        <v>147</v>
      </c>
      <c r="AZ255" s="5"/>
      <c r="BA255" s="5">
        <v>0</v>
      </c>
      <c r="BB255" s="5">
        <v>1</v>
      </c>
      <c r="BC255">
        <f t="shared" ref="BC255:BC272" si="106">ROUNDDOWN(BA255*J255,3)</f>
        <v>0</v>
      </c>
      <c r="BD255">
        <f t="shared" ref="BD255:BD272" si="107">ROUNDDOWN(BB255*K255,3)</f>
        <v>0.76500000000000001</v>
      </c>
    </row>
    <row r="256" spans="1:56" hidden="1" outlineLevel="1">
      <c r="A256" t="s">
        <v>165</v>
      </c>
      <c r="B256" t="s">
        <v>179</v>
      </c>
      <c r="C256" s="1">
        <f t="shared" si="97"/>
        <v>5921</v>
      </c>
      <c r="D256" s="5">
        <f>IF(C256&gt;0,RANK(N256,(N256:P256,Q256:AD256)),0)</f>
        <v>2</v>
      </c>
      <c r="E256" s="5">
        <f>IF(C256&gt;0,RANK(O256,(N256:P256,Q256:AD256)),0)</f>
        <v>1</v>
      </c>
      <c r="F256" s="5">
        <f>IF(P256&gt;0,RANK(P256,(N256:P256,Q256:AD256)),0)</f>
        <v>0</v>
      </c>
      <c r="G256" s="1">
        <f t="shared" si="84"/>
        <v>2493</v>
      </c>
      <c r="H256" s="2">
        <f t="shared" si="85"/>
        <v>0.42104374261104544</v>
      </c>
      <c r="I256" s="2"/>
      <c r="J256" s="2">
        <f t="shared" si="98"/>
        <v>0.28947812869447731</v>
      </c>
      <c r="K256" s="2">
        <f t="shared" si="99"/>
        <v>0.71052187130552269</v>
      </c>
      <c r="L256" s="2">
        <f t="shared" si="100"/>
        <v>0</v>
      </c>
      <c r="M256" s="2">
        <f t="shared" si="101"/>
        <v>0</v>
      </c>
      <c r="N256" s="1">
        <v>1714</v>
      </c>
      <c r="O256" s="1">
        <v>4207</v>
      </c>
      <c r="AF256" s="5">
        <f>IF(Q256&gt;0,RANK(Q256,(N256:P256,Q256:AD256)),0)</f>
        <v>0</v>
      </c>
      <c r="AG256" s="5">
        <f>IF(R256&gt;0,RANK(R256,(N256:P256,Q256:AD256)),0)</f>
        <v>0</v>
      </c>
      <c r="AH256" s="5" t="e">
        <f>IF(#REF!&gt;0,RANK(#REF!,(N256:P256,Q256:AD256)),0)</f>
        <v>#REF!</v>
      </c>
      <c r="AI256" s="5">
        <f>IF(S256&gt;0,RANK(S256,(N256:P256,Q256:AD256)),0)</f>
        <v>0</v>
      </c>
      <c r="AJ256" s="2">
        <f t="shared" si="102"/>
        <v>0</v>
      </c>
      <c r="AK256" s="2">
        <f t="shared" si="103"/>
        <v>0</v>
      </c>
      <c r="AM256" s="2">
        <f t="shared" si="104"/>
        <v>0</v>
      </c>
      <c r="AO256" t="s">
        <v>165</v>
      </c>
      <c r="AP256" t="s">
        <v>179</v>
      </c>
      <c r="AQ256">
        <v>5</v>
      </c>
      <c r="AS256">
        <v>28</v>
      </c>
      <c r="AT256" s="81">
        <v>131</v>
      </c>
      <c r="AU256" s="78">
        <f t="shared" si="105"/>
        <v>28131</v>
      </c>
      <c r="AW256" s="5" t="s">
        <v>147</v>
      </c>
      <c r="AZ256" s="5"/>
      <c r="BA256" s="5">
        <v>0</v>
      </c>
      <c r="BB256" s="5">
        <v>1</v>
      </c>
      <c r="BC256">
        <f t="shared" si="106"/>
        <v>0</v>
      </c>
      <c r="BD256">
        <f t="shared" si="107"/>
        <v>0.71</v>
      </c>
    </row>
    <row r="257" spans="1:56" hidden="1" outlineLevel="1">
      <c r="A257" t="s">
        <v>322</v>
      </c>
      <c r="B257" t="s">
        <v>179</v>
      </c>
      <c r="C257" s="1">
        <f t="shared" si="97"/>
        <v>5946</v>
      </c>
      <c r="D257" s="5">
        <f>IF(C257&gt;0,RANK(N257,(N257:P257,Q257:AD257)),0)</f>
        <v>1</v>
      </c>
      <c r="E257" s="5">
        <f>IF(C257&gt;0,RANK(O257,(N257:P257,Q257:AD257)),0)</f>
        <v>2</v>
      </c>
      <c r="F257" s="5">
        <f>IF(P257&gt;0,RANK(P257,(N257:P257,Q257:AD257)),0)</f>
        <v>0</v>
      </c>
      <c r="G257" s="1">
        <f t="shared" si="84"/>
        <v>1168</v>
      </c>
      <c r="H257" s="2">
        <f t="shared" si="85"/>
        <v>0.19643457786747393</v>
      </c>
      <c r="I257" s="2"/>
      <c r="J257" s="2">
        <f t="shared" si="98"/>
        <v>0.59821728893373693</v>
      </c>
      <c r="K257" s="2">
        <f t="shared" si="99"/>
        <v>0.40178271106626301</v>
      </c>
      <c r="L257" s="2">
        <f t="shared" si="100"/>
        <v>0</v>
      </c>
      <c r="M257" s="2">
        <f t="shared" si="101"/>
        <v>5.5511151231257827E-17</v>
      </c>
      <c r="N257" s="1">
        <v>3557</v>
      </c>
      <c r="O257" s="1">
        <v>2389</v>
      </c>
      <c r="AF257" s="5">
        <f>IF(Q257&gt;0,RANK(Q257,(N257:P257,Q257:AD257)),0)</f>
        <v>0</v>
      </c>
      <c r="AG257" s="5">
        <f>IF(R257&gt;0,RANK(R257,(N257:P257,Q257:AD257)),0)</f>
        <v>0</v>
      </c>
      <c r="AH257" s="5" t="e">
        <f>IF(#REF!&gt;0,RANK(#REF!,(N257:P257,Q257:AD257)),0)</f>
        <v>#REF!</v>
      </c>
      <c r="AI257" s="5">
        <f>IF(S257&gt;0,RANK(S257,(N257:P257,Q257:AD257)),0)</f>
        <v>0</v>
      </c>
      <c r="AJ257" s="2">
        <f t="shared" si="102"/>
        <v>0</v>
      </c>
      <c r="AK257" s="2">
        <f t="shared" si="103"/>
        <v>0</v>
      </c>
      <c r="AM257" s="2">
        <f t="shared" si="104"/>
        <v>0</v>
      </c>
      <c r="AO257" t="s">
        <v>322</v>
      </c>
      <c r="AP257" t="s">
        <v>179</v>
      </c>
      <c r="AQ257">
        <v>2</v>
      </c>
      <c r="AS257">
        <v>28</v>
      </c>
      <c r="AT257" s="81">
        <v>133</v>
      </c>
      <c r="AU257" s="78">
        <f t="shared" si="105"/>
        <v>28133</v>
      </c>
      <c r="AW257" s="5" t="s">
        <v>147</v>
      </c>
      <c r="AZ257" s="5"/>
      <c r="BA257" s="5">
        <v>1</v>
      </c>
      <c r="BB257" s="5">
        <v>0</v>
      </c>
      <c r="BC257">
        <f t="shared" si="106"/>
        <v>0.59799999999999998</v>
      </c>
      <c r="BD257">
        <f t="shared" si="107"/>
        <v>0</v>
      </c>
    </row>
    <row r="258" spans="1:56" hidden="1" outlineLevel="1">
      <c r="A258" t="s">
        <v>6</v>
      </c>
      <c r="B258" t="s">
        <v>179</v>
      </c>
      <c r="C258" s="1">
        <f t="shared" si="97"/>
        <v>4336</v>
      </c>
      <c r="D258" s="5">
        <f>IF(C258&gt;0,RANK(N258,(N258:P258,Q258:AD258)),0)</f>
        <v>1</v>
      </c>
      <c r="E258" s="5">
        <f>IF(C258&gt;0,RANK(O258,(N258:P258,Q258:AD258)),0)</f>
        <v>2</v>
      </c>
      <c r="F258" s="5">
        <f>IF(P258&gt;0,RANK(P258,(N258:P258,Q258:AD258)),0)</f>
        <v>0</v>
      </c>
      <c r="G258" s="1">
        <f t="shared" si="84"/>
        <v>112</v>
      </c>
      <c r="H258" s="2">
        <f t="shared" si="85"/>
        <v>2.5830258302583026E-2</v>
      </c>
      <c r="I258" s="2"/>
      <c r="J258" s="2">
        <f t="shared" si="98"/>
        <v>0.51291512915129156</v>
      </c>
      <c r="K258" s="2">
        <f t="shared" si="99"/>
        <v>0.4870848708487085</v>
      </c>
      <c r="L258" s="2">
        <f t="shared" si="100"/>
        <v>0</v>
      </c>
      <c r="M258" s="2">
        <f t="shared" si="101"/>
        <v>-5.5511151231257827E-17</v>
      </c>
      <c r="N258" s="1">
        <v>2224</v>
      </c>
      <c r="O258" s="1">
        <v>2112</v>
      </c>
      <c r="AF258" s="5">
        <f>IF(Q258&gt;0,RANK(Q258,(N258:P258,Q258:AD258)),0)</f>
        <v>0</v>
      </c>
      <c r="AG258" s="5">
        <f>IF(R258&gt;0,RANK(R258,(N258:P258,Q258:AD258)),0)</f>
        <v>0</v>
      </c>
      <c r="AH258" s="5" t="e">
        <f>IF(#REF!&gt;0,RANK(#REF!,(N258:P258,Q258:AD258)),0)</f>
        <v>#REF!</v>
      </c>
      <c r="AI258" s="5">
        <f>IF(S258&gt;0,RANK(S258,(N258:P258,Q258:AD258)),0)</f>
        <v>0</v>
      </c>
      <c r="AJ258" s="2">
        <f t="shared" si="102"/>
        <v>0</v>
      </c>
      <c r="AK258" s="2">
        <f t="shared" si="103"/>
        <v>0</v>
      </c>
      <c r="AM258" s="2">
        <f t="shared" si="104"/>
        <v>0</v>
      </c>
      <c r="AO258" t="s">
        <v>6</v>
      </c>
      <c r="AP258" t="s">
        <v>179</v>
      </c>
      <c r="AS258">
        <v>28</v>
      </c>
      <c r="AT258" s="81">
        <v>135</v>
      </c>
      <c r="AU258" s="78">
        <f t="shared" si="105"/>
        <v>28135</v>
      </c>
      <c r="AW258" s="5" t="s">
        <v>147</v>
      </c>
      <c r="AZ258" s="5"/>
      <c r="BA258" s="5">
        <v>1</v>
      </c>
      <c r="BB258" s="5">
        <v>0</v>
      </c>
      <c r="BC258">
        <f t="shared" si="106"/>
        <v>0.51200000000000001</v>
      </c>
      <c r="BD258">
        <f t="shared" si="107"/>
        <v>0</v>
      </c>
    </row>
    <row r="259" spans="1:56" hidden="1" outlineLevel="1">
      <c r="A259" t="s">
        <v>284</v>
      </c>
      <c r="B259" t="s">
        <v>179</v>
      </c>
      <c r="C259" s="1">
        <f t="shared" si="97"/>
        <v>8233</v>
      </c>
      <c r="D259" s="5">
        <f>IF(C259&gt;0,RANK(N259,(N259:P259,Q259:AD259)),0)</f>
        <v>2</v>
      </c>
      <c r="E259" s="5">
        <f>IF(C259&gt;0,RANK(O259,(N259:P259,Q259:AD259)),0)</f>
        <v>1</v>
      </c>
      <c r="F259" s="5">
        <f>IF(P259&gt;0,RANK(P259,(N259:P259,Q259:AD259)),0)</f>
        <v>0</v>
      </c>
      <c r="G259" s="1">
        <f t="shared" si="84"/>
        <v>2991</v>
      </c>
      <c r="H259" s="2">
        <f t="shared" si="85"/>
        <v>0.36329406048827889</v>
      </c>
      <c r="I259" s="2"/>
      <c r="J259" s="2">
        <f t="shared" si="98"/>
        <v>0.31835296975586058</v>
      </c>
      <c r="K259" s="2">
        <f t="shared" si="99"/>
        <v>0.68164703024413942</v>
      </c>
      <c r="L259" s="2">
        <f t="shared" si="100"/>
        <v>0</v>
      </c>
      <c r="M259" s="2">
        <f t="shared" si="101"/>
        <v>0</v>
      </c>
      <c r="N259" s="1">
        <v>2621</v>
      </c>
      <c r="O259" s="1">
        <v>5612</v>
      </c>
      <c r="AF259" s="5">
        <f>IF(Q259&gt;0,RANK(Q259,(N259:P259,Q259:AD259)),0)</f>
        <v>0</v>
      </c>
      <c r="AG259" s="5">
        <f>IF(R259&gt;0,RANK(R259,(N259:P259,Q259:AD259)),0)</f>
        <v>0</v>
      </c>
      <c r="AH259" s="5" t="e">
        <f>IF(#REF!&gt;0,RANK(#REF!,(N259:P259,Q259:AD259)),0)</f>
        <v>#REF!</v>
      </c>
      <c r="AI259" s="5">
        <f>IF(S259&gt;0,RANK(S259,(N259:P259,Q259:AD259)),0)</f>
        <v>0</v>
      </c>
      <c r="AJ259" s="2">
        <f t="shared" si="102"/>
        <v>0</v>
      </c>
      <c r="AK259" s="2">
        <f t="shared" si="103"/>
        <v>0</v>
      </c>
      <c r="AM259" s="2">
        <f t="shared" si="104"/>
        <v>0</v>
      </c>
      <c r="AO259" t="s">
        <v>284</v>
      </c>
      <c r="AP259" t="s">
        <v>179</v>
      </c>
      <c r="AQ259">
        <v>1</v>
      </c>
      <c r="AS259">
        <v>28</v>
      </c>
      <c r="AT259" s="81">
        <v>137</v>
      </c>
      <c r="AU259" s="78">
        <f t="shared" si="105"/>
        <v>28137</v>
      </c>
      <c r="AW259" s="5" t="s">
        <v>147</v>
      </c>
      <c r="AZ259" s="5"/>
      <c r="BA259" s="5">
        <v>0</v>
      </c>
      <c r="BB259" s="5">
        <v>1</v>
      </c>
      <c r="BC259">
        <f t="shared" si="106"/>
        <v>0</v>
      </c>
      <c r="BD259">
        <f t="shared" si="107"/>
        <v>0.68100000000000005</v>
      </c>
    </row>
    <row r="260" spans="1:56" hidden="1" outlineLevel="1">
      <c r="A260" t="s">
        <v>275</v>
      </c>
      <c r="B260" t="s">
        <v>179</v>
      </c>
      <c r="C260" s="1">
        <f t="shared" si="97"/>
        <v>7821</v>
      </c>
      <c r="D260" s="5">
        <f>IF(C260&gt;0,RANK(N260,(N260:P260,Q260:AD260)),0)</f>
        <v>2</v>
      </c>
      <c r="E260" s="5">
        <f>IF(C260&gt;0,RANK(O260,(N260:P260,Q260:AD260)),0)</f>
        <v>1</v>
      </c>
      <c r="F260" s="5">
        <f>IF(P260&gt;0,RANK(P260,(N260:P260,Q260:AD260)),0)</f>
        <v>0</v>
      </c>
      <c r="G260" s="1">
        <f t="shared" ref="G260:G273" si="108">IF(C260&gt;0,MAX(N260:P260)-LARGE(N260:P260,2),0)</f>
        <v>3969</v>
      </c>
      <c r="H260" s="2">
        <f t="shared" ref="H260:H273" si="109">IF(C260&gt;0,G260/C260,0)</f>
        <v>0.50747986191024164</v>
      </c>
      <c r="I260" s="2"/>
      <c r="J260" s="2">
        <f t="shared" si="98"/>
        <v>0.24626006904487918</v>
      </c>
      <c r="K260" s="2">
        <f t="shared" si="99"/>
        <v>0.75373993095512082</v>
      </c>
      <c r="L260" s="2">
        <f t="shared" si="100"/>
        <v>0</v>
      </c>
      <c r="M260" s="2">
        <f t="shared" si="101"/>
        <v>0</v>
      </c>
      <c r="N260" s="1">
        <v>1926</v>
      </c>
      <c r="O260" s="1">
        <v>5895</v>
      </c>
      <c r="AF260" s="5">
        <f>IF(Q260&gt;0,RANK(Q260,(N260:P260,Q260:AD260)),0)</f>
        <v>0</v>
      </c>
      <c r="AG260" s="5">
        <f>IF(R260&gt;0,RANK(R260,(N260:P260,Q260:AD260)),0)</f>
        <v>0</v>
      </c>
      <c r="AH260" s="5" t="e">
        <f>IF(#REF!&gt;0,RANK(#REF!,(N260:P260,Q260:AD260)),0)</f>
        <v>#REF!</v>
      </c>
      <c r="AI260" s="5">
        <f>IF(S260&gt;0,RANK(S260,(N260:P260,Q260:AD260)),0)</f>
        <v>0</v>
      </c>
      <c r="AJ260" s="2">
        <f t="shared" si="102"/>
        <v>0</v>
      </c>
      <c r="AK260" s="2">
        <f t="shared" si="103"/>
        <v>0</v>
      </c>
      <c r="AM260" s="2">
        <f t="shared" si="104"/>
        <v>0</v>
      </c>
      <c r="AO260" t="s">
        <v>275</v>
      </c>
      <c r="AP260" t="s">
        <v>179</v>
      </c>
      <c r="AQ260">
        <v>1</v>
      </c>
      <c r="AS260">
        <v>28</v>
      </c>
      <c r="AT260" s="81">
        <v>139</v>
      </c>
      <c r="AU260" s="78">
        <f t="shared" si="105"/>
        <v>28139</v>
      </c>
      <c r="AW260" s="5" t="s">
        <v>147</v>
      </c>
      <c r="AZ260" s="5"/>
      <c r="BA260" s="5">
        <v>0</v>
      </c>
      <c r="BB260" s="5">
        <v>1</v>
      </c>
      <c r="BC260">
        <f t="shared" si="106"/>
        <v>0</v>
      </c>
      <c r="BD260">
        <f t="shared" si="107"/>
        <v>0.753</v>
      </c>
    </row>
    <row r="261" spans="1:56" hidden="1" outlineLevel="1">
      <c r="A261" t="s">
        <v>185</v>
      </c>
      <c r="B261" t="s">
        <v>179</v>
      </c>
      <c r="C261" s="1">
        <f t="shared" si="97"/>
        <v>6256</v>
      </c>
      <c r="D261" s="5">
        <f>IF(C261&gt;0,RANK(N261,(N261:P261,Q261:AD261)),0)</f>
        <v>2</v>
      </c>
      <c r="E261" s="5">
        <f>IF(C261&gt;0,RANK(O261,(N261:P261,Q261:AD261)),0)</f>
        <v>1</v>
      </c>
      <c r="F261" s="5">
        <f>IF(P261&gt;0,RANK(P261,(N261:P261,Q261:AD261)),0)</f>
        <v>0</v>
      </c>
      <c r="G261" s="1">
        <f t="shared" si="108"/>
        <v>3180</v>
      </c>
      <c r="H261" s="2">
        <f t="shared" si="109"/>
        <v>0.50831202046035806</v>
      </c>
      <c r="I261" s="2"/>
      <c r="J261" s="2">
        <f t="shared" si="98"/>
        <v>0.24584398976982097</v>
      </c>
      <c r="K261" s="2">
        <f t="shared" si="99"/>
        <v>0.75415601023017897</v>
      </c>
      <c r="L261" s="2">
        <f t="shared" si="100"/>
        <v>0</v>
      </c>
      <c r="M261" s="2">
        <f t="shared" si="101"/>
        <v>0</v>
      </c>
      <c r="N261" s="1">
        <v>1538</v>
      </c>
      <c r="O261" s="1">
        <v>4718</v>
      </c>
      <c r="AF261" s="5">
        <f>IF(Q261&gt;0,RANK(Q261,(N261:P261,Q261:AD261)),0)</f>
        <v>0</v>
      </c>
      <c r="AG261" s="5">
        <f>IF(R261&gt;0,RANK(R261,(N261:P261,Q261:AD261)),0)</f>
        <v>0</v>
      </c>
      <c r="AH261" s="5" t="e">
        <f>IF(#REF!&gt;0,RANK(#REF!,(N261:P261,Q261:AD261)),0)</f>
        <v>#REF!</v>
      </c>
      <c r="AI261" s="5">
        <f>IF(S261&gt;0,RANK(S261,(N261:P261,Q261:AD261)),0)</f>
        <v>0</v>
      </c>
      <c r="AJ261" s="2">
        <f t="shared" si="102"/>
        <v>0</v>
      </c>
      <c r="AK261" s="2">
        <f t="shared" si="103"/>
        <v>0</v>
      </c>
      <c r="AM261" s="2">
        <f t="shared" si="104"/>
        <v>0</v>
      </c>
      <c r="AO261" t="s">
        <v>185</v>
      </c>
      <c r="AP261" t="s">
        <v>179</v>
      </c>
      <c r="AQ261">
        <v>1</v>
      </c>
      <c r="AS261">
        <v>28</v>
      </c>
      <c r="AT261" s="81">
        <v>141</v>
      </c>
      <c r="AU261" s="78">
        <f t="shared" si="105"/>
        <v>28141</v>
      </c>
      <c r="AW261" s="5" t="s">
        <v>147</v>
      </c>
      <c r="AZ261" s="5"/>
      <c r="BA261" s="5">
        <v>0</v>
      </c>
      <c r="BB261" s="5">
        <v>1</v>
      </c>
      <c r="BC261">
        <f t="shared" si="106"/>
        <v>0</v>
      </c>
      <c r="BD261">
        <f t="shared" si="107"/>
        <v>0.754</v>
      </c>
    </row>
    <row r="262" spans="1:56" hidden="1" outlineLevel="1">
      <c r="A262" t="s">
        <v>314</v>
      </c>
      <c r="B262" t="s">
        <v>179</v>
      </c>
      <c r="C262" s="1">
        <f t="shared" si="97"/>
        <v>3246</v>
      </c>
      <c r="D262" s="5">
        <f>IF(C262&gt;0,RANK(N262,(N262:P262,Q262:AD262)),0)</f>
        <v>1</v>
      </c>
      <c r="E262" s="5">
        <f>IF(C262&gt;0,RANK(O262,(N262:P262,Q262:AD262)),0)</f>
        <v>2</v>
      </c>
      <c r="F262" s="5">
        <f>IF(P262&gt;0,RANK(P262,(N262:P262,Q262:AD262)),0)</f>
        <v>0</v>
      </c>
      <c r="G262" s="1">
        <f t="shared" si="108"/>
        <v>1348</v>
      </c>
      <c r="H262" s="2">
        <f t="shared" si="109"/>
        <v>0.41528034504004929</v>
      </c>
      <c r="I262" s="2"/>
      <c r="J262" s="2">
        <f t="shared" si="98"/>
        <v>0.70764017252002465</v>
      </c>
      <c r="K262" s="2">
        <f t="shared" si="99"/>
        <v>0.29235982747997535</v>
      </c>
      <c r="L262" s="2">
        <f t="shared" si="100"/>
        <v>0</v>
      </c>
      <c r="M262" s="2">
        <f t="shared" si="101"/>
        <v>0</v>
      </c>
      <c r="N262" s="1">
        <v>2297</v>
      </c>
      <c r="O262" s="1">
        <v>949</v>
      </c>
      <c r="AF262" s="5">
        <f>IF(Q262&gt;0,RANK(Q262,(N262:P262,Q262:AD262)),0)</f>
        <v>0</v>
      </c>
      <c r="AG262" s="5">
        <f>IF(R262&gt;0,RANK(R262,(N262:P262,Q262:AD262)),0)</f>
        <v>0</v>
      </c>
      <c r="AH262" s="5" t="e">
        <f>IF(#REF!&gt;0,RANK(#REF!,(N262:P262,Q262:AD262)),0)</f>
        <v>#REF!</v>
      </c>
      <c r="AI262" s="5">
        <f>IF(S262&gt;0,RANK(S262,(N262:P262,Q262:AD262)),0)</f>
        <v>0</v>
      </c>
      <c r="AJ262" s="2">
        <f t="shared" si="102"/>
        <v>0</v>
      </c>
      <c r="AK262" s="2">
        <f t="shared" si="103"/>
        <v>0</v>
      </c>
      <c r="AM262" s="2">
        <f t="shared" si="104"/>
        <v>0</v>
      </c>
      <c r="AO262" t="s">
        <v>314</v>
      </c>
      <c r="AP262" t="s">
        <v>179</v>
      </c>
      <c r="AQ262">
        <v>2</v>
      </c>
      <c r="AS262">
        <v>28</v>
      </c>
      <c r="AT262" s="81">
        <v>143</v>
      </c>
      <c r="AU262" s="78">
        <f t="shared" si="105"/>
        <v>28143</v>
      </c>
      <c r="AW262" s="5" t="s">
        <v>147</v>
      </c>
      <c r="AZ262" s="5"/>
      <c r="BA262" s="5">
        <v>1</v>
      </c>
      <c r="BB262" s="5">
        <v>0</v>
      </c>
      <c r="BC262">
        <f t="shared" si="106"/>
        <v>0.70699999999999996</v>
      </c>
      <c r="BD262">
        <f t="shared" si="107"/>
        <v>0</v>
      </c>
    </row>
    <row r="263" spans="1:56" hidden="1" outlineLevel="1">
      <c r="A263" t="s">
        <v>216</v>
      </c>
      <c r="B263" t="s">
        <v>179</v>
      </c>
      <c r="C263" s="1">
        <f t="shared" si="97"/>
        <v>8926</v>
      </c>
      <c r="D263" s="5">
        <f>IF(C263&gt;0,RANK(N263,(N263:P263,Q263:AD263)),0)</f>
        <v>2</v>
      </c>
      <c r="E263" s="5">
        <f>IF(C263&gt;0,RANK(O263,(N263:P263,Q263:AD263)),0)</f>
        <v>1</v>
      </c>
      <c r="F263" s="5">
        <f>IF(P263&gt;0,RANK(P263,(N263:P263,Q263:AD263)),0)</f>
        <v>0</v>
      </c>
      <c r="G263" s="1">
        <f t="shared" si="108"/>
        <v>5068</v>
      </c>
      <c r="H263" s="2">
        <f t="shared" si="109"/>
        <v>0.5677795205019045</v>
      </c>
      <c r="I263" s="2"/>
      <c r="J263" s="2">
        <f t="shared" si="98"/>
        <v>0.21611023974904772</v>
      </c>
      <c r="K263" s="2">
        <f t="shared" si="99"/>
        <v>0.78388976025095225</v>
      </c>
      <c r="L263" s="2">
        <f t="shared" si="100"/>
        <v>0</v>
      </c>
      <c r="M263" s="2">
        <f t="shared" si="101"/>
        <v>0</v>
      </c>
      <c r="N263" s="1">
        <v>1929</v>
      </c>
      <c r="O263" s="1">
        <v>6997</v>
      </c>
      <c r="AF263" s="5">
        <f>IF(Q263&gt;0,RANK(Q263,(N263:P263,Q263:AD263)),0)</f>
        <v>0</v>
      </c>
      <c r="AG263" s="5">
        <f>IF(R263&gt;0,RANK(R263,(N263:P263,Q263:AD263)),0)</f>
        <v>0</v>
      </c>
      <c r="AH263" s="5" t="e">
        <f>IF(#REF!&gt;0,RANK(#REF!,(N263:P263,Q263:AD263)),0)</f>
        <v>#REF!</v>
      </c>
      <c r="AI263" s="5">
        <f>IF(S263&gt;0,RANK(S263,(N263:P263,Q263:AD263)),0)</f>
        <v>0</v>
      </c>
      <c r="AJ263" s="2">
        <f t="shared" si="102"/>
        <v>0</v>
      </c>
      <c r="AK263" s="2">
        <f t="shared" si="103"/>
        <v>0</v>
      </c>
      <c r="AM263" s="2">
        <f t="shared" si="104"/>
        <v>0</v>
      </c>
      <c r="AO263" t="s">
        <v>216</v>
      </c>
      <c r="AP263" t="s">
        <v>179</v>
      </c>
      <c r="AQ263">
        <v>1</v>
      </c>
      <c r="AS263">
        <v>28</v>
      </c>
      <c r="AT263" s="81">
        <v>145</v>
      </c>
      <c r="AU263" s="78">
        <f t="shared" si="105"/>
        <v>28145</v>
      </c>
      <c r="AW263" s="5" t="s">
        <v>147</v>
      </c>
      <c r="AZ263" s="5"/>
      <c r="BA263" s="5">
        <v>0</v>
      </c>
      <c r="BB263" s="5">
        <v>1</v>
      </c>
      <c r="BC263">
        <f t="shared" si="106"/>
        <v>0</v>
      </c>
      <c r="BD263">
        <f t="shared" si="107"/>
        <v>0.78300000000000003</v>
      </c>
    </row>
    <row r="264" spans="1:56" hidden="1" outlineLevel="1">
      <c r="A264" t="s">
        <v>318</v>
      </c>
      <c r="B264" t="s">
        <v>179</v>
      </c>
      <c r="C264" s="1">
        <f t="shared" si="97"/>
        <v>5329</v>
      </c>
      <c r="D264" s="5">
        <f>IF(C264&gt;0,RANK(N264,(N264:P264,Q264:AD264)),0)</f>
        <v>2</v>
      </c>
      <c r="E264" s="5">
        <f>IF(C264&gt;0,RANK(O264,(N264:P264,Q264:AD264)),0)</f>
        <v>1</v>
      </c>
      <c r="F264" s="5">
        <f>IF(P264&gt;0,RANK(P264,(N264:P264,Q264:AD264)),0)</f>
        <v>0</v>
      </c>
      <c r="G264" s="1">
        <f t="shared" si="108"/>
        <v>1193</v>
      </c>
      <c r="H264" s="2">
        <f t="shared" si="109"/>
        <v>0.22386939388252955</v>
      </c>
      <c r="I264" s="2"/>
      <c r="J264" s="2">
        <f t="shared" si="98"/>
        <v>0.38806530305873521</v>
      </c>
      <c r="K264" s="2">
        <f t="shared" si="99"/>
        <v>0.61193469694126479</v>
      </c>
      <c r="L264" s="2">
        <f t="shared" si="100"/>
        <v>0</v>
      </c>
      <c r="M264" s="2">
        <f t="shared" si="101"/>
        <v>0</v>
      </c>
      <c r="N264" s="1">
        <v>2068</v>
      </c>
      <c r="O264" s="1">
        <v>3261</v>
      </c>
      <c r="AF264" s="5">
        <f>IF(Q264&gt;0,RANK(Q264,(N264:P264,Q264:AD264)),0)</f>
        <v>0</v>
      </c>
      <c r="AG264" s="5">
        <f>IF(R264&gt;0,RANK(R264,(N264:P264,Q264:AD264)),0)</f>
        <v>0</v>
      </c>
      <c r="AH264" s="5" t="e">
        <f>IF(#REF!&gt;0,RANK(#REF!,(N264:P264,Q264:AD264)),0)</f>
        <v>#REF!</v>
      </c>
      <c r="AI264" s="5">
        <f>IF(S264&gt;0,RANK(S264,(N264:P264,Q264:AD264)),0)</f>
        <v>0</v>
      </c>
      <c r="AJ264" s="2">
        <f t="shared" si="102"/>
        <v>0</v>
      </c>
      <c r="AK264" s="2">
        <f t="shared" si="103"/>
        <v>0</v>
      </c>
      <c r="AM264" s="2">
        <f t="shared" si="104"/>
        <v>0</v>
      </c>
      <c r="AO264" t="s">
        <v>318</v>
      </c>
      <c r="AP264" t="s">
        <v>179</v>
      </c>
      <c r="AQ264">
        <v>4</v>
      </c>
      <c r="AS264">
        <v>28</v>
      </c>
      <c r="AT264" s="81">
        <v>147</v>
      </c>
      <c r="AU264" s="78">
        <f t="shared" si="105"/>
        <v>28147</v>
      </c>
      <c r="AW264" s="5" t="s">
        <v>147</v>
      </c>
      <c r="AZ264" s="5"/>
      <c r="BA264" s="5">
        <v>0</v>
      </c>
      <c r="BB264" s="5">
        <v>1</v>
      </c>
      <c r="BC264">
        <f t="shared" si="106"/>
        <v>0</v>
      </c>
      <c r="BD264">
        <f t="shared" si="107"/>
        <v>0.61099999999999999</v>
      </c>
    </row>
    <row r="265" spans="1:56" hidden="1" outlineLevel="1">
      <c r="A265" t="s">
        <v>3</v>
      </c>
      <c r="B265" t="s">
        <v>179</v>
      </c>
      <c r="C265" s="1">
        <f t="shared" si="97"/>
        <v>15399</v>
      </c>
      <c r="D265" s="5">
        <f>IF(C265&gt;0,RANK(N265,(N265:P265,Q265:AD265)),0)</f>
        <v>2</v>
      </c>
      <c r="E265" s="5">
        <f>IF(C265&gt;0,RANK(O265,(N265:P265,Q265:AD265)),0)</f>
        <v>1</v>
      </c>
      <c r="F265" s="5">
        <f>IF(P265&gt;0,RANK(P265,(N265:P265,Q265:AD265)),0)</f>
        <v>0</v>
      </c>
      <c r="G265" s="1">
        <f t="shared" si="108"/>
        <v>2639</v>
      </c>
      <c r="H265" s="2">
        <f t="shared" si="109"/>
        <v>0.17137476459510359</v>
      </c>
      <c r="I265" s="2"/>
      <c r="J265" s="2">
        <f t="shared" si="98"/>
        <v>0.4143126177024482</v>
      </c>
      <c r="K265" s="2">
        <f t="shared" si="99"/>
        <v>0.5856873822975518</v>
      </c>
      <c r="L265" s="2">
        <f t="shared" si="100"/>
        <v>0</v>
      </c>
      <c r="M265" s="2">
        <f t="shared" si="101"/>
        <v>0</v>
      </c>
      <c r="N265" s="1">
        <v>6380</v>
      </c>
      <c r="O265" s="1">
        <v>9019</v>
      </c>
      <c r="AF265" s="5">
        <f>IF(Q265&gt;0,RANK(Q265,(N265:P265,Q265:AD265)),0)</f>
        <v>0</v>
      </c>
      <c r="AG265" s="5">
        <f>IF(R265&gt;0,RANK(R265,(N265:P265,Q265:AD265)),0)</f>
        <v>0</v>
      </c>
      <c r="AH265" s="5" t="e">
        <f>IF(#REF!&gt;0,RANK(#REF!,(N265:P265,Q265:AD265)),0)</f>
        <v>#REF!</v>
      </c>
      <c r="AI265" s="5">
        <f>IF(S265&gt;0,RANK(S265,(N265:P265,Q265:AD265)),0)</f>
        <v>0</v>
      </c>
      <c r="AJ265" s="2">
        <f t="shared" si="102"/>
        <v>0</v>
      </c>
      <c r="AK265" s="2">
        <f t="shared" si="103"/>
        <v>0</v>
      </c>
      <c r="AM265" s="2">
        <f t="shared" si="104"/>
        <v>0</v>
      </c>
      <c r="AO265" t="s">
        <v>3</v>
      </c>
      <c r="AP265" t="s">
        <v>179</v>
      </c>
      <c r="AQ265">
        <v>2</v>
      </c>
      <c r="AS265">
        <v>28</v>
      </c>
      <c r="AT265" s="81">
        <v>149</v>
      </c>
      <c r="AU265" s="78">
        <f t="shared" si="105"/>
        <v>28149</v>
      </c>
      <c r="AW265" s="5" t="s">
        <v>147</v>
      </c>
      <c r="AZ265" s="5"/>
      <c r="BA265" s="5">
        <v>0</v>
      </c>
      <c r="BB265" s="5">
        <v>1</v>
      </c>
      <c r="BC265">
        <f t="shared" si="106"/>
        <v>0</v>
      </c>
      <c r="BD265">
        <f t="shared" si="107"/>
        <v>0.58499999999999996</v>
      </c>
    </row>
    <row r="266" spans="1:56" hidden="1" outlineLevel="1">
      <c r="A266" t="s">
        <v>48</v>
      </c>
      <c r="B266" t="s">
        <v>179</v>
      </c>
      <c r="C266" s="1">
        <f t="shared" si="97"/>
        <v>10887</v>
      </c>
      <c r="D266" s="5">
        <f>IF(C266&gt;0,RANK(N266,(N266:P266,Q266:AD266)),0)</f>
        <v>1</v>
      </c>
      <c r="E266" s="5">
        <f>IF(C266&gt;0,RANK(O266,(N266:P266,Q266:AD266)),0)</f>
        <v>2</v>
      </c>
      <c r="F266" s="5">
        <f>IF(P266&gt;0,RANK(P266,(N266:P266,Q266:AD266)),0)</f>
        <v>0</v>
      </c>
      <c r="G266" s="1">
        <f t="shared" si="108"/>
        <v>1975</v>
      </c>
      <c r="H266" s="2">
        <f t="shared" si="109"/>
        <v>0.18140901993202901</v>
      </c>
      <c r="I266" s="2"/>
      <c r="J266" s="2">
        <f t="shared" si="98"/>
        <v>0.59070450996601453</v>
      </c>
      <c r="K266" s="2">
        <f t="shared" si="99"/>
        <v>0.40929549003398547</v>
      </c>
      <c r="L266" s="2">
        <f t="shared" si="100"/>
        <v>0</v>
      </c>
      <c r="M266" s="2">
        <f t="shared" si="101"/>
        <v>0</v>
      </c>
      <c r="N266" s="1">
        <v>6431</v>
      </c>
      <c r="O266" s="1">
        <v>4456</v>
      </c>
      <c r="AF266" s="5">
        <f>IF(Q266&gt;0,RANK(Q266,(N266:P266,Q266:AD266)),0)</f>
        <v>0</v>
      </c>
      <c r="AG266" s="5">
        <f>IF(R266&gt;0,RANK(R266,(N266:P266,Q266:AD266)),0)</f>
        <v>0</v>
      </c>
      <c r="AH266" s="5" t="e">
        <f>IF(#REF!&gt;0,RANK(#REF!,(N266:P266,Q266:AD266)),0)</f>
        <v>#REF!</v>
      </c>
      <c r="AI266" s="5">
        <f>IF(S266&gt;0,RANK(S266,(N266:P266,Q266:AD266)),0)</f>
        <v>0</v>
      </c>
      <c r="AJ266" s="2">
        <f t="shared" si="102"/>
        <v>0</v>
      </c>
      <c r="AK266" s="2">
        <f t="shared" si="103"/>
        <v>0</v>
      </c>
      <c r="AM266" s="2">
        <f t="shared" si="104"/>
        <v>0</v>
      </c>
      <c r="AO266" t="s">
        <v>48</v>
      </c>
      <c r="AP266" t="s">
        <v>179</v>
      </c>
      <c r="AQ266">
        <v>2</v>
      </c>
      <c r="AS266">
        <v>28</v>
      </c>
      <c r="AT266" s="81">
        <v>151</v>
      </c>
      <c r="AU266" s="78">
        <f t="shared" si="105"/>
        <v>28151</v>
      </c>
      <c r="AW266" s="5" t="s">
        <v>147</v>
      </c>
      <c r="AZ266" s="5"/>
      <c r="BA266" s="5">
        <v>1</v>
      </c>
      <c r="BB266" s="5">
        <v>0</v>
      </c>
      <c r="BC266">
        <f t="shared" si="106"/>
        <v>0.59</v>
      </c>
      <c r="BD266">
        <f t="shared" si="107"/>
        <v>0</v>
      </c>
    </row>
    <row r="267" spans="1:56" hidden="1" outlineLevel="1">
      <c r="A267" t="s">
        <v>4</v>
      </c>
      <c r="B267" t="s">
        <v>179</v>
      </c>
      <c r="C267" s="1">
        <f t="shared" si="97"/>
        <v>8659</v>
      </c>
      <c r="D267" s="5">
        <f>IF(C267&gt;0,RANK(N267,(N267:P267,Q267:AD267)),0)</f>
        <v>2</v>
      </c>
      <c r="E267" s="5">
        <f>IF(C267&gt;0,RANK(O267,(N267:P267,Q267:AD267)),0)</f>
        <v>1</v>
      </c>
      <c r="F267" s="5">
        <f>IF(P267&gt;0,RANK(P267,(N267:P267,Q267:AD267)),0)</f>
        <v>0</v>
      </c>
      <c r="G267" s="1">
        <f t="shared" si="108"/>
        <v>1561</v>
      </c>
      <c r="H267" s="2">
        <f t="shared" si="109"/>
        <v>0.18027485852869846</v>
      </c>
      <c r="I267" s="2"/>
      <c r="J267" s="2">
        <f t="shared" si="98"/>
        <v>0.40986257073565074</v>
      </c>
      <c r="K267" s="2">
        <f t="shared" si="99"/>
        <v>0.5901374292643492</v>
      </c>
      <c r="L267" s="2">
        <f t="shared" si="100"/>
        <v>0</v>
      </c>
      <c r="M267" s="2">
        <f t="shared" si="101"/>
        <v>1.1102230246251565E-16</v>
      </c>
      <c r="N267" s="1">
        <v>3549</v>
      </c>
      <c r="O267" s="1">
        <v>5110</v>
      </c>
      <c r="AF267" s="5">
        <f>IF(Q267&gt;0,RANK(Q267,(N267:P267,Q267:AD267)),0)</f>
        <v>0</v>
      </c>
      <c r="AG267" s="5">
        <f>IF(R267&gt;0,RANK(R267,(N267:P267,Q267:AD267)),0)</f>
        <v>0</v>
      </c>
      <c r="AH267" s="5" t="e">
        <f>IF(#REF!&gt;0,RANK(#REF!,(N267:P267,Q267:AD267)),0)</f>
        <v>#REF!</v>
      </c>
      <c r="AI267" s="5">
        <f>IF(S267&gt;0,RANK(S267,(N267:P267,Q267:AD267)),0)</f>
        <v>0</v>
      </c>
      <c r="AJ267" s="2">
        <f t="shared" si="102"/>
        <v>0</v>
      </c>
      <c r="AK267" s="2">
        <f t="shared" si="103"/>
        <v>0</v>
      </c>
      <c r="AM267" s="2">
        <f t="shared" si="104"/>
        <v>0</v>
      </c>
      <c r="AO267" t="s">
        <v>4</v>
      </c>
      <c r="AP267" t="s">
        <v>179</v>
      </c>
      <c r="AS267">
        <v>28</v>
      </c>
      <c r="AT267" s="81">
        <v>153</v>
      </c>
      <c r="AU267" s="78">
        <f t="shared" si="105"/>
        <v>28153</v>
      </c>
      <c r="AW267" s="5" t="s">
        <v>147</v>
      </c>
      <c r="AZ267" s="5"/>
      <c r="BA267" s="5">
        <v>0</v>
      </c>
      <c r="BB267" s="5">
        <v>1</v>
      </c>
      <c r="BC267">
        <f t="shared" si="106"/>
        <v>0</v>
      </c>
      <c r="BD267">
        <f t="shared" si="107"/>
        <v>0.59</v>
      </c>
    </row>
    <row r="268" spans="1:56" hidden="1" outlineLevel="1">
      <c r="A268" t="s">
        <v>313</v>
      </c>
      <c r="B268" t="s">
        <v>179</v>
      </c>
      <c r="C268" s="1">
        <f t="shared" si="97"/>
        <v>4405</v>
      </c>
      <c r="D268" s="5">
        <f>IF(C268&gt;0,RANK(N268,(N268:P268,Q268:AD268)),0)</f>
        <v>2</v>
      </c>
      <c r="E268" s="5">
        <f>IF(C268&gt;0,RANK(O268,(N268:P268,Q268:AD268)),0)</f>
        <v>1</v>
      </c>
      <c r="F268" s="5">
        <f>IF(P268&gt;0,RANK(P268,(N268:P268,Q268:AD268)),0)</f>
        <v>0</v>
      </c>
      <c r="G268" s="1">
        <f t="shared" si="108"/>
        <v>2513</v>
      </c>
      <c r="H268" s="2">
        <f t="shared" si="109"/>
        <v>0.57048808172531218</v>
      </c>
      <c r="I268" s="2"/>
      <c r="J268" s="2">
        <f t="shared" si="98"/>
        <v>0.21475595913734394</v>
      </c>
      <c r="K268" s="2">
        <f t="shared" si="99"/>
        <v>0.78524404086265609</v>
      </c>
      <c r="L268" s="2">
        <f t="shared" si="100"/>
        <v>0</v>
      </c>
      <c r="M268" s="2">
        <f t="shared" si="101"/>
        <v>0</v>
      </c>
      <c r="N268" s="1">
        <v>946</v>
      </c>
      <c r="O268" s="1">
        <v>3459</v>
      </c>
      <c r="AF268" s="5">
        <f>IF(Q268&gt;0,RANK(Q268,(N268:P268,Q268:AD268)),0)</f>
        <v>0</v>
      </c>
      <c r="AG268" s="5">
        <f>IF(R268&gt;0,RANK(R268,(N268:P268,Q268:AD268)),0)</f>
        <v>0</v>
      </c>
      <c r="AH268" s="5" t="e">
        <f>IF(#REF!&gt;0,RANK(#REF!,(N268:P268,Q268:AD268)),0)</f>
        <v>#REF!</v>
      </c>
      <c r="AI268" s="5">
        <f>IF(S268&gt;0,RANK(S268,(N268:P268,Q268:AD268)),0)</f>
        <v>0</v>
      </c>
      <c r="AJ268" s="2">
        <f t="shared" si="102"/>
        <v>0</v>
      </c>
      <c r="AK268" s="2">
        <f t="shared" si="103"/>
        <v>0</v>
      </c>
      <c r="AM268" s="2">
        <f t="shared" si="104"/>
        <v>0</v>
      </c>
      <c r="AO268" t="s">
        <v>313</v>
      </c>
      <c r="AP268" t="s">
        <v>179</v>
      </c>
      <c r="AQ268">
        <v>1</v>
      </c>
      <c r="AS268">
        <v>28</v>
      </c>
      <c r="AT268" s="81">
        <v>155</v>
      </c>
      <c r="AU268" s="78">
        <f t="shared" si="105"/>
        <v>28155</v>
      </c>
      <c r="AW268" s="5" t="s">
        <v>147</v>
      </c>
      <c r="AZ268" s="5"/>
      <c r="BA268" s="5">
        <v>0</v>
      </c>
      <c r="BB268" s="5">
        <v>1</v>
      </c>
      <c r="BC268">
        <f t="shared" si="106"/>
        <v>0</v>
      </c>
      <c r="BD268">
        <f t="shared" si="107"/>
        <v>0.78500000000000003</v>
      </c>
    </row>
    <row r="269" spans="1:56" hidden="1" outlineLevel="1">
      <c r="A269" t="s">
        <v>76</v>
      </c>
      <c r="B269" t="s">
        <v>179</v>
      </c>
      <c r="C269" s="1">
        <f t="shared" si="97"/>
        <v>3134</v>
      </c>
      <c r="D269" s="5">
        <f>IF(C269&gt;0,RANK(N269,(N269:P269,Q269:AD269)),0)</f>
        <v>1</v>
      </c>
      <c r="E269" s="5">
        <f>IF(C269&gt;0,RANK(O269,(N269:P269,Q269:AD269)),0)</f>
        <v>2</v>
      </c>
      <c r="F269" s="5">
        <f>IF(P269&gt;0,RANK(P269,(N269:P269,Q269:AD269)),0)</f>
        <v>0</v>
      </c>
      <c r="G269" s="1">
        <f t="shared" si="108"/>
        <v>1000</v>
      </c>
      <c r="H269" s="2">
        <f t="shared" si="109"/>
        <v>0.31908104658583281</v>
      </c>
      <c r="I269" s="2"/>
      <c r="J269" s="2">
        <f t="shared" si="98"/>
        <v>0.65954052329291635</v>
      </c>
      <c r="K269" s="2">
        <f t="shared" si="99"/>
        <v>0.3404594767070836</v>
      </c>
      <c r="L269" s="2">
        <f t="shared" si="100"/>
        <v>0</v>
      </c>
      <c r="M269" s="2">
        <f t="shared" si="101"/>
        <v>5.5511151231257827E-17</v>
      </c>
      <c r="N269" s="1">
        <v>2067</v>
      </c>
      <c r="O269" s="1">
        <v>1067</v>
      </c>
      <c r="AF269" s="5">
        <f>IF(Q269&gt;0,RANK(Q269,(N269:P269,Q269:AD269)),0)</f>
        <v>0</v>
      </c>
      <c r="AG269" s="5">
        <f>IF(R269&gt;0,RANK(R269,(N269:P269,Q269:AD269)),0)</f>
        <v>0</v>
      </c>
      <c r="AH269" s="5" t="e">
        <f>IF(#REF!&gt;0,RANK(#REF!,(N269:P269,Q269:AD269)),0)</f>
        <v>#REF!</v>
      </c>
      <c r="AI269" s="5">
        <f>IF(S269&gt;0,RANK(S269,(N269:P269,Q269:AD269)),0)</f>
        <v>0</v>
      </c>
      <c r="AJ269" s="2">
        <f t="shared" si="102"/>
        <v>0</v>
      </c>
      <c r="AK269" s="2">
        <f t="shared" si="103"/>
        <v>0</v>
      </c>
      <c r="AM269" s="2">
        <f t="shared" si="104"/>
        <v>0</v>
      </c>
      <c r="AO269" t="s">
        <v>76</v>
      </c>
      <c r="AP269" t="s">
        <v>179</v>
      </c>
      <c r="AQ269">
        <v>4</v>
      </c>
      <c r="AS269">
        <v>28</v>
      </c>
      <c r="AT269" s="81">
        <v>157</v>
      </c>
      <c r="AU269" s="78">
        <f t="shared" si="105"/>
        <v>28157</v>
      </c>
      <c r="AW269" s="5" t="s">
        <v>147</v>
      </c>
      <c r="AZ269" s="5"/>
      <c r="BA269" s="5">
        <v>1</v>
      </c>
      <c r="BB269" s="5">
        <v>0</v>
      </c>
      <c r="BC269">
        <f t="shared" si="106"/>
        <v>0.65900000000000003</v>
      </c>
      <c r="BD269">
        <f t="shared" si="107"/>
        <v>0</v>
      </c>
    </row>
    <row r="270" spans="1:56" hidden="1" outlineLevel="1">
      <c r="A270" t="s">
        <v>49</v>
      </c>
      <c r="B270" t="s">
        <v>179</v>
      </c>
      <c r="C270" s="1">
        <f t="shared" si="97"/>
        <v>8220</v>
      </c>
      <c r="D270" s="5">
        <f>IF(C270&gt;0,RANK(N270,(N270:P270,Q270:AD270)),0)</f>
        <v>2</v>
      </c>
      <c r="E270" s="5">
        <f>IF(C270&gt;0,RANK(O270,(N270:P270,Q270:AD270)),0)</f>
        <v>1</v>
      </c>
      <c r="F270" s="5">
        <f>IF(P270&gt;0,RANK(P270,(N270:P270,Q270:AD270)),0)</f>
        <v>0</v>
      </c>
      <c r="G270" s="1">
        <f t="shared" si="108"/>
        <v>1374</v>
      </c>
      <c r="H270" s="2">
        <f t="shared" si="109"/>
        <v>0.16715328467153284</v>
      </c>
      <c r="I270" s="2"/>
      <c r="J270" s="2">
        <f t="shared" si="98"/>
        <v>0.41642335766423355</v>
      </c>
      <c r="K270" s="2">
        <f t="shared" si="99"/>
        <v>0.58357664233576645</v>
      </c>
      <c r="L270" s="2">
        <f t="shared" si="100"/>
        <v>0</v>
      </c>
      <c r="M270" s="2">
        <f t="shared" si="101"/>
        <v>0</v>
      </c>
      <c r="N270" s="1">
        <v>3423</v>
      </c>
      <c r="O270" s="1">
        <v>4797</v>
      </c>
      <c r="AF270" s="5">
        <f>IF(Q270&gt;0,RANK(Q270,(N270:P270,Q270:AD270)),0)</f>
        <v>0</v>
      </c>
      <c r="AG270" s="5">
        <f>IF(R270&gt;0,RANK(R270,(N270:P270,Q270:AD270)),0)</f>
        <v>0</v>
      </c>
      <c r="AH270" s="5" t="e">
        <f>IF(#REF!&gt;0,RANK(#REF!,(N270:P270,Q270:AD270)),0)</f>
        <v>#REF!</v>
      </c>
      <c r="AI270" s="5">
        <f>IF(S270&gt;0,RANK(S270,(N270:P270,Q270:AD270)),0)</f>
        <v>0</v>
      </c>
      <c r="AJ270" s="2">
        <f t="shared" si="102"/>
        <v>0</v>
      </c>
      <c r="AK270" s="2">
        <f t="shared" si="103"/>
        <v>0</v>
      </c>
      <c r="AM270" s="2">
        <f t="shared" si="104"/>
        <v>0</v>
      </c>
      <c r="AO270" t="s">
        <v>49</v>
      </c>
      <c r="AP270" t="s">
        <v>179</v>
      </c>
      <c r="AQ270">
        <v>3</v>
      </c>
      <c r="AS270">
        <v>28</v>
      </c>
      <c r="AT270" s="81">
        <v>159</v>
      </c>
      <c r="AU270" s="78">
        <f t="shared" si="105"/>
        <v>28159</v>
      </c>
      <c r="AW270" s="5" t="s">
        <v>147</v>
      </c>
      <c r="AZ270" s="5"/>
      <c r="BA270" s="5">
        <v>0</v>
      </c>
      <c r="BB270" s="5">
        <v>1</v>
      </c>
      <c r="BC270">
        <f t="shared" si="106"/>
        <v>0</v>
      </c>
      <c r="BD270">
        <f t="shared" si="107"/>
        <v>0.58299999999999996</v>
      </c>
    </row>
    <row r="271" spans="1:56" hidden="1" outlineLevel="1">
      <c r="A271" t="s">
        <v>29</v>
      </c>
      <c r="B271" t="s">
        <v>179</v>
      </c>
      <c r="C271" s="1">
        <f t="shared" si="97"/>
        <v>4774</v>
      </c>
      <c r="D271" s="5">
        <f>IF(C271&gt;0,RANK(N271,(N271:P271,Q271:AD271)),0)</f>
        <v>2</v>
      </c>
      <c r="E271" s="5">
        <f>IF(C271&gt;0,RANK(O271,(N271:P271,Q271:AD271)),0)</f>
        <v>1</v>
      </c>
      <c r="F271" s="5">
        <f>IF(P271&gt;0,RANK(P271,(N271:P271,Q271:AD271)),0)</f>
        <v>0</v>
      </c>
      <c r="G271" s="1">
        <f t="shared" si="108"/>
        <v>724</v>
      </c>
      <c r="H271" s="2">
        <f t="shared" si="109"/>
        <v>0.15165479681608715</v>
      </c>
      <c r="I271" s="2"/>
      <c r="J271" s="2">
        <f t="shared" si="98"/>
        <v>0.42417260159195641</v>
      </c>
      <c r="K271" s="2">
        <f t="shared" si="99"/>
        <v>0.57582739840804353</v>
      </c>
      <c r="L271" s="2">
        <f t="shared" si="100"/>
        <v>0</v>
      </c>
      <c r="M271" s="2">
        <f t="shared" si="101"/>
        <v>0</v>
      </c>
      <c r="N271" s="1">
        <v>2025</v>
      </c>
      <c r="O271" s="1">
        <v>2749</v>
      </c>
      <c r="AF271" s="5">
        <f>IF(Q271&gt;0,RANK(Q271,(N271:P271,Q271:AD271)),0)</f>
        <v>0</v>
      </c>
      <c r="AG271" s="5">
        <f>IF(R271&gt;0,RANK(R271,(N271:P271,Q271:AD271)),0)</f>
        <v>0</v>
      </c>
      <c r="AH271" s="5" t="e">
        <f>IF(#REF!&gt;0,RANK(#REF!,(N271:P271,Q271:AD271)),0)</f>
        <v>#REF!</v>
      </c>
      <c r="AI271" s="5">
        <f>IF(S271&gt;0,RANK(S271,(N271:P271,Q271:AD271)),0)</f>
        <v>0</v>
      </c>
      <c r="AJ271" s="2">
        <f t="shared" si="102"/>
        <v>0</v>
      </c>
      <c r="AK271" s="2">
        <f t="shared" si="103"/>
        <v>0</v>
      </c>
      <c r="AM271" s="2">
        <f t="shared" si="104"/>
        <v>0</v>
      </c>
      <c r="AO271" t="s">
        <v>29</v>
      </c>
      <c r="AP271" t="s">
        <v>179</v>
      </c>
      <c r="AQ271">
        <v>1</v>
      </c>
      <c r="AS271">
        <v>28</v>
      </c>
      <c r="AT271" s="81">
        <v>161</v>
      </c>
      <c r="AU271" s="78">
        <f t="shared" si="105"/>
        <v>28161</v>
      </c>
      <c r="AW271" s="5" t="s">
        <v>147</v>
      </c>
      <c r="AZ271" s="5"/>
      <c r="BA271" s="5">
        <v>1</v>
      </c>
      <c r="BB271" s="5">
        <v>0</v>
      </c>
      <c r="BC271">
        <f t="shared" si="106"/>
        <v>0.42399999999999999</v>
      </c>
      <c r="BD271">
        <f t="shared" si="107"/>
        <v>0</v>
      </c>
    </row>
    <row r="272" spans="1:56" hidden="1" outlineLevel="1">
      <c r="A272" t="s">
        <v>112</v>
      </c>
      <c r="B272" t="s">
        <v>179</v>
      </c>
      <c r="C272" s="1">
        <f t="shared" si="97"/>
        <v>8463</v>
      </c>
      <c r="D272" s="5">
        <f>IF(C272&gt;0,RANK(N272,(N272:P272,Q272:AD272)),0)</f>
        <v>2</v>
      </c>
      <c r="E272" s="5">
        <f>IF(C272&gt;0,RANK(O272,(N272:P272,Q272:AD272)),0)</f>
        <v>1</v>
      </c>
      <c r="F272" s="5">
        <f>IF(P272&gt;0,RANK(P272,(N272:P272,Q272:AD272)),0)</f>
        <v>0</v>
      </c>
      <c r="G272" s="1">
        <f t="shared" si="108"/>
        <v>521</v>
      </c>
      <c r="H272" s="2">
        <f t="shared" si="109"/>
        <v>6.1562093820158335E-2</v>
      </c>
      <c r="I272" s="2"/>
      <c r="J272" s="2">
        <f t="shared" si="98"/>
        <v>0.46921895308992084</v>
      </c>
      <c r="K272" s="2">
        <f t="shared" si="99"/>
        <v>0.53078104691007921</v>
      </c>
      <c r="L272" s="2">
        <f t="shared" si="100"/>
        <v>0</v>
      </c>
      <c r="M272" s="2">
        <f t="shared" si="101"/>
        <v>-1.1102230246251565E-16</v>
      </c>
      <c r="N272" s="1">
        <v>3971</v>
      </c>
      <c r="O272" s="1">
        <v>4492</v>
      </c>
      <c r="AF272" s="5">
        <f>IF(Q272&gt;0,RANK(Q272,(N272:P272,Q272:AD272)),0)</f>
        <v>0</v>
      </c>
      <c r="AG272" s="5">
        <f>IF(R272&gt;0,RANK(R272,(N272:P272,Q272:AD272)),0)</f>
        <v>0</v>
      </c>
      <c r="AH272" s="5" t="e">
        <f>IF(#REF!&gt;0,RANK(#REF!,(N272:P272,Q272:AD272)),0)</f>
        <v>#REF!</v>
      </c>
      <c r="AI272" s="5">
        <f>IF(S272&gt;0,RANK(S272,(N272:P272,Q272:AD272)),0)</f>
        <v>0</v>
      </c>
      <c r="AJ272" s="2">
        <f t="shared" si="102"/>
        <v>0</v>
      </c>
      <c r="AK272" s="2">
        <f t="shared" si="103"/>
        <v>0</v>
      </c>
      <c r="AM272" s="2">
        <f t="shared" si="104"/>
        <v>0</v>
      </c>
      <c r="AO272" t="s">
        <v>112</v>
      </c>
      <c r="AP272" t="s">
        <v>179</v>
      </c>
      <c r="AQ272">
        <v>2</v>
      </c>
      <c r="AS272">
        <v>28</v>
      </c>
      <c r="AT272" s="81">
        <v>163</v>
      </c>
      <c r="AU272" s="78">
        <f t="shared" si="105"/>
        <v>28163</v>
      </c>
      <c r="AW272" s="5" t="s">
        <v>147</v>
      </c>
      <c r="AZ272" s="5"/>
      <c r="BA272" s="5">
        <v>0</v>
      </c>
      <c r="BB272" s="5">
        <v>1</v>
      </c>
      <c r="BC272">
        <f t="shared" si="106"/>
        <v>0</v>
      </c>
      <c r="BD272">
        <f t="shared" si="107"/>
        <v>0.53</v>
      </c>
    </row>
    <row r="273" spans="1:53" collapsed="1">
      <c r="A273" t="s">
        <v>219</v>
      </c>
      <c r="B273" t="s">
        <v>50</v>
      </c>
      <c r="C273" s="1">
        <f t="shared" si="97"/>
        <v>891952</v>
      </c>
      <c r="D273" s="5">
        <f>IF(C273&gt;0,RANK(N273,(N273:P273,Q273:AD273)),0)</f>
        <v>2</v>
      </c>
      <c r="E273" s="5">
        <f>IF(C273&gt;0,RANK(O273,(N273:P273,Q273:AD273)),0)</f>
        <v>1</v>
      </c>
      <c r="F273" s="5">
        <f>IF(P273&gt;0,RANK(P273,(N273:P273,Q273:AD273)),0)</f>
        <v>0</v>
      </c>
      <c r="G273" s="1">
        <f t="shared" si="108"/>
        <v>196636</v>
      </c>
      <c r="H273" s="2">
        <f t="shared" si="109"/>
        <v>0.22045580928121691</v>
      </c>
      <c r="I273" s="2"/>
      <c r="J273" s="2">
        <f t="shared" si="98"/>
        <v>0.38977209535939156</v>
      </c>
      <c r="K273" s="2">
        <f t="shared" si="99"/>
        <v>0.6102279046406085</v>
      </c>
      <c r="L273" s="2">
        <f t="shared" si="100"/>
        <v>0</v>
      </c>
      <c r="M273" s="2">
        <f t="shared" si="101"/>
        <v>0</v>
      </c>
      <c r="N273" s="1">
        <f>SUM(N191:N272)</f>
        <v>347658</v>
      </c>
      <c r="O273" s="1">
        <f>SUM(O191:O272)</f>
        <v>544294</v>
      </c>
      <c r="AF273" s="5">
        <f>IF(Q273&gt;0,RANK(Q273,(N273:P273,Q273:AD273)),0)</f>
        <v>0</v>
      </c>
      <c r="AG273" s="5">
        <f>IF(R273&gt;0,RANK(R273,(N273:P273,Q273:AD273)),0)</f>
        <v>0</v>
      </c>
      <c r="AH273" s="5" t="e">
        <f>IF(#REF!&gt;0,RANK(#REF!,(N273:P273,Q273:AD273)),0)</f>
        <v>#REF!</v>
      </c>
      <c r="AI273" s="5">
        <f>IF(S273&gt;0,RANK(S273,(N273:P273,Q273:AD273)),0)</f>
        <v>0</v>
      </c>
      <c r="AJ273" s="2">
        <f t="shared" si="102"/>
        <v>0</v>
      </c>
      <c r="AK273" s="2">
        <f t="shared" si="103"/>
        <v>0</v>
      </c>
      <c r="AM273" s="2">
        <f t="shared" si="104"/>
        <v>0</v>
      </c>
      <c r="AO273" t="s">
        <v>219</v>
      </c>
      <c r="AP273" t="s">
        <v>50</v>
      </c>
      <c r="AS273">
        <v>28</v>
      </c>
      <c r="AT273" s="81"/>
      <c r="AU273">
        <v>28</v>
      </c>
      <c r="AW273" s="5" t="s">
        <v>184</v>
      </c>
      <c r="AZ273" s="5"/>
      <c r="BA273" s="5"/>
    </row>
    <row r="274" spans="1:53">
      <c r="C274" s="1"/>
      <c r="E274" s="5"/>
      <c r="F274" s="5"/>
      <c r="I274" s="2"/>
      <c r="AF274" s="5"/>
      <c r="AG274" s="5"/>
      <c r="AH274" s="5"/>
      <c r="AI274" s="5"/>
      <c r="AS274" s="91"/>
      <c r="AT274" s="81"/>
      <c r="AU274" s="78"/>
      <c r="AX274" s="1"/>
      <c r="AY274" s="1"/>
      <c r="AZ274" s="1"/>
    </row>
    <row r="275" spans="1:53" hidden="1" outlineLevel="1">
      <c r="A275" t="s">
        <v>350</v>
      </c>
      <c r="B275" t="s">
        <v>351</v>
      </c>
      <c r="C275" s="1">
        <f t="shared" ref="C275:C330" si="110">SUM(N275:AE275)</f>
        <v>3821</v>
      </c>
      <c r="D275" s="5">
        <f>IF(N275&gt;0, RANK(N275,(N275:P275,Q275:AE275)),0)</f>
        <v>1</v>
      </c>
      <c r="E275" s="5">
        <f>IF(O275&gt;0,RANK(O275,(N275:P275,Q275:AE275)),0)</f>
        <v>2</v>
      </c>
      <c r="F275" s="5">
        <f>IF(P275&gt;0,RANK(P275,(N275:P275,Q275:AE275)),0)</f>
        <v>4</v>
      </c>
      <c r="G275" s="1">
        <f t="shared" ref="G275:G330" si="111">IF(C275&gt;0,MAX(N275:P275)-LARGE(N275:P275,2),0)</f>
        <v>160</v>
      </c>
      <c r="H275" s="2">
        <f t="shared" ref="H275:H330" si="112">IF(C275&gt;0,G275/C275,0)</f>
        <v>4.1873855011777018E-2</v>
      </c>
      <c r="I275" s="2"/>
      <c r="J275" s="2">
        <f t="shared" ref="J275:L306" si="113">IF($C275=0,"-",N275/$C275)</f>
        <v>0.50300968332897145</v>
      </c>
      <c r="K275" s="2">
        <f t="shared" si="113"/>
        <v>0.46113582831719446</v>
      </c>
      <c r="L275" s="2">
        <f t="shared" si="113"/>
        <v>1.0991886940591469E-2</v>
      </c>
      <c r="M275" s="2">
        <f t="shared" ref="M275:M330" si="114">IF(C275=0,"-",(1-J275-K275-L275))</f>
        <v>2.4862601413242622E-2</v>
      </c>
      <c r="N275" s="1">
        <v>1922</v>
      </c>
      <c r="O275" s="1">
        <v>1762</v>
      </c>
      <c r="P275" s="1">
        <v>42</v>
      </c>
      <c r="R275" s="1">
        <v>77</v>
      </c>
      <c r="X275" s="1">
        <v>16</v>
      </c>
      <c r="Y275" s="1">
        <v>1</v>
      </c>
      <c r="Z275" s="1">
        <v>1</v>
      </c>
      <c r="AA275" s="1">
        <v>0</v>
      </c>
      <c r="AF275" s="5">
        <f>IF(Q275&gt;0,RANK(Q275,(N275:P275,Q275:AE275)),0)</f>
        <v>0</v>
      </c>
      <c r="AG275" s="5">
        <f>IF(R275&gt;0,RANK(R275,(N275:P275,Q275:AE275)),0)</f>
        <v>3</v>
      </c>
      <c r="AH275" s="5">
        <f>IF(T275&gt;0,RANK(T275,(N275:P275,Q275:AE275)),0)</f>
        <v>0</v>
      </c>
      <c r="AI275" s="5">
        <f>IF(S275&gt;0,RANK(S275,(N275:P275,Q275:AE275)),0)</f>
        <v>0</v>
      </c>
      <c r="AJ275" s="2">
        <f t="shared" ref="AJ275:AJ306" si="115">IF($C275=0,"-",Q275/$C275)</f>
        <v>0</v>
      </c>
      <c r="AK275" s="2">
        <f t="shared" ref="AK275:AK306" si="116">IF($C275=0,"-",R275/$C275)</f>
        <v>2.0151792724417691E-2</v>
      </c>
      <c r="AL275" s="2">
        <f t="shared" ref="AL275:AL306" si="117">IF($C275=0,"-",T275/$C275)</f>
        <v>0</v>
      </c>
      <c r="AM275" s="2">
        <f t="shared" ref="AM275:AM306" si="118">IF($C275=0,"-",S275/$C275)</f>
        <v>0</v>
      </c>
      <c r="AO275" t="s">
        <v>350</v>
      </c>
      <c r="AP275" t="s">
        <v>351</v>
      </c>
      <c r="AQ275">
        <v>1</v>
      </c>
      <c r="AS275" s="91">
        <v>54</v>
      </c>
      <c r="AT275" s="81">
        <v>1</v>
      </c>
      <c r="AU275" s="78">
        <f t="shared" ref="AU275:AU329" si="119">1000*AS275+AT275</f>
        <v>54001</v>
      </c>
      <c r="AW275" s="5" t="s">
        <v>147</v>
      </c>
      <c r="AX275" s="1"/>
      <c r="AY275" s="1"/>
      <c r="AZ275" s="1"/>
    </row>
    <row r="276" spans="1:53" hidden="1" outlineLevel="1">
      <c r="A276" t="s">
        <v>352</v>
      </c>
      <c r="B276" t="s">
        <v>351</v>
      </c>
      <c r="C276" s="1">
        <f t="shared" si="110"/>
        <v>11494</v>
      </c>
      <c r="D276" s="5">
        <f>IF(N276&gt;0, RANK(N276,(N276:P276,Q276:AE276)),0)</f>
        <v>2</v>
      </c>
      <c r="E276" s="5">
        <f>IF(O276&gt;0,RANK(O276,(N276:P276,Q276:AE276)),0)</f>
        <v>1</v>
      </c>
      <c r="F276" s="5">
        <f>IF(P276&gt;0,RANK(P276,(N276:P276,Q276:AE276)),0)</f>
        <v>4</v>
      </c>
      <c r="G276" s="1">
        <f t="shared" si="111"/>
        <v>2177</v>
      </c>
      <c r="H276" s="2">
        <f t="shared" si="112"/>
        <v>0.18940316686967112</v>
      </c>
      <c r="I276" s="2"/>
      <c r="J276" s="2">
        <f t="shared" si="113"/>
        <v>0.3915956151035323</v>
      </c>
      <c r="K276" s="2">
        <f t="shared" si="113"/>
        <v>0.58099878197320343</v>
      </c>
      <c r="L276" s="2">
        <f t="shared" si="113"/>
        <v>9.1352009744214372E-3</v>
      </c>
      <c r="M276" s="2">
        <f t="shared" si="114"/>
        <v>1.8270401948842892E-2</v>
      </c>
      <c r="N276" s="1">
        <v>4501</v>
      </c>
      <c r="O276" s="1">
        <v>6678</v>
      </c>
      <c r="P276" s="1">
        <v>105</v>
      </c>
      <c r="R276" s="1">
        <v>170</v>
      </c>
      <c r="X276" s="1">
        <v>33</v>
      </c>
      <c r="Y276" s="1">
        <v>3</v>
      </c>
      <c r="Z276" s="1">
        <v>4</v>
      </c>
      <c r="AA276" s="1">
        <v>0</v>
      </c>
      <c r="AF276" s="5">
        <f>IF(Q276&gt;0,RANK(Q276,(N276:P276,Q276:AE276)),0)</f>
        <v>0</v>
      </c>
      <c r="AG276" s="5">
        <f>IF(R276&gt;0,RANK(R276,(N276:P276,Q276:AE276)),0)</f>
        <v>3</v>
      </c>
      <c r="AH276" s="5">
        <f>IF(T276&gt;0,RANK(T276,(N276:P276,Q276:AE276)),0)</f>
        <v>0</v>
      </c>
      <c r="AI276" s="5">
        <f>IF(S276&gt;0,RANK(S276,(N276:P276,Q276:AE276)),0)</f>
        <v>0</v>
      </c>
      <c r="AJ276" s="2">
        <f t="shared" si="115"/>
        <v>0</v>
      </c>
      <c r="AK276" s="2">
        <f t="shared" si="116"/>
        <v>1.4790325387158517E-2</v>
      </c>
      <c r="AL276" s="2">
        <f t="shared" si="117"/>
        <v>0</v>
      </c>
      <c r="AM276" s="2">
        <f t="shared" si="118"/>
        <v>0</v>
      </c>
      <c r="AO276" t="s">
        <v>352</v>
      </c>
      <c r="AP276" t="s">
        <v>351</v>
      </c>
      <c r="AQ276">
        <v>2</v>
      </c>
      <c r="AS276" s="91">
        <v>54</v>
      </c>
      <c r="AT276" s="81">
        <v>3</v>
      </c>
      <c r="AU276" s="78">
        <f t="shared" si="119"/>
        <v>54003</v>
      </c>
      <c r="AW276" s="5" t="s">
        <v>147</v>
      </c>
      <c r="AX276" s="1"/>
      <c r="AY276" s="1"/>
      <c r="AZ276" s="1"/>
    </row>
    <row r="277" spans="1:53" hidden="1" outlineLevel="1">
      <c r="A277" t="s">
        <v>27</v>
      </c>
      <c r="B277" t="s">
        <v>351</v>
      </c>
      <c r="C277" s="1">
        <f t="shared" si="110"/>
        <v>4569</v>
      </c>
      <c r="D277" s="5">
        <f>IF(N277&gt;0, RANK(N277,(N277:P277,Q277:AE277)),0)</f>
        <v>1</v>
      </c>
      <c r="E277" s="5">
        <f>IF(O277&gt;0,RANK(O277,(N277:P277,Q277:AE277)),0)</f>
        <v>2</v>
      </c>
      <c r="F277" s="5">
        <f>IF(P277&gt;0,RANK(P277,(N277:P277,Q277:AE277)),0)</f>
        <v>4</v>
      </c>
      <c r="G277" s="1">
        <f t="shared" si="111"/>
        <v>2306</v>
      </c>
      <c r="H277" s="2">
        <f t="shared" si="112"/>
        <v>0.50470562486320858</v>
      </c>
      <c r="I277" s="2"/>
      <c r="J277" s="2">
        <f t="shared" si="113"/>
        <v>0.7421755307507113</v>
      </c>
      <c r="K277" s="2">
        <f t="shared" si="113"/>
        <v>0.23746990588750275</v>
      </c>
      <c r="L277" s="2">
        <f t="shared" si="113"/>
        <v>7.222586999343401E-3</v>
      </c>
      <c r="M277" s="2">
        <f t="shared" si="114"/>
        <v>1.3131976362442553E-2</v>
      </c>
      <c r="N277" s="1">
        <v>3391</v>
      </c>
      <c r="O277" s="1">
        <v>1085</v>
      </c>
      <c r="P277" s="1">
        <v>33</v>
      </c>
      <c r="R277" s="1">
        <v>50</v>
      </c>
      <c r="X277" s="1">
        <v>10</v>
      </c>
      <c r="Y277" s="1">
        <v>0</v>
      </c>
      <c r="Z277" s="1">
        <v>0</v>
      </c>
      <c r="AA277" s="1">
        <v>0</v>
      </c>
      <c r="AF277" s="5">
        <f>IF(Q277&gt;0,RANK(Q277,(N277:P277,Q277:AE277)),0)</f>
        <v>0</v>
      </c>
      <c r="AG277" s="5">
        <f>IF(R277&gt;0,RANK(R277,(N277:P277,Q277:AE277)),0)</f>
        <v>3</v>
      </c>
      <c r="AH277" s="5">
        <f>IF(T277&gt;0,RANK(T277,(N277:P277,Q277:AE277)),0)</f>
        <v>0</v>
      </c>
      <c r="AI277" s="5">
        <f>IF(S277&gt;0,RANK(S277,(N277:P277,Q277:AE277)),0)</f>
        <v>0</v>
      </c>
      <c r="AJ277" s="2">
        <f t="shared" si="115"/>
        <v>0</v>
      </c>
      <c r="AK277" s="2">
        <f t="shared" si="116"/>
        <v>1.094331363536879E-2</v>
      </c>
      <c r="AL277" s="2">
        <f t="shared" si="117"/>
        <v>0</v>
      </c>
      <c r="AM277" s="2">
        <f t="shared" si="118"/>
        <v>0</v>
      </c>
      <c r="AO277" t="s">
        <v>27</v>
      </c>
      <c r="AP277" t="s">
        <v>351</v>
      </c>
      <c r="AQ277">
        <v>3</v>
      </c>
      <c r="AS277" s="91">
        <v>54</v>
      </c>
      <c r="AT277" s="81">
        <v>5</v>
      </c>
      <c r="AU277" s="78">
        <f t="shared" si="119"/>
        <v>54005</v>
      </c>
      <c r="AW277" s="5" t="s">
        <v>147</v>
      </c>
      <c r="AX277" s="1"/>
      <c r="AY277" s="1"/>
      <c r="AZ277" s="1"/>
    </row>
    <row r="278" spans="1:53" hidden="1" outlineLevel="1">
      <c r="A278" t="s">
        <v>353</v>
      </c>
      <c r="B278" t="s">
        <v>351</v>
      </c>
      <c r="C278" s="1">
        <f t="shared" si="110"/>
        <v>2588</v>
      </c>
      <c r="D278" s="5">
        <f>IF(N278&gt;0, RANK(N278,(N278:P278,Q278:AE278)),0)</f>
        <v>1</v>
      </c>
      <c r="E278" s="5">
        <f>IF(O278&gt;0,RANK(O278,(N278:P278,Q278:AE278)),0)</f>
        <v>2</v>
      </c>
      <c r="F278" s="5">
        <f>IF(P278&gt;0,RANK(P278,(N278:P278,Q278:AE278)),0)</f>
        <v>4</v>
      </c>
      <c r="G278" s="1">
        <f t="shared" si="111"/>
        <v>469</v>
      </c>
      <c r="H278" s="2">
        <f t="shared" si="112"/>
        <v>0.18122102009273569</v>
      </c>
      <c r="I278" s="2"/>
      <c r="J278" s="2">
        <f t="shared" si="113"/>
        <v>0.57032457496136013</v>
      </c>
      <c r="K278" s="2">
        <f t="shared" si="113"/>
        <v>0.38910355486862441</v>
      </c>
      <c r="L278" s="2">
        <f t="shared" si="113"/>
        <v>6.1823802163833074E-3</v>
      </c>
      <c r="M278" s="2">
        <f t="shared" si="114"/>
        <v>3.4389489953632148E-2</v>
      </c>
      <c r="N278" s="1">
        <v>1476</v>
      </c>
      <c r="O278" s="1">
        <v>1007</v>
      </c>
      <c r="P278" s="1">
        <v>16</v>
      </c>
      <c r="R278" s="1">
        <v>82</v>
      </c>
      <c r="X278" s="1">
        <v>7</v>
      </c>
      <c r="Y278" s="1">
        <v>0</v>
      </c>
      <c r="Z278" s="1">
        <v>0</v>
      </c>
      <c r="AA278" s="1">
        <v>0</v>
      </c>
      <c r="AF278" s="5">
        <f>IF(Q278&gt;0,RANK(Q278,(N278:P278,Q278:AE278)),0)</f>
        <v>0</v>
      </c>
      <c r="AG278" s="5">
        <f>IF(R278&gt;0,RANK(R278,(N278:P278,Q278:AE278)),0)</f>
        <v>3</v>
      </c>
      <c r="AH278" s="5">
        <f>IF(T278&gt;0,RANK(T278,(N278:P278,Q278:AE278)),0)</f>
        <v>0</v>
      </c>
      <c r="AI278" s="5">
        <f>IF(S278&gt;0,RANK(S278,(N278:P278,Q278:AE278)),0)</f>
        <v>0</v>
      </c>
      <c r="AJ278" s="2">
        <f t="shared" si="115"/>
        <v>0</v>
      </c>
      <c r="AK278" s="2">
        <f t="shared" si="116"/>
        <v>3.1684698608964453E-2</v>
      </c>
      <c r="AL278" s="2">
        <f t="shared" si="117"/>
        <v>0</v>
      </c>
      <c r="AM278" s="2">
        <f t="shared" si="118"/>
        <v>0</v>
      </c>
      <c r="AO278" t="s">
        <v>353</v>
      </c>
      <c r="AP278" t="s">
        <v>351</v>
      </c>
      <c r="AQ278">
        <v>2</v>
      </c>
      <c r="AS278" s="91">
        <v>54</v>
      </c>
      <c r="AT278" s="81">
        <v>7</v>
      </c>
      <c r="AU278" s="78">
        <f t="shared" si="119"/>
        <v>54007</v>
      </c>
      <c r="AW278" s="5" t="s">
        <v>147</v>
      </c>
      <c r="AX278" s="1"/>
      <c r="AY278" s="1"/>
      <c r="AZ278" s="1"/>
    </row>
    <row r="279" spans="1:53" hidden="1" outlineLevel="1">
      <c r="A279" t="s">
        <v>354</v>
      </c>
      <c r="B279" t="s">
        <v>351</v>
      </c>
      <c r="C279" s="1">
        <f t="shared" si="110"/>
        <v>3946</v>
      </c>
      <c r="D279" s="5">
        <f>IF(N279&gt;0, RANK(N279,(N279:P279,Q279:AE279)),0)</f>
        <v>1</v>
      </c>
      <c r="E279" s="5">
        <f>IF(O279&gt;0,RANK(O279,(N279:P279,Q279:AE279)),0)</f>
        <v>2</v>
      </c>
      <c r="F279" s="5">
        <f>IF(P279&gt;0,RANK(P279,(N279:P279,Q279:AE279)),0)</f>
        <v>5</v>
      </c>
      <c r="G279" s="1">
        <f t="shared" si="111"/>
        <v>402</v>
      </c>
      <c r="H279" s="2">
        <f t="shared" si="112"/>
        <v>0.10187531677648251</v>
      </c>
      <c r="I279" s="2"/>
      <c r="J279" s="2">
        <f t="shared" si="113"/>
        <v>0.53269133299543847</v>
      </c>
      <c r="K279" s="2">
        <f t="shared" si="113"/>
        <v>0.43081601621895588</v>
      </c>
      <c r="L279" s="2">
        <f t="shared" si="113"/>
        <v>8.8697415103902687E-3</v>
      </c>
      <c r="M279" s="2">
        <f t="shared" si="114"/>
        <v>2.7622909275215383E-2</v>
      </c>
      <c r="N279" s="1">
        <v>2102</v>
      </c>
      <c r="O279" s="1">
        <v>1700</v>
      </c>
      <c r="P279" s="1">
        <v>35</v>
      </c>
      <c r="R279" s="1">
        <v>71</v>
      </c>
      <c r="X279" s="1">
        <v>38</v>
      </c>
      <c r="Y279" s="1">
        <v>0</v>
      </c>
      <c r="Z279" s="1">
        <v>0</v>
      </c>
      <c r="AA279" s="1">
        <v>0</v>
      </c>
      <c r="AF279" s="5">
        <f>IF(Q279&gt;0,RANK(Q279,(N279:P279,Q279:AE279)),0)</f>
        <v>0</v>
      </c>
      <c r="AG279" s="5">
        <f>IF(R279&gt;0,RANK(R279,(N279:P279,Q279:AE279)),0)</f>
        <v>3</v>
      </c>
      <c r="AH279" s="5">
        <f>IF(T279&gt;0,RANK(T279,(N279:P279,Q279:AE279)),0)</f>
        <v>0</v>
      </c>
      <c r="AI279" s="5">
        <f>IF(S279&gt;0,RANK(S279,(N279:P279,Q279:AE279)),0)</f>
        <v>0</v>
      </c>
      <c r="AJ279" s="2">
        <f t="shared" si="115"/>
        <v>0</v>
      </c>
      <c r="AK279" s="2">
        <f t="shared" si="116"/>
        <v>1.7992904206791688E-2</v>
      </c>
      <c r="AL279" s="2">
        <f t="shared" si="117"/>
        <v>0</v>
      </c>
      <c r="AM279" s="2">
        <f t="shared" si="118"/>
        <v>0</v>
      </c>
      <c r="AO279" t="s">
        <v>354</v>
      </c>
      <c r="AP279" t="s">
        <v>351</v>
      </c>
      <c r="AQ279">
        <v>1</v>
      </c>
      <c r="AS279" s="91">
        <v>54</v>
      </c>
      <c r="AT279" s="81">
        <v>9</v>
      </c>
      <c r="AU279" s="78">
        <f t="shared" si="119"/>
        <v>54009</v>
      </c>
      <c r="AW279" s="5" t="s">
        <v>147</v>
      </c>
      <c r="AX279" s="1"/>
      <c r="AY279" s="1"/>
      <c r="AZ279" s="1"/>
    </row>
    <row r="280" spans="1:53" hidden="1" outlineLevel="1">
      <c r="A280" t="s">
        <v>355</v>
      </c>
      <c r="B280" t="s">
        <v>351</v>
      </c>
      <c r="C280" s="1">
        <f t="shared" si="110"/>
        <v>14246</v>
      </c>
      <c r="D280" s="5">
        <f>IF(N280&gt;0, RANK(N280,(N280:P280,Q280:AE280)),0)</f>
        <v>1</v>
      </c>
      <c r="E280" s="5">
        <f>IF(O280&gt;0,RANK(O280,(N280:P280,Q280:AE280)),0)</f>
        <v>2</v>
      </c>
      <c r="F280" s="5">
        <f>IF(P280&gt;0,RANK(P280,(N280:P280,Q280:AE280)),0)</f>
        <v>4</v>
      </c>
      <c r="G280" s="1">
        <f t="shared" si="111"/>
        <v>1068</v>
      </c>
      <c r="H280" s="2">
        <f t="shared" si="112"/>
        <v>7.4968412185876743E-2</v>
      </c>
      <c r="I280" s="2"/>
      <c r="J280" s="2">
        <f t="shared" si="113"/>
        <v>0.52520005615611398</v>
      </c>
      <c r="K280" s="2">
        <f t="shared" si="113"/>
        <v>0.45023164397023724</v>
      </c>
      <c r="L280" s="2">
        <f t="shared" si="113"/>
        <v>7.7916608170714588E-3</v>
      </c>
      <c r="M280" s="2">
        <f t="shared" si="114"/>
        <v>1.6776639056577322E-2</v>
      </c>
      <c r="N280" s="1">
        <v>7482</v>
      </c>
      <c r="O280" s="1">
        <v>6414</v>
      </c>
      <c r="P280" s="1">
        <v>111</v>
      </c>
      <c r="R280" s="1">
        <v>217</v>
      </c>
      <c r="X280" s="1">
        <v>20</v>
      </c>
      <c r="Y280" s="1">
        <v>0</v>
      </c>
      <c r="Z280" s="1">
        <v>2</v>
      </c>
      <c r="AA280" s="1">
        <v>0</v>
      </c>
      <c r="AF280" s="5">
        <f>IF(Q280&gt;0,RANK(Q280,(N280:P280,Q280:AE280)),0)</f>
        <v>0</v>
      </c>
      <c r="AG280" s="5">
        <f>IF(R280&gt;0,RANK(R280,(N280:P280,Q280:AE280)),0)</f>
        <v>3</v>
      </c>
      <c r="AH280" s="5">
        <f>IF(T280&gt;0,RANK(T280,(N280:P280,Q280:AE280)),0)</f>
        <v>0</v>
      </c>
      <c r="AI280" s="5">
        <f>IF(S280&gt;0,RANK(S280,(N280:P280,Q280:AE280)),0)</f>
        <v>0</v>
      </c>
      <c r="AJ280" s="2">
        <f t="shared" si="115"/>
        <v>0</v>
      </c>
      <c r="AK280" s="2">
        <f t="shared" si="116"/>
        <v>1.5232345921662222E-2</v>
      </c>
      <c r="AL280" s="2">
        <f t="shared" si="117"/>
        <v>0</v>
      </c>
      <c r="AM280" s="2">
        <f t="shared" si="118"/>
        <v>0</v>
      </c>
      <c r="AO280" t="s">
        <v>355</v>
      </c>
      <c r="AP280" t="s">
        <v>351</v>
      </c>
      <c r="AQ280">
        <v>3</v>
      </c>
      <c r="AS280" s="91">
        <v>54</v>
      </c>
      <c r="AT280" s="81">
        <v>11</v>
      </c>
      <c r="AU280" s="78">
        <f t="shared" si="119"/>
        <v>54011</v>
      </c>
      <c r="AW280" s="5" t="s">
        <v>147</v>
      </c>
      <c r="AX280" s="1"/>
      <c r="AY280" s="1"/>
      <c r="AZ280" s="1"/>
    </row>
    <row r="281" spans="1:53" hidden="1" outlineLevel="1">
      <c r="A281" t="s">
        <v>276</v>
      </c>
      <c r="B281" t="s">
        <v>351</v>
      </c>
      <c r="C281" s="1">
        <f t="shared" si="110"/>
        <v>1117</v>
      </c>
      <c r="D281" s="5">
        <f>IF(N281&gt;0, RANK(N281,(N281:P281,Q281:AE281)),0)</f>
        <v>2</v>
      </c>
      <c r="E281" s="5">
        <f>IF(O281&gt;0,RANK(O281,(N281:P281,Q281:AE281)),0)</f>
        <v>1</v>
      </c>
      <c r="F281" s="5">
        <f>IF(P281&gt;0,RANK(P281,(N281:P281,Q281:AE281)),0)</f>
        <v>4</v>
      </c>
      <c r="G281" s="1">
        <f t="shared" si="111"/>
        <v>21</v>
      </c>
      <c r="H281" s="2">
        <f t="shared" si="112"/>
        <v>1.8800358102059087E-2</v>
      </c>
      <c r="I281" s="2"/>
      <c r="J281" s="2">
        <f t="shared" si="113"/>
        <v>0.46105640107430618</v>
      </c>
      <c r="K281" s="2">
        <f t="shared" si="113"/>
        <v>0.47985675917636528</v>
      </c>
      <c r="L281" s="2">
        <f t="shared" si="113"/>
        <v>1.1638316920322292E-2</v>
      </c>
      <c r="M281" s="2">
        <f t="shared" si="114"/>
        <v>4.7448522829006308E-2</v>
      </c>
      <c r="N281" s="1">
        <v>515</v>
      </c>
      <c r="O281" s="1">
        <v>536</v>
      </c>
      <c r="P281" s="1">
        <v>13</v>
      </c>
      <c r="R281" s="1">
        <v>51</v>
      </c>
      <c r="X281" s="1">
        <v>2</v>
      </c>
      <c r="Y281" s="1">
        <v>0</v>
      </c>
      <c r="Z281" s="1">
        <v>0</v>
      </c>
      <c r="AA281" s="1">
        <v>0</v>
      </c>
      <c r="AF281" s="5">
        <f>IF(Q281&gt;0,RANK(Q281,(N281:P281,Q281:AE281)),0)</f>
        <v>0</v>
      </c>
      <c r="AG281" s="5">
        <f>IF(R281&gt;0,RANK(R281,(N281:P281,Q281:AE281)),0)</f>
        <v>3</v>
      </c>
      <c r="AH281" s="5">
        <f>IF(T281&gt;0,RANK(T281,(N281:P281,Q281:AE281)),0)</f>
        <v>0</v>
      </c>
      <c r="AI281" s="5">
        <f>IF(S281&gt;0,RANK(S281,(N281:P281,Q281:AE281)),0)</f>
        <v>0</v>
      </c>
      <c r="AJ281" s="2">
        <f t="shared" si="115"/>
        <v>0</v>
      </c>
      <c r="AK281" s="2">
        <f t="shared" si="116"/>
        <v>4.5658012533572066E-2</v>
      </c>
      <c r="AL281" s="2">
        <f t="shared" si="117"/>
        <v>0</v>
      </c>
      <c r="AM281" s="2">
        <f t="shared" si="118"/>
        <v>0</v>
      </c>
      <c r="AO281" t="s">
        <v>276</v>
      </c>
      <c r="AP281" t="s">
        <v>351</v>
      </c>
      <c r="AQ281">
        <v>2</v>
      </c>
      <c r="AS281" s="91">
        <v>54</v>
      </c>
      <c r="AT281" s="81">
        <v>13</v>
      </c>
      <c r="AU281" s="78">
        <f t="shared" si="119"/>
        <v>54013</v>
      </c>
      <c r="AW281" s="5" t="s">
        <v>147</v>
      </c>
      <c r="AX281" s="1"/>
      <c r="AY281" s="1"/>
      <c r="AZ281" s="1"/>
    </row>
    <row r="282" spans="1:53" hidden="1" outlineLevel="1">
      <c r="A282" t="s">
        <v>116</v>
      </c>
      <c r="B282" t="s">
        <v>351</v>
      </c>
      <c r="C282" s="1">
        <f t="shared" si="110"/>
        <v>1503</v>
      </c>
      <c r="D282" s="5">
        <f>IF(N282&gt;0, RANK(N282,(N282:P282,Q282:AE282)),0)</f>
        <v>1</v>
      </c>
      <c r="E282" s="5">
        <f>IF(O282&gt;0,RANK(O282,(N282:P282,Q282:AE282)),0)</f>
        <v>2</v>
      </c>
      <c r="F282" s="5">
        <f>IF(P282&gt;0,RANK(P282,(N282:P282,Q282:AE282)),0)</f>
        <v>4</v>
      </c>
      <c r="G282" s="1">
        <f t="shared" si="111"/>
        <v>181</v>
      </c>
      <c r="H282" s="2">
        <f t="shared" si="112"/>
        <v>0.12042581503659348</v>
      </c>
      <c r="I282" s="2"/>
      <c r="J282" s="2">
        <f t="shared" si="113"/>
        <v>0.54091816367265466</v>
      </c>
      <c r="K282" s="2">
        <f t="shared" si="113"/>
        <v>0.42049234863606122</v>
      </c>
      <c r="L282" s="2">
        <f t="shared" si="113"/>
        <v>8.6493679308050561E-3</v>
      </c>
      <c r="M282" s="2">
        <f t="shared" si="114"/>
        <v>2.9940119760479063E-2</v>
      </c>
      <c r="N282" s="1">
        <v>813</v>
      </c>
      <c r="O282" s="1">
        <v>632</v>
      </c>
      <c r="P282" s="1">
        <v>13</v>
      </c>
      <c r="R282" s="1">
        <v>38</v>
      </c>
      <c r="S282" s="46"/>
      <c r="X282" s="1">
        <v>7</v>
      </c>
      <c r="Y282" s="1">
        <v>0</v>
      </c>
      <c r="Z282" s="1">
        <v>0</v>
      </c>
      <c r="AA282" s="1">
        <v>0</v>
      </c>
      <c r="AF282" s="5">
        <f>IF(Q282&gt;0,RANK(Q282,(N282:P282,Q282:AE282)),0)</f>
        <v>0</v>
      </c>
      <c r="AG282" s="5">
        <f>IF(R282&gt;0,RANK(R282,(N282:P282,Q282:AE282)),0)</f>
        <v>3</v>
      </c>
      <c r="AH282" s="5">
        <f>IF(T282&gt;0,RANK(T282,(N282:P282,Q282:AE282)),0)</f>
        <v>0</v>
      </c>
      <c r="AI282" s="5">
        <f>IF(S282&gt;0,RANK(S282,(N282:P282,Q282:AE282)),0)</f>
        <v>0</v>
      </c>
      <c r="AJ282" s="2">
        <f t="shared" si="115"/>
        <v>0</v>
      </c>
      <c r="AK282" s="2">
        <f t="shared" si="116"/>
        <v>2.5282767797737856E-2</v>
      </c>
      <c r="AL282" s="2">
        <f t="shared" si="117"/>
        <v>0</v>
      </c>
      <c r="AM282" s="2">
        <f t="shared" si="118"/>
        <v>0</v>
      </c>
      <c r="AO282" t="s">
        <v>116</v>
      </c>
      <c r="AP282" t="s">
        <v>351</v>
      </c>
      <c r="AQ282">
        <v>2</v>
      </c>
      <c r="AS282" s="91">
        <v>54</v>
      </c>
      <c r="AT282" s="81">
        <v>15</v>
      </c>
      <c r="AU282" s="78">
        <f t="shared" si="119"/>
        <v>54015</v>
      </c>
      <c r="AW282" s="5" t="s">
        <v>147</v>
      </c>
      <c r="AX282" s="1"/>
      <c r="AY282" s="1"/>
      <c r="AZ282" s="1"/>
    </row>
    <row r="283" spans="1:53" hidden="1" outlineLevel="1">
      <c r="A283" t="s">
        <v>356</v>
      </c>
      <c r="B283" t="s">
        <v>351</v>
      </c>
      <c r="C283" s="1">
        <f t="shared" si="110"/>
        <v>1674</v>
      </c>
      <c r="D283" s="5">
        <f>IF(N283&gt;0, RANK(N283,(N283:P283,Q283:AE283)),0)</f>
        <v>2</v>
      </c>
      <c r="E283" s="5">
        <f>IF(O283&gt;0,RANK(O283,(N283:P283,Q283:AE283)),0)</f>
        <v>1</v>
      </c>
      <c r="F283" s="5">
        <f>IF(P283&gt;0,RANK(P283,(N283:P283,Q283:AE283)),0)</f>
        <v>4</v>
      </c>
      <c r="G283" s="1">
        <f t="shared" si="111"/>
        <v>640</v>
      </c>
      <c r="H283" s="2">
        <f t="shared" si="112"/>
        <v>0.3823178016726404</v>
      </c>
      <c r="I283" s="2"/>
      <c r="J283" s="2">
        <f t="shared" si="113"/>
        <v>0.28434886499402628</v>
      </c>
      <c r="K283" s="2">
        <f t="shared" si="113"/>
        <v>0.66666666666666663</v>
      </c>
      <c r="L283" s="2">
        <f t="shared" si="113"/>
        <v>8.9605734767025085E-3</v>
      </c>
      <c r="M283" s="2">
        <f t="shared" si="114"/>
        <v>4.0023894862604631E-2</v>
      </c>
      <c r="N283" s="1">
        <v>476</v>
      </c>
      <c r="O283" s="1">
        <v>1116</v>
      </c>
      <c r="P283" s="1">
        <v>15</v>
      </c>
      <c r="R283" s="1">
        <v>56</v>
      </c>
      <c r="X283" s="1">
        <v>11</v>
      </c>
      <c r="Y283" s="1">
        <v>0</v>
      </c>
      <c r="Z283" s="1">
        <v>0</v>
      </c>
      <c r="AA283" s="1">
        <v>0</v>
      </c>
      <c r="AF283" s="5">
        <f>IF(Q283&gt;0,RANK(Q283,(N283:P283,Q283:AE283)),0)</f>
        <v>0</v>
      </c>
      <c r="AG283" s="5">
        <f>IF(R283&gt;0,RANK(R283,(N283:P283,Q283:AE283)),0)</f>
        <v>3</v>
      </c>
      <c r="AH283" s="5">
        <f>IF(T283&gt;0,RANK(T283,(N283:P283,Q283:AE283)),0)</f>
        <v>0</v>
      </c>
      <c r="AI283" s="5">
        <f>IF(S283&gt;0,RANK(S283,(N283:P283,Q283:AE283)),0)</f>
        <v>0</v>
      </c>
      <c r="AJ283" s="2">
        <f t="shared" si="115"/>
        <v>0</v>
      </c>
      <c r="AK283" s="2">
        <f t="shared" si="116"/>
        <v>3.3452807646356032E-2</v>
      </c>
      <c r="AL283" s="2">
        <f t="shared" si="117"/>
        <v>0</v>
      </c>
      <c r="AM283" s="2">
        <f t="shared" si="118"/>
        <v>0</v>
      </c>
      <c r="AO283" t="s">
        <v>356</v>
      </c>
      <c r="AP283" t="s">
        <v>351</v>
      </c>
      <c r="AQ283">
        <v>1</v>
      </c>
      <c r="AS283" s="91">
        <v>54</v>
      </c>
      <c r="AT283" s="81">
        <v>17</v>
      </c>
      <c r="AU283" s="78">
        <f t="shared" si="119"/>
        <v>54017</v>
      </c>
      <c r="AW283" s="5" t="s">
        <v>147</v>
      </c>
      <c r="AX283" s="1"/>
      <c r="AY283" s="1"/>
      <c r="AZ283" s="1"/>
    </row>
    <row r="284" spans="1:53" hidden="1" outlineLevel="1">
      <c r="A284" t="s">
        <v>126</v>
      </c>
      <c r="B284" t="s">
        <v>351</v>
      </c>
      <c r="C284" s="1">
        <f t="shared" si="110"/>
        <v>6007</v>
      </c>
      <c r="D284" s="5">
        <f>IF(N284&gt;0, RANK(N284,(N284:P284,Q284:AE284)),0)</f>
        <v>1</v>
      </c>
      <c r="E284" s="5">
        <f>IF(O284&gt;0,RANK(O284,(N284:P284,Q284:AE284)),0)</f>
        <v>2</v>
      </c>
      <c r="F284" s="5">
        <f>IF(P284&gt;0,RANK(P284,(N284:P284,Q284:AE284)),0)</f>
        <v>4</v>
      </c>
      <c r="G284" s="1">
        <f t="shared" si="111"/>
        <v>1419</v>
      </c>
      <c r="H284" s="2">
        <f t="shared" si="112"/>
        <v>0.2362244048609955</v>
      </c>
      <c r="I284" s="2"/>
      <c r="J284" s="2">
        <f t="shared" si="113"/>
        <v>0.59397369735308803</v>
      </c>
      <c r="K284" s="2">
        <f t="shared" si="113"/>
        <v>0.35774929249209259</v>
      </c>
      <c r="L284" s="2">
        <f t="shared" si="113"/>
        <v>1.1986016314299984E-2</v>
      </c>
      <c r="M284" s="2">
        <f t="shared" si="114"/>
        <v>3.6290993840519405E-2</v>
      </c>
      <c r="N284" s="1">
        <v>3568</v>
      </c>
      <c r="O284" s="1">
        <v>2149</v>
      </c>
      <c r="P284" s="1">
        <v>72</v>
      </c>
      <c r="R284" s="1">
        <v>194</v>
      </c>
      <c r="X284" s="1">
        <v>23</v>
      </c>
      <c r="Y284" s="1">
        <v>1</v>
      </c>
      <c r="Z284" s="1">
        <v>0</v>
      </c>
      <c r="AA284" s="1">
        <v>0</v>
      </c>
      <c r="AF284" s="5">
        <f>IF(Q284&gt;0,RANK(Q284,(N284:P284,Q284:AE284)),0)</f>
        <v>0</v>
      </c>
      <c r="AG284" s="5">
        <f>IF(R284&gt;0,RANK(R284,(N284:P284,Q284:AE284)),0)</f>
        <v>3</v>
      </c>
      <c r="AH284" s="5">
        <f>IF(T284&gt;0,RANK(T284,(N284:P284,Q284:AE284)),0)</f>
        <v>0</v>
      </c>
      <c r="AI284" s="5">
        <f>IF(S284&gt;0,RANK(S284,(N284:P284,Q284:AE284)),0)</f>
        <v>0</v>
      </c>
      <c r="AJ284" s="2">
        <f t="shared" si="115"/>
        <v>0</v>
      </c>
      <c r="AK284" s="2">
        <f t="shared" si="116"/>
        <v>3.229565506908607E-2</v>
      </c>
      <c r="AL284" s="2">
        <f t="shared" si="117"/>
        <v>0</v>
      </c>
      <c r="AM284" s="2">
        <f t="shared" si="118"/>
        <v>0</v>
      </c>
      <c r="AO284" t="s">
        <v>126</v>
      </c>
      <c r="AP284" t="s">
        <v>351</v>
      </c>
      <c r="AQ284">
        <v>3</v>
      </c>
      <c r="AS284" s="91">
        <v>54</v>
      </c>
      <c r="AT284" s="81">
        <v>19</v>
      </c>
      <c r="AU284" s="78">
        <f t="shared" si="119"/>
        <v>54019</v>
      </c>
      <c r="AW284" s="5" t="s">
        <v>147</v>
      </c>
      <c r="AX284" s="1"/>
      <c r="AY284" s="1"/>
      <c r="AZ284" s="1"/>
    </row>
    <row r="285" spans="1:53" hidden="1" outlineLevel="1">
      <c r="A285" t="s">
        <v>357</v>
      </c>
      <c r="B285" t="s">
        <v>351</v>
      </c>
      <c r="C285" s="1">
        <f t="shared" si="110"/>
        <v>1351</v>
      </c>
      <c r="D285" s="5">
        <f>IF(N285&gt;0, RANK(N285,(N285:P285,Q285:AE285)),0)</f>
        <v>2</v>
      </c>
      <c r="E285" s="5">
        <f>IF(O285&gt;0,RANK(O285,(N285:P285,Q285:AE285)),0)</f>
        <v>1</v>
      </c>
      <c r="F285" s="5">
        <f>IF(P285&gt;0,RANK(P285,(N285:P285,Q285:AE285)),0)</f>
        <v>4</v>
      </c>
      <c r="G285" s="1">
        <f t="shared" si="111"/>
        <v>159</v>
      </c>
      <c r="H285" s="2">
        <f t="shared" si="112"/>
        <v>0.11769059955588453</v>
      </c>
      <c r="I285" s="2"/>
      <c r="J285" s="2">
        <f t="shared" si="113"/>
        <v>0.39896373056994816</v>
      </c>
      <c r="K285" s="2">
        <f t="shared" si="113"/>
        <v>0.51665433012583273</v>
      </c>
      <c r="L285" s="2">
        <f t="shared" si="113"/>
        <v>3.7009622501850479E-3</v>
      </c>
      <c r="M285" s="2">
        <f t="shared" si="114"/>
        <v>8.068097705403407E-2</v>
      </c>
      <c r="N285" s="1">
        <v>539</v>
      </c>
      <c r="O285" s="1">
        <v>698</v>
      </c>
      <c r="P285" s="1">
        <v>5</v>
      </c>
      <c r="R285" s="1">
        <v>107</v>
      </c>
      <c r="X285" s="1">
        <v>2</v>
      </c>
      <c r="Y285" s="1">
        <v>0</v>
      </c>
      <c r="Z285" s="1">
        <v>0</v>
      </c>
      <c r="AA285" s="1">
        <v>0</v>
      </c>
      <c r="AF285" s="5">
        <f>IF(Q285&gt;0,RANK(Q285,(N285:P285,Q285:AE285)),0)</f>
        <v>0</v>
      </c>
      <c r="AG285" s="5">
        <f>IF(R285&gt;0,RANK(R285,(N285:P285,Q285:AE285)),0)</f>
        <v>3</v>
      </c>
      <c r="AH285" s="5">
        <f>IF(T285&gt;0,RANK(T285,(N285:P285,Q285:AE285)),0)</f>
        <v>0</v>
      </c>
      <c r="AI285" s="5">
        <f>IF(S285&gt;0,RANK(S285,(N285:P285,Q285:AE285)),0)</f>
        <v>0</v>
      </c>
      <c r="AJ285" s="2">
        <f t="shared" si="115"/>
        <v>0</v>
      </c>
      <c r="AK285" s="2">
        <f t="shared" si="116"/>
        <v>7.9200592153960025E-2</v>
      </c>
      <c r="AL285" s="2">
        <f t="shared" si="117"/>
        <v>0</v>
      </c>
      <c r="AM285" s="2">
        <f t="shared" si="118"/>
        <v>0</v>
      </c>
      <c r="AO285" t="s">
        <v>357</v>
      </c>
      <c r="AP285" t="s">
        <v>351</v>
      </c>
      <c r="AQ285">
        <v>1</v>
      </c>
      <c r="AS285" s="91">
        <v>54</v>
      </c>
      <c r="AT285" s="81">
        <v>21</v>
      </c>
      <c r="AU285" s="78">
        <f t="shared" si="119"/>
        <v>54021</v>
      </c>
      <c r="AW285" s="5" t="s">
        <v>147</v>
      </c>
      <c r="AX285" s="1"/>
      <c r="AY285" s="1"/>
      <c r="AZ285" s="1"/>
    </row>
    <row r="286" spans="1:53" hidden="1" outlineLevel="1">
      <c r="A286" t="s">
        <v>167</v>
      </c>
      <c r="B286" t="s">
        <v>351</v>
      </c>
      <c r="C286" s="1">
        <f t="shared" si="110"/>
        <v>1818</v>
      </c>
      <c r="D286" s="5">
        <f>IF(N286&gt;0, RANK(N286,(N286:P286,Q286:AE286)),0)</f>
        <v>2</v>
      </c>
      <c r="E286" s="5">
        <f>IF(O286&gt;0,RANK(O286,(N286:P286,Q286:AE286)),0)</f>
        <v>1</v>
      </c>
      <c r="F286" s="5">
        <f>IF(P286&gt;0,RANK(P286,(N286:P286,Q286:AE286)),0)</f>
        <v>3</v>
      </c>
      <c r="G286" s="1">
        <f t="shared" si="111"/>
        <v>966</v>
      </c>
      <c r="H286" s="2">
        <f t="shared" si="112"/>
        <v>0.53135313531353134</v>
      </c>
      <c r="I286" s="2"/>
      <c r="J286" s="2">
        <f t="shared" si="113"/>
        <v>0.22442244224422442</v>
      </c>
      <c r="K286" s="2">
        <f t="shared" si="113"/>
        <v>0.75577557755775582</v>
      </c>
      <c r="L286" s="2">
        <f t="shared" si="113"/>
        <v>8.2508250825082501E-3</v>
      </c>
      <c r="M286" s="2">
        <f t="shared" si="114"/>
        <v>1.1551155115511458E-2</v>
      </c>
      <c r="N286" s="1">
        <v>408</v>
      </c>
      <c r="O286" s="1">
        <v>1374</v>
      </c>
      <c r="P286" s="1">
        <v>15</v>
      </c>
      <c r="R286" s="1">
        <v>14</v>
      </c>
      <c r="X286" s="1">
        <v>7</v>
      </c>
      <c r="Y286" s="1">
        <v>0</v>
      </c>
      <c r="Z286" s="1">
        <v>0</v>
      </c>
      <c r="AA286" s="1">
        <v>0</v>
      </c>
      <c r="AF286" s="5">
        <f>IF(Q286&gt;0,RANK(Q286,(N286:P286,Q286:AE286)),0)</f>
        <v>0</v>
      </c>
      <c r="AG286" s="5">
        <f>IF(R286&gt;0,RANK(R286,(N286:P286,Q286:AE286)),0)</f>
        <v>4</v>
      </c>
      <c r="AH286" s="5">
        <f>IF(T286&gt;0,RANK(T286,(N286:P286,Q286:AE286)),0)</f>
        <v>0</v>
      </c>
      <c r="AI286" s="5">
        <f>IF(S286&gt;0,RANK(S286,(N286:P286,Q286:AE286)),0)</f>
        <v>0</v>
      </c>
      <c r="AJ286" s="2">
        <f t="shared" si="115"/>
        <v>0</v>
      </c>
      <c r="AK286" s="2">
        <f t="shared" si="116"/>
        <v>7.7007700770077006E-3</v>
      </c>
      <c r="AL286" s="2">
        <f t="shared" si="117"/>
        <v>0</v>
      </c>
      <c r="AM286" s="2">
        <f t="shared" si="118"/>
        <v>0</v>
      </c>
      <c r="AO286" t="s">
        <v>167</v>
      </c>
      <c r="AP286" t="s">
        <v>351</v>
      </c>
      <c r="AQ286">
        <v>1</v>
      </c>
      <c r="AS286" s="91">
        <v>54</v>
      </c>
      <c r="AT286" s="81">
        <v>23</v>
      </c>
      <c r="AU286" s="78">
        <f t="shared" si="119"/>
        <v>54023</v>
      </c>
      <c r="AW286" s="5" t="s">
        <v>147</v>
      </c>
      <c r="AX286" s="1"/>
      <c r="AY286" s="1"/>
      <c r="AZ286" s="1"/>
    </row>
    <row r="287" spans="1:53" hidden="1" outlineLevel="1">
      <c r="A287" t="s">
        <v>358</v>
      </c>
      <c r="B287" t="s">
        <v>351</v>
      </c>
      <c r="C287" s="1">
        <f t="shared" si="110"/>
        <v>5303</v>
      </c>
      <c r="D287" s="5">
        <f>IF(N287&gt;0, RANK(N287,(N287:P287,Q287:AE287)),0)</f>
        <v>1</v>
      </c>
      <c r="E287" s="5">
        <f>IF(O287&gt;0,RANK(O287,(N287:P287,Q287:AE287)),0)</f>
        <v>2</v>
      </c>
      <c r="F287" s="5">
        <f>IF(P287&gt;0,RANK(P287,(N287:P287,Q287:AE287)),0)</f>
        <v>4</v>
      </c>
      <c r="G287" s="1">
        <f t="shared" si="111"/>
        <v>283</v>
      </c>
      <c r="H287" s="2">
        <f t="shared" si="112"/>
        <v>5.3366019234395629E-2</v>
      </c>
      <c r="I287" s="2"/>
      <c r="J287" s="2">
        <f t="shared" si="113"/>
        <v>0.4965114086366208</v>
      </c>
      <c r="K287" s="2">
        <f t="shared" si="113"/>
        <v>0.44314538940222514</v>
      </c>
      <c r="L287" s="2">
        <f t="shared" si="113"/>
        <v>1.0560060343201961E-2</v>
      </c>
      <c r="M287" s="2">
        <f t="shared" si="114"/>
        <v>4.9783141617952095E-2</v>
      </c>
      <c r="N287" s="1">
        <v>2633</v>
      </c>
      <c r="O287" s="1">
        <v>2350</v>
      </c>
      <c r="P287" s="1">
        <v>56</v>
      </c>
      <c r="R287" s="1">
        <v>241</v>
      </c>
      <c r="X287" s="1">
        <v>18</v>
      </c>
      <c r="Y287" s="1">
        <v>0</v>
      </c>
      <c r="Z287" s="1">
        <v>3</v>
      </c>
      <c r="AA287" s="1">
        <v>2</v>
      </c>
      <c r="AF287" s="5">
        <f>IF(Q287&gt;0,RANK(Q287,(N287:P287,Q287:AE287)),0)</f>
        <v>0</v>
      </c>
      <c r="AG287" s="5">
        <f>IF(R287&gt;0,RANK(R287,(N287:P287,Q287:AE287)),0)</f>
        <v>3</v>
      </c>
      <c r="AH287" s="5">
        <f>IF(T287&gt;0,RANK(T287,(N287:P287,Q287:AE287)),0)</f>
        <v>0</v>
      </c>
      <c r="AI287" s="5">
        <f>IF(S287&gt;0,RANK(S287,(N287:P287,Q287:AE287)),0)</f>
        <v>0</v>
      </c>
      <c r="AJ287" s="2">
        <f t="shared" si="115"/>
        <v>0</v>
      </c>
      <c r="AK287" s="2">
        <f t="shared" si="116"/>
        <v>4.5445973976994153E-2</v>
      </c>
      <c r="AL287" s="2">
        <f t="shared" si="117"/>
        <v>0</v>
      </c>
      <c r="AM287" s="2">
        <f t="shared" si="118"/>
        <v>0</v>
      </c>
      <c r="AO287" t="s">
        <v>358</v>
      </c>
      <c r="AP287" t="s">
        <v>351</v>
      </c>
      <c r="AQ287">
        <v>3</v>
      </c>
      <c r="AS287" s="91">
        <v>54</v>
      </c>
      <c r="AT287" s="81">
        <v>25</v>
      </c>
      <c r="AU287" s="78">
        <f t="shared" si="119"/>
        <v>54025</v>
      </c>
      <c r="AW287" s="5" t="s">
        <v>147</v>
      </c>
      <c r="AX287" s="1"/>
      <c r="AY287" s="1"/>
      <c r="AZ287" s="1"/>
    </row>
    <row r="288" spans="1:53" hidden="1" outlineLevel="1">
      <c r="A288" t="s">
        <v>359</v>
      </c>
      <c r="B288" t="s">
        <v>351</v>
      </c>
      <c r="C288" s="1">
        <f t="shared" si="110"/>
        <v>3065</v>
      </c>
      <c r="D288" s="5">
        <f>IF(N288&gt;0, RANK(N288,(N288:P288,Q288:AE288)),0)</f>
        <v>2</v>
      </c>
      <c r="E288" s="5">
        <f>IF(O288&gt;0,RANK(O288,(N288:P288,Q288:AE288)),0)</f>
        <v>1</v>
      </c>
      <c r="F288" s="5">
        <f>IF(P288&gt;0,RANK(P288,(N288:P288,Q288:AE288)),0)</f>
        <v>4</v>
      </c>
      <c r="G288" s="1">
        <f t="shared" si="111"/>
        <v>1038</v>
      </c>
      <c r="H288" s="2">
        <f t="shared" si="112"/>
        <v>0.33866231647634581</v>
      </c>
      <c r="I288" s="2"/>
      <c r="J288" s="2">
        <f t="shared" si="113"/>
        <v>0.31288743882544862</v>
      </c>
      <c r="K288" s="2">
        <f t="shared" si="113"/>
        <v>0.65154975530179449</v>
      </c>
      <c r="L288" s="2">
        <f t="shared" si="113"/>
        <v>1.3703099510603589E-2</v>
      </c>
      <c r="M288" s="2">
        <f t="shared" si="114"/>
        <v>2.1859706362153362E-2</v>
      </c>
      <c r="N288" s="1">
        <v>959</v>
      </c>
      <c r="O288" s="1">
        <v>1997</v>
      </c>
      <c r="P288" s="1">
        <v>42</v>
      </c>
      <c r="R288" s="1">
        <v>50</v>
      </c>
      <c r="X288" s="1">
        <v>17</v>
      </c>
      <c r="Y288" s="1">
        <v>0</v>
      </c>
      <c r="Z288" s="1">
        <v>0</v>
      </c>
      <c r="AA288" s="1">
        <v>0</v>
      </c>
      <c r="AF288" s="5">
        <f>IF(Q288&gt;0,RANK(Q288,(N288:P288,Q288:AE288)),0)</f>
        <v>0</v>
      </c>
      <c r="AG288" s="5">
        <f>IF(R288&gt;0,RANK(R288,(N288:P288,Q288:AE288)),0)</f>
        <v>3</v>
      </c>
      <c r="AH288" s="5">
        <f>IF(T288&gt;0,RANK(T288,(N288:P288,Q288:AE288)),0)</f>
        <v>0</v>
      </c>
      <c r="AI288" s="5">
        <f>IF(S288&gt;0,RANK(S288,(N288:P288,Q288:AE288)),0)</f>
        <v>0</v>
      </c>
      <c r="AJ288" s="2">
        <f t="shared" si="115"/>
        <v>0</v>
      </c>
      <c r="AK288" s="2">
        <f t="shared" si="116"/>
        <v>1.6313213703099509E-2</v>
      </c>
      <c r="AL288" s="2">
        <f t="shared" si="117"/>
        <v>0</v>
      </c>
      <c r="AM288" s="2">
        <f t="shared" si="118"/>
        <v>0</v>
      </c>
      <c r="AO288" t="s">
        <v>359</v>
      </c>
      <c r="AP288" t="s">
        <v>351</v>
      </c>
      <c r="AQ288">
        <v>2</v>
      </c>
      <c r="AS288" s="91">
        <v>54</v>
      </c>
      <c r="AT288" s="81">
        <v>27</v>
      </c>
      <c r="AU288" s="78">
        <f t="shared" si="119"/>
        <v>54027</v>
      </c>
      <c r="AW288" s="5" t="s">
        <v>147</v>
      </c>
      <c r="AX288" s="1"/>
      <c r="AY288" s="1"/>
      <c r="AZ288" s="1"/>
    </row>
    <row r="289" spans="1:52" hidden="1" outlineLevel="1">
      <c r="A289" t="s">
        <v>293</v>
      </c>
      <c r="B289" t="s">
        <v>351</v>
      </c>
      <c r="C289" s="1">
        <f t="shared" si="110"/>
        <v>5394</v>
      </c>
      <c r="D289" s="5">
        <f>IF(N289&gt;0, RANK(N289,(N289:P289,Q289:AE289)),0)</f>
        <v>1</v>
      </c>
      <c r="E289" s="5">
        <f>IF(O289&gt;0,RANK(O289,(N289:P289,Q289:AE289)),0)</f>
        <v>2</v>
      </c>
      <c r="F289" s="5">
        <f>IF(P289&gt;0,RANK(P289,(N289:P289,Q289:AE289)),0)</f>
        <v>4</v>
      </c>
      <c r="G289" s="1">
        <f t="shared" si="111"/>
        <v>331</v>
      </c>
      <c r="H289" s="2">
        <f t="shared" si="112"/>
        <v>6.1364479050797185E-2</v>
      </c>
      <c r="I289" s="2"/>
      <c r="J289" s="2">
        <f t="shared" si="113"/>
        <v>0.51038190582128296</v>
      </c>
      <c r="K289" s="2">
        <f t="shared" si="113"/>
        <v>0.44901742677048573</v>
      </c>
      <c r="L289" s="2">
        <f t="shared" si="113"/>
        <v>1.3348164627363738E-2</v>
      </c>
      <c r="M289" s="2">
        <f t="shared" si="114"/>
        <v>2.7252502780867577E-2</v>
      </c>
      <c r="N289" s="1">
        <v>2753</v>
      </c>
      <c r="O289" s="1">
        <v>2422</v>
      </c>
      <c r="P289" s="1">
        <v>72</v>
      </c>
      <c r="R289" s="1">
        <v>94</v>
      </c>
      <c r="X289" s="1">
        <v>48</v>
      </c>
      <c r="Y289" s="1">
        <v>1</v>
      </c>
      <c r="Z289" s="1">
        <v>4</v>
      </c>
      <c r="AA289" s="1">
        <v>0</v>
      </c>
      <c r="AF289" s="5">
        <f>IF(Q289&gt;0,RANK(Q289,(N289:P289,Q289:AE289)),0)</f>
        <v>0</v>
      </c>
      <c r="AG289" s="5">
        <f>IF(R289&gt;0,RANK(R289,(N289:P289,Q289:AE289)),0)</f>
        <v>3</v>
      </c>
      <c r="AH289" s="5">
        <f>IF(T289&gt;0,RANK(T289,(N289:P289,Q289:AE289)),0)</f>
        <v>0</v>
      </c>
      <c r="AI289" s="5">
        <f>IF(S289&gt;0,RANK(S289,(N289:P289,Q289:AE289)),0)</f>
        <v>0</v>
      </c>
      <c r="AJ289" s="2">
        <f t="shared" si="115"/>
        <v>0</v>
      </c>
      <c r="AK289" s="2">
        <f t="shared" si="116"/>
        <v>1.7426770485724878E-2</v>
      </c>
      <c r="AL289" s="2">
        <f t="shared" si="117"/>
        <v>0</v>
      </c>
      <c r="AM289" s="2">
        <f t="shared" si="118"/>
        <v>0</v>
      </c>
      <c r="AO289" t="s">
        <v>293</v>
      </c>
      <c r="AP289" t="s">
        <v>351</v>
      </c>
      <c r="AQ289">
        <v>1</v>
      </c>
      <c r="AS289" s="91">
        <v>54</v>
      </c>
      <c r="AT289" s="81">
        <v>29</v>
      </c>
      <c r="AU289" s="78">
        <f t="shared" si="119"/>
        <v>54029</v>
      </c>
      <c r="AW289" s="5" t="s">
        <v>147</v>
      </c>
      <c r="AX289" s="1"/>
      <c r="AY289" s="1"/>
      <c r="AZ289" s="1"/>
    </row>
    <row r="290" spans="1:52" hidden="1" outlineLevel="1">
      <c r="A290" t="s">
        <v>360</v>
      </c>
      <c r="B290" t="s">
        <v>351</v>
      </c>
      <c r="C290" s="1">
        <f t="shared" si="110"/>
        <v>2078</v>
      </c>
      <c r="D290" s="5">
        <f>IF(N290&gt;0, RANK(N290,(N290:P290,Q290:AE290)),0)</f>
        <v>2</v>
      </c>
      <c r="E290" s="5">
        <f>IF(O290&gt;0,RANK(O290,(N290:P290,Q290:AE290)),0)</f>
        <v>1</v>
      </c>
      <c r="F290" s="5">
        <f>IF(P290&gt;0,RANK(P290,(N290:P290,Q290:AE290)),0)</f>
        <v>3</v>
      </c>
      <c r="G290" s="1">
        <f t="shared" si="111"/>
        <v>334</v>
      </c>
      <c r="H290" s="2">
        <f t="shared" si="112"/>
        <v>0.16073147256977863</v>
      </c>
      <c r="I290" s="2"/>
      <c r="J290" s="2">
        <f t="shared" si="113"/>
        <v>0.39076034648700675</v>
      </c>
      <c r="K290" s="2">
        <f t="shared" si="113"/>
        <v>0.55149181905678535</v>
      </c>
      <c r="L290" s="2">
        <f t="shared" si="113"/>
        <v>2.3099133782483156E-2</v>
      </c>
      <c r="M290" s="2">
        <f t="shared" si="114"/>
        <v>3.4648700673724747E-2</v>
      </c>
      <c r="N290" s="1">
        <v>812</v>
      </c>
      <c r="O290" s="1">
        <v>1146</v>
      </c>
      <c r="P290" s="1">
        <v>48</v>
      </c>
      <c r="R290" s="1">
        <v>34</v>
      </c>
      <c r="X290" s="1">
        <v>38</v>
      </c>
      <c r="Y290" s="1">
        <v>0</v>
      </c>
      <c r="Z290" s="1">
        <v>0</v>
      </c>
      <c r="AA290" s="1">
        <v>0</v>
      </c>
      <c r="AF290" s="5">
        <f>IF(Q290&gt;0,RANK(Q290,(N290:P290,Q290:AE290)),0)</f>
        <v>0</v>
      </c>
      <c r="AG290" s="5">
        <f>IF(R290&gt;0,RANK(R290,(N290:P290,Q290:AE290)),0)</f>
        <v>5</v>
      </c>
      <c r="AH290" s="5">
        <f>IF(T290&gt;0,RANK(T290,(N290:P290,Q290:AE290)),0)</f>
        <v>0</v>
      </c>
      <c r="AI290" s="5">
        <f>IF(S290&gt;0,RANK(S290,(N290:P290,Q290:AE290)),0)</f>
        <v>0</v>
      </c>
      <c r="AJ290" s="2">
        <f t="shared" si="115"/>
        <v>0</v>
      </c>
      <c r="AK290" s="2">
        <f t="shared" si="116"/>
        <v>1.6361886429258902E-2</v>
      </c>
      <c r="AL290" s="2">
        <f t="shared" si="117"/>
        <v>0</v>
      </c>
      <c r="AM290" s="2">
        <f t="shared" si="118"/>
        <v>0</v>
      </c>
      <c r="AO290" t="s">
        <v>360</v>
      </c>
      <c r="AP290" t="s">
        <v>351</v>
      </c>
      <c r="AQ290">
        <v>2</v>
      </c>
      <c r="AS290" s="91">
        <v>54</v>
      </c>
      <c r="AT290" s="81">
        <v>31</v>
      </c>
      <c r="AU290" s="78">
        <f t="shared" si="119"/>
        <v>54031</v>
      </c>
      <c r="AW290" s="5" t="s">
        <v>147</v>
      </c>
      <c r="AX290" s="1"/>
      <c r="AY290" s="1"/>
      <c r="AZ290" s="1"/>
    </row>
    <row r="291" spans="1:52" hidden="1" outlineLevel="1">
      <c r="A291" t="s">
        <v>168</v>
      </c>
      <c r="B291" t="s">
        <v>351</v>
      </c>
      <c r="C291" s="1">
        <f t="shared" si="110"/>
        <v>12585</v>
      </c>
      <c r="D291" s="5">
        <f>IF(N291&gt;0, RANK(N291,(N291:P291,Q291:AE291)),0)</f>
        <v>1</v>
      </c>
      <c r="E291" s="5">
        <f>IF(O291&gt;0,RANK(O291,(N291:P291,Q291:AE291)),0)</f>
        <v>2</v>
      </c>
      <c r="F291" s="5">
        <f>IF(P291&gt;0,RANK(P291,(N291:P291,Q291:AE291)),0)</f>
        <v>4</v>
      </c>
      <c r="G291" s="1">
        <f t="shared" si="111"/>
        <v>127</v>
      </c>
      <c r="H291" s="2">
        <f t="shared" si="112"/>
        <v>1.0091378625347636E-2</v>
      </c>
      <c r="I291" s="2"/>
      <c r="J291" s="2">
        <f t="shared" si="113"/>
        <v>0.4898688915375447</v>
      </c>
      <c r="K291" s="2">
        <f t="shared" si="113"/>
        <v>0.47977751291219706</v>
      </c>
      <c r="L291" s="2">
        <f t="shared" si="113"/>
        <v>9.2967818831942786E-3</v>
      </c>
      <c r="M291" s="2">
        <f t="shared" si="114"/>
        <v>2.1056813667064016E-2</v>
      </c>
      <c r="N291" s="1">
        <v>6165</v>
      </c>
      <c r="O291" s="1">
        <v>6038</v>
      </c>
      <c r="P291" s="1">
        <v>117</v>
      </c>
      <c r="R291" s="1">
        <v>206</v>
      </c>
      <c r="X291" s="1">
        <v>53</v>
      </c>
      <c r="Y291" s="1">
        <v>1</v>
      </c>
      <c r="Z291" s="1">
        <v>4</v>
      </c>
      <c r="AA291" s="1">
        <v>1</v>
      </c>
      <c r="AF291" s="5">
        <f>IF(Q291&gt;0,RANK(Q291,(N291:P291,Q291:AE291)),0)</f>
        <v>0</v>
      </c>
      <c r="AG291" s="5">
        <f>IF(R291&gt;0,RANK(R291,(N291:P291,Q291:AE291)),0)</f>
        <v>3</v>
      </c>
      <c r="AH291" s="5">
        <f>IF(T291&gt;0,RANK(T291,(N291:P291,Q291:AE291)),0)</f>
        <v>0</v>
      </c>
      <c r="AI291" s="5">
        <f>IF(S291&gt;0,RANK(S291,(N291:P291,Q291:AE291)),0)</f>
        <v>0</v>
      </c>
      <c r="AJ291" s="2">
        <f t="shared" si="115"/>
        <v>0</v>
      </c>
      <c r="AK291" s="2">
        <f t="shared" si="116"/>
        <v>1.6368692888359158E-2</v>
      </c>
      <c r="AL291" s="2">
        <f t="shared" si="117"/>
        <v>0</v>
      </c>
      <c r="AM291" s="2">
        <f t="shared" si="118"/>
        <v>0</v>
      </c>
      <c r="AO291" t="s">
        <v>168</v>
      </c>
      <c r="AP291" t="s">
        <v>351</v>
      </c>
      <c r="AQ291">
        <v>1</v>
      </c>
      <c r="AS291" s="91">
        <v>54</v>
      </c>
      <c r="AT291" s="81">
        <v>33</v>
      </c>
      <c r="AU291" s="78">
        <f t="shared" si="119"/>
        <v>54033</v>
      </c>
      <c r="AW291" s="5" t="s">
        <v>147</v>
      </c>
      <c r="AX291" s="1"/>
      <c r="AY291" s="1"/>
      <c r="AZ291" s="1"/>
    </row>
    <row r="292" spans="1:52" hidden="1" outlineLevel="1">
      <c r="A292" t="s">
        <v>118</v>
      </c>
      <c r="B292" t="s">
        <v>351</v>
      </c>
      <c r="C292" s="1">
        <f t="shared" si="110"/>
        <v>6018</v>
      </c>
      <c r="D292" s="5">
        <f>IF(N292&gt;0, RANK(N292,(N292:P292,Q292:AE292)),0)</f>
        <v>2</v>
      </c>
      <c r="E292" s="5">
        <f>IF(O292&gt;0,RANK(O292,(N292:P292,Q292:AE292)),0)</f>
        <v>1</v>
      </c>
      <c r="F292" s="5">
        <f>IF(P292&gt;0,RANK(P292,(N292:P292,Q292:AE292)),0)</f>
        <v>3</v>
      </c>
      <c r="G292" s="1">
        <f t="shared" si="111"/>
        <v>397</v>
      </c>
      <c r="H292" s="2">
        <f t="shared" si="112"/>
        <v>6.5968760385510139E-2</v>
      </c>
      <c r="I292" s="2"/>
      <c r="J292" s="2">
        <f t="shared" si="113"/>
        <v>0.45147889664340313</v>
      </c>
      <c r="K292" s="2">
        <f t="shared" si="113"/>
        <v>0.51744765702891327</v>
      </c>
      <c r="L292" s="2">
        <f t="shared" si="113"/>
        <v>1.4955134596211365E-2</v>
      </c>
      <c r="M292" s="2">
        <f t="shared" si="114"/>
        <v>1.611831173147224E-2</v>
      </c>
      <c r="N292" s="1">
        <v>2717</v>
      </c>
      <c r="O292" s="1">
        <v>3114</v>
      </c>
      <c r="P292" s="1">
        <v>90</v>
      </c>
      <c r="R292" s="1">
        <v>83</v>
      </c>
      <c r="X292" s="1">
        <v>14</v>
      </c>
      <c r="Y292" s="1">
        <v>0</v>
      </c>
      <c r="Z292" s="1">
        <v>0</v>
      </c>
      <c r="AA292" s="1">
        <v>0</v>
      </c>
      <c r="AF292" s="5">
        <f>IF(Q292&gt;0,RANK(Q292,(N292:P292,Q292:AE292)),0)</f>
        <v>0</v>
      </c>
      <c r="AG292" s="5">
        <f>IF(R292&gt;0,RANK(R292,(N292:P292,Q292:AE292)),0)</f>
        <v>4</v>
      </c>
      <c r="AH292" s="5">
        <f>IF(T292&gt;0,RANK(T292,(N292:P292,Q292:AE292)),0)</f>
        <v>0</v>
      </c>
      <c r="AI292" s="5">
        <f>IF(S292&gt;0,RANK(S292,(N292:P292,Q292:AE292)),0)</f>
        <v>0</v>
      </c>
      <c r="AJ292" s="2">
        <f t="shared" si="115"/>
        <v>0</v>
      </c>
      <c r="AK292" s="2">
        <f t="shared" si="116"/>
        <v>1.3791957460950481E-2</v>
      </c>
      <c r="AL292" s="2">
        <f t="shared" si="117"/>
        <v>0</v>
      </c>
      <c r="AM292" s="2">
        <f t="shared" si="118"/>
        <v>0</v>
      </c>
      <c r="AO292" t="s">
        <v>118</v>
      </c>
      <c r="AP292" t="s">
        <v>351</v>
      </c>
      <c r="AQ292">
        <v>2</v>
      </c>
      <c r="AS292" s="91">
        <v>54</v>
      </c>
      <c r="AT292" s="81">
        <v>35</v>
      </c>
      <c r="AU292" s="78">
        <f t="shared" si="119"/>
        <v>54035</v>
      </c>
      <c r="AW292" s="5" t="s">
        <v>147</v>
      </c>
      <c r="AX292" s="1"/>
      <c r="AY292" s="1"/>
      <c r="AZ292" s="1"/>
    </row>
    <row r="293" spans="1:52" hidden="1" outlineLevel="1">
      <c r="A293" t="s">
        <v>80</v>
      </c>
      <c r="B293" t="s">
        <v>351</v>
      </c>
      <c r="C293" s="1">
        <f t="shared" si="110"/>
        <v>6847</v>
      </c>
      <c r="D293" s="5">
        <f>IF(N293&gt;0, RANK(N293,(N293:P293,Q293:AE293)),0)</f>
        <v>2</v>
      </c>
      <c r="E293" s="5">
        <f>IF(O293&gt;0,RANK(O293,(N293:P293,Q293:AE293)),0)</f>
        <v>1</v>
      </c>
      <c r="F293" s="5">
        <f>IF(P293&gt;0,RANK(P293,(N293:P293,Q293:AE293)),0)</f>
        <v>4</v>
      </c>
      <c r="G293" s="1">
        <f t="shared" si="111"/>
        <v>126</v>
      </c>
      <c r="H293" s="2">
        <f t="shared" si="112"/>
        <v>1.8402219950343215E-2</v>
      </c>
      <c r="I293" s="2"/>
      <c r="J293" s="2">
        <f t="shared" si="113"/>
        <v>0.47276179348619835</v>
      </c>
      <c r="K293" s="2">
        <f t="shared" si="113"/>
        <v>0.49116401343654154</v>
      </c>
      <c r="L293" s="2">
        <f t="shared" si="113"/>
        <v>1.0223455527968453E-2</v>
      </c>
      <c r="M293" s="2">
        <f t="shared" si="114"/>
        <v>2.5850737549291722E-2</v>
      </c>
      <c r="N293" s="1">
        <v>3237</v>
      </c>
      <c r="O293" s="1">
        <v>3363</v>
      </c>
      <c r="P293" s="1">
        <v>70</v>
      </c>
      <c r="R293" s="1">
        <v>153</v>
      </c>
      <c r="X293" s="1">
        <v>18</v>
      </c>
      <c r="Y293" s="1">
        <v>0</v>
      </c>
      <c r="Z293" s="1">
        <v>5</v>
      </c>
      <c r="AA293" s="1">
        <v>1</v>
      </c>
      <c r="AF293" s="5">
        <f>IF(Q293&gt;0,RANK(Q293,(N293:P293,Q293:AE293)),0)</f>
        <v>0</v>
      </c>
      <c r="AG293" s="5">
        <f>IF(R293&gt;0,RANK(R293,(N293:P293,Q293:AE293)),0)</f>
        <v>3</v>
      </c>
      <c r="AH293" s="5">
        <f>IF(T293&gt;0,RANK(T293,(N293:P293,Q293:AE293)),0)</f>
        <v>0</v>
      </c>
      <c r="AI293" s="5">
        <f>IF(S293&gt;0,RANK(S293,(N293:P293,Q293:AE293)),0)</f>
        <v>0</v>
      </c>
      <c r="AJ293" s="2">
        <f t="shared" si="115"/>
        <v>0</v>
      </c>
      <c r="AK293" s="2">
        <f t="shared" si="116"/>
        <v>2.2345552796845334E-2</v>
      </c>
      <c r="AL293" s="2">
        <f t="shared" si="117"/>
        <v>0</v>
      </c>
      <c r="AM293" s="2">
        <f t="shared" si="118"/>
        <v>0</v>
      </c>
      <c r="AO293" t="s">
        <v>80</v>
      </c>
      <c r="AP293" t="s">
        <v>351</v>
      </c>
      <c r="AQ293">
        <v>2</v>
      </c>
      <c r="AS293" s="91">
        <v>54</v>
      </c>
      <c r="AT293" s="81">
        <v>37</v>
      </c>
      <c r="AU293" s="78">
        <f t="shared" si="119"/>
        <v>54037</v>
      </c>
      <c r="AW293" s="5" t="s">
        <v>147</v>
      </c>
      <c r="AX293" s="1"/>
      <c r="AY293" s="1"/>
      <c r="AZ293" s="1"/>
    </row>
    <row r="294" spans="1:52" hidden="1" outlineLevel="1">
      <c r="A294" t="s">
        <v>361</v>
      </c>
      <c r="B294" t="s">
        <v>351</v>
      </c>
      <c r="C294" s="1">
        <f t="shared" si="110"/>
        <v>37129</v>
      </c>
      <c r="D294" s="5">
        <f>IF(N294&gt;0, RANK(N294,(N294:P294,Q294:AE294)),0)</f>
        <v>1</v>
      </c>
      <c r="E294" s="5">
        <f>IF(O294&gt;0,RANK(O294,(N294:P294,Q294:AE294)),0)</f>
        <v>2</v>
      </c>
      <c r="F294" s="5">
        <f>IF(P294&gt;0,RANK(P294,(N294:P294,Q294:AE294)),0)</f>
        <v>4</v>
      </c>
      <c r="G294" s="1">
        <f t="shared" si="111"/>
        <v>596</v>
      </c>
      <c r="H294" s="2">
        <f t="shared" si="112"/>
        <v>1.6052142530097766E-2</v>
      </c>
      <c r="I294" s="2"/>
      <c r="J294" s="2">
        <f t="shared" si="113"/>
        <v>0.49492310592798083</v>
      </c>
      <c r="K294" s="2">
        <f t="shared" si="113"/>
        <v>0.47887096339788304</v>
      </c>
      <c r="L294" s="2">
        <f t="shared" si="113"/>
        <v>5.7098225107059175E-3</v>
      </c>
      <c r="M294" s="2">
        <f t="shared" si="114"/>
        <v>2.0496108163430206E-2</v>
      </c>
      <c r="N294" s="1">
        <v>18376</v>
      </c>
      <c r="O294" s="1">
        <v>17780</v>
      </c>
      <c r="P294" s="1">
        <v>212</v>
      </c>
      <c r="R294" s="1">
        <v>705</v>
      </c>
      <c r="X294" s="1">
        <v>49</v>
      </c>
      <c r="Y294" s="1">
        <v>0</v>
      </c>
      <c r="Z294" s="1">
        <v>3</v>
      </c>
      <c r="AA294" s="1">
        <v>4</v>
      </c>
      <c r="AF294" s="5">
        <f>IF(Q294&gt;0,RANK(Q294,(N294:P294,Q294:AE294)),0)</f>
        <v>0</v>
      </c>
      <c r="AG294" s="5">
        <f>IF(R294&gt;0,RANK(R294,(N294:P294,Q294:AE294)),0)</f>
        <v>3</v>
      </c>
      <c r="AH294" s="5">
        <f>IF(T294&gt;0,RANK(T294,(N294:P294,Q294:AE294)),0)</f>
        <v>0</v>
      </c>
      <c r="AI294" s="5">
        <f>IF(S294&gt;0,RANK(S294,(N294:P294,Q294:AE294)),0)</f>
        <v>0</v>
      </c>
      <c r="AJ294" s="2">
        <f t="shared" si="115"/>
        <v>0</v>
      </c>
      <c r="AK294" s="2">
        <f t="shared" si="116"/>
        <v>1.8987853160602225E-2</v>
      </c>
      <c r="AL294" s="2">
        <f t="shared" si="117"/>
        <v>0</v>
      </c>
      <c r="AM294" s="2">
        <f t="shared" si="118"/>
        <v>0</v>
      </c>
      <c r="AO294" t="s">
        <v>361</v>
      </c>
      <c r="AP294" t="s">
        <v>351</v>
      </c>
      <c r="AQ294">
        <v>2</v>
      </c>
      <c r="AS294" s="91">
        <v>54</v>
      </c>
      <c r="AT294" s="81">
        <v>39</v>
      </c>
      <c r="AU294" s="78">
        <f t="shared" si="119"/>
        <v>54039</v>
      </c>
      <c r="AW294" s="5" t="s">
        <v>147</v>
      </c>
      <c r="AX294" s="1"/>
      <c r="AY294" s="1"/>
      <c r="AZ294" s="1"/>
    </row>
    <row r="295" spans="1:52" hidden="1" outlineLevel="1">
      <c r="A295" t="s">
        <v>183</v>
      </c>
      <c r="B295" t="s">
        <v>351</v>
      </c>
      <c r="C295" s="1">
        <f t="shared" si="110"/>
        <v>3341</v>
      </c>
      <c r="D295" s="5">
        <f>IF(N295&gt;0, RANK(N295,(N295:P295,Q295:AE295)),0)</f>
        <v>2</v>
      </c>
      <c r="E295" s="5">
        <f>IF(O295&gt;0,RANK(O295,(N295:P295,Q295:AE295)),0)</f>
        <v>1</v>
      </c>
      <c r="F295" s="5">
        <f>IF(P295&gt;0,RANK(P295,(N295:P295,Q295:AE295)),0)</f>
        <v>4</v>
      </c>
      <c r="G295" s="1">
        <f t="shared" si="111"/>
        <v>105</v>
      </c>
      <c r="H295" s="2">
        <f t="shared" si="112"/>
        <v>3.1427716252618976E-2</v>
      </c>
      <c r="I295" s="2"/>
      <c r="J295" s="2">
        <f t="shared" si="113"/>
        <v>0.46243639628853639</v>
      </c>
      <c r="K295" s="2">
        <f t="shared" si="113"/>
        <v>0.49386411254115536</v>
      </c>
      <c r="L295" s="2">
        <f t="shared" si="113"/>
        <v>1.1074528584256211E-2</v>
      </c>
      <c r="M295" s="2">
        <f t="shared" si="114"/>
        <v>3.2624962586052034E-2</v>
      </c>
      <c r="N295" s="1">
        <v>1545</v>
      </c>
      <c r="O295" s="1">
        <v>1650</v>
      </c>
      <c r="P295" s="1">
        <v>37</v>
      </c>
      <c r="R295" s="1">
        <v>103</v>
      </c>
      <c r="X295" s="1">
        <v>6</v>
      </c>
      <c r="Y295" s="1">
        <v>0</v>
      </c>
      <c r="Z295" s="1">
        <v>0</v>
      </c>
      <c r="AA295" s="1">
        <v>0</v>
      </c>
      <c r="AF295" s="5">
        <f>IF(Q295&gt;0,RANK(Q295,(N295:P295,Q295:AE295)),0)</f>
        <v>0</v>
      </c>
      <c r="AG295" s="5">
        <f>IF(R295&gt;0,RANK(R295,(N295:P295,Q295:AE295)),0)</f>
        <v>3</v>
      </c>
      <c r="AH295" s="5">
        <f>IF(T295&gt;0,RANK(T295,(N295:P295,Q295:AE295)),0)</f>
        <v>0</v>
      </c>
      <c r="AI295" s="5">
        <f>IF(S295&gt;0,RANK(S295,(N295:P295,Q295:AE295)),0)</f>
        <v>0</v>
      </c>
      <c r="AJ295" s="2">
        <f t="shared" si="115"/>
        <v>0</v>
      </c>
      <c r="AK295" s="2">
        <f t="shared" si="116"/>
        <v>3.0829093085902426E-2</v>
      </c>
      <c r="AL295" s="2">
        <f t="shared" si="117"/>
        <v>0</v>
      </c>
      <c r="AM295" s="2">
        <f t="shared" si="118"/>
        <v>0</v>
      </c>
      <c r="AO295" t="s">
        <v>183</v>
      </c>
      <c r="AP295" t="s">
        <v>351</v>
      </c>
      <c r="AQ295">
        <v>2</v>
      </c>
      <c r="AS295" s="91">
        <v>54</v>
      </c>
      <c r="AT295" s="81">
        <v>41</v>
      </c>
      <c r="AU295" s="78">
        <f t="shared" si="119"/>
        <v>54041</v>
      </c>
      <c r="AW295" s="5" t="s">
        <v>147</v>
      </c>
      <c r="AX295" s="1"/>
      <c r="AY295" s="1"/>
      <c r="AZ295" s="1"/>
    </row>
    <row r="296" spans="1:52" hidden="1" outlineLevel="1">
      <c r="A296" t="s">
        <v>52</v>
      </c>
      <c r="B296" t="s">
        <v>351</v>
      </c>
      <c r="C296" s="1">
        <f t="shared" si="110"/>
        <v>3401</v>
      </c>
      <c r="D296" s="5">
        <f>IF(N296&gt;0, RANK(N296,(N296:P296,Q296:AE296)),0)</f>
        <v>1</v>
      </c>
      <c r="E296" s="5">
        <f>IF(O296&gt;0,RANK(O296,(N296:P296,Q296:AE296)),0)</f>
        <v>2</v>
      </c>
      <c r="F296" s="5">
        <f>IF(P296&gt;0,RANK(P296,(N296:P296,Q296:AE296)),0)</f>
        <v>4</v>
      </c>
      <c r="G296" s="1">
        <f t="shared" si="111"/>
        <v>1205</v>
      </c>
      <c r="H296" s="2">
        <f t="shared" si="112"/>
        <v>0.35430755660099972</v>
      </c>
      <c r="I296" s="2"/>
      <c r="J296" s="2">
        <f t="shared" si="113"/>
        <v>0.6674507497794766</v>
      </c>
      <c r="K296" s="2">
        <f t="shared" si="113"/>
        <v>0.31314319317847694</v>
      </c>
      <c r="L296" s="2">
        <f t="shared" si="113"/>
        <v>5.8806233460746843E-3</v>
      </c>
      <c r="M296" s="2">
        <f t="shared" si="114"/>
        <v>1.352543369597177E-2</v>
      </c>
      <c r="N296" s="1">
        <v>2270</v>
      </c>
      <c r="O296" s="1">
        <v>1065</v>
      </c>
      <c r="P296" s="1">
        <v>20</v>
      </c>
      <c r="R296" s="1">
        <v>42</v>
      </c>
      <c r="X296" s="1">
        <v>4</v>
      </c>
      <c r="Y296" s="1">
        <v>0</v>
      </c>
      <c r="Z296" s="1">
        <v>0</v>
      </c>
      <c r="AA296" s="1">
        <v>0</v>
      </c>
      <c r="AF296" s="5">
        <f>IF(Q296&gt;0,RANK(Q296,(N296:P296,Q296:AE296)),0)</f>
        <v>0</v>
      </c>
      <c r="AG296" s="5">
        <f>IF(R296&gt;0,RANK(R296,(N296:P296,Q296:AE296)),0)</f>
        <v>3</v>
      </c>
      <c r="AH296" s="5">
        <f>IF(T296&gt;0,RANK(T296,(N296:P296,Q296:AE296)),0)</f>
        <v>0</v>
      </c>
      <c r="AI296" s="5">
        <f>IF(S296&gt;0,RANK(S296,(N296:P296,Q296:AE296)),0)</f>
        <v>0</v>
      </c>
      <c r="AJ296" s="2">
        <f t="shared" si="115"/>
        <v>0</v>
      </c>
      <c r="AK296" s="2">
        <f t="shared" si="116"/>
        <v>1.2349309026756836E-2</v>
      </c>
      <c r="AL296" s="2">
        <f t="shared" si="117"/>
        <v>0</v>
      </c>
      <c r="AM296" s="2">
        <f t="shared" si="118"/>
        <v>0</v>
      </c>
      <c r="AO296" t="s">
        <v>52</v>
      </c>
      <c r="AP296" t="s">
        <v>351</v>
      </c>
      <c r="AQ296">
        <v>3</v>
      </c>
      <c r="AS296" s="91">
        <v>54</v>
      </c>
      <c r="AT296" s="81">
        <v>43</v>
      </c>
      <c r="AU296" s="78">
        <f t="shared" si="119"/>
        <v>54043</v>
      </c>
      <c r="AW296" s="5" t="s">
        <v>147</v>
      </c>
      <c r="AX296" s="1"/>
      <c r="AY296" s="1"/>
      <c r="AZ296" s="1"/>
    </row>
    <row r="297" spans="1:52" hidden="1" outlineLevel="1">
      <c r="A297" t="s">
        <v>297</v>
      </c>
      <c r="B297" t="s">
        <v>351</v>
      </c>
      <c r="C297" s="1">
        <f t="shared" si="110"/>
        <v>7351</v>
      </c>
      <c r="D297" s="5">
        <f>IF(N297&gt;0, RANK(N297,(N297:P297,Q297:AE297)),0)</f>
        <v>1</v>
      </c>
      <c r="E297" s="5">
        <f>IF(O297&gt;0,RANK(O297,(N297:P297,Q297:AE297)),0)</f>
        <v>2</v>
      </c>
      <c r="F297" s="5">
        <f>IF(P297&gt;0,RANK(P297,(N297:P297,Q297:AE297)),0)</f>
        <v>4</v>
      </c>
      <c r="G297" s="1">
        <f t="shared" si="111"/>
        <v>6167</v>
      </c>
      <c r="H297" s="2">
        <f t="shared" si="112"/>
        <v>0.83893347843830768</v>
      </c>
      <c r="I297" s="2"/>
      <c r="J297" s="2">
        <f t="shared" si="113"/>
        <v>0.91606584138212488</v>
      </c>
      <c r="K297" s="2">
        <f t="shared" si="113"/>
        <v>7.7132362943817173E-2</v>
      </c>
      <c r="L297" s="2">
        <f t="shared" si="113"/>
        <v>2.4486464426608625E-3</v>
      </c>
      <c r="M297" s="2">
        <f t="shared" si="114"/>
        <v>4.3531492313970853E-3</v>
      </c>
      <c r="N297" s="1">
        <v>6734</v>
      </c>
      <c r="O297" s="1">
        <v>567</v>
      </c>
      <c r="P297" s="1">
        <v>18</v>
      </c>
      <c r="R297" s="1">
        <v>23</v>
      </c>
      <c r="X297" s="1">
        <v>8</v>
      </c>
      <c r="Y297" s="1">
        <v>0</v>
      </c>
      <c r="Z297" s="1">
        <v>0</v>
      </c>
      <c r="AA297" s="1">
        <v>1</v>
      </c>
      <c r="AF297" s="5">
        <f>IF(Q297&gt;0,RANK(Q297,(N297:P297,Q297:AE297)),0)</f>
        <v>0</v>
      </c>
      <c r="AG297" s="5">
        <f>IF(R297&gt;0,RANK(R297,(N297:P297,Q297:AE297)),0)</f>
        <v>3</v>
      </c>
      <c r="AH297" s="5">
        <f>IF(T297&gt;0,RANK(T297,(N297:P297,Q297:AE297)),0)</f>
        <v>0</v>
      </c>
      <c r="AI297" s="5">
        <f>IF(S297&gt;0,RANK(S297,(N297:P297,Q297:AE297)),0)</f>
        <v>0</v>
      </c>
      <c r="AJ297" s="2">
        <f t="shared" si="115"/>
        <v>0</v>
      </c>
      <c r="AK297" s="2">
        <f t="shared" si="116"/>
        <v>3.1288260100666575E-3</v>
      </c>
      <c r="AL297" s="2">
        <f t="shared" si="117"/>
        <v>0</v>
      </c>
      <c r="AM297" s="2">
        <f t="shared" si="118"/>
        <v>0</v>
      </c>
      <c r="AO297" t="s">
        <v>297</v>
      </c>
      <c r="AP297" t="s">
        <v>351</v>
      </c>
      <c r="AQ297">
        <v>3</v>
      </c>
      <c r="AS297" s="91">
        <v>54</v>
      </c>
      <c r="AT297" s="81">
        <v>45</v>
      </c>
      <c r="AU297" s="78">
        <f t="shared" si="119"/>
        <v>54045</v>
      </c>
      <c r="AW297" s="5" t="s">
        <v>147</v>
      </c>
      <c r="AX297" s="1"/>
      <c r="AY297" s="1"/>
      <c r="AZ297" s="1"/>
    </row>
    <row r="298" spans="1:52" hidden="1" outlineLevel="1">
      <c r="A298" t="s">
        <v>362</v>
      </c>
      <c r="B298" t="s">
        <v>351</v>
      </c>
      <c r="C298" s="1">
        <f t="shared" si="110"/>
        <v>2290</v>
      </c>
      <c r="D298" s="5">
        <f>IF(N298&gt;0, RANK(N298,(N298:P298,Q298:AE298)),0)</f>
        <v>1</v>
      </c>
      <c r="E298" s="5">
        <f>IF(O298&gt;0,RANK(O298,(N298:P298,Q298:AE298)),0)</f>
        <v>2</v>
      </c>
      <c r="F298" s="5">
        <f>IF(P298&gt;0,RANK(P298,(N298:P298,Q298:AE298)),0)</f>
        <v>4</v>
      </c>
      <c r="G298" s="1">
        <f t="shared" si="111"/>
        <v>1243</v>
      </c>
      <c r="H298" s="2">
        <f t="shared" si="112"/>
        <v>0.54279475982532754</v>
      </c>
      <c r="I298" s="2"/>
      <c r="J298" s="2">
        <f t="shared" si="113"/>
        <v>0.76288209606986901</v>
      </c>
      <c r="K298" s="2">
        <f t="shared" si="113"/>
        <v>0.22008733624454149</v>
      </c>
      <c r="L298" s="2">
        <f t="shared" si="113"/>
        <v>5.6768558951965069E-3</v>
      </c>
      <c r="M298" s="2">
        <f t="shared" si="114"/>
        <v>1.1353711790392991E-2</v>
      </c>
      <c r="N298" s="1">
        <v>1747</v>
      </c>
      <c r="O298" s="1">
        <v>504</v>
      </c>
      <c r="P298" s="1">
        <v>13</v>
      </c>
      <c r="R298" s="1">
        <v>19</v>
      </c>
      <c r="X298" s="1">
        <v>7</v>
      </c>
      <c r="Y298" s="1">
        <v>0</v>
      </c>
      <c r="Z298" s="1">
        <v>0</v>
      </c>
      <c r="AA298" s="1">
        <v>0</v>
      </c>
      <c r="AF298" s="5">
        <f>IF(Q298&gt;0,RANK(Q298,(N298:P298,Q298:AE298)),0)</f>
        <v>0</v>
      </c>
      <c r="AG298" s="5">
        <f>IF(R298&gt;0,RANK(R298,(N298:P298,Q298:AE298)),0)</f>
        <v>3</v>
      </c>
      <c r="AH298" s="5">
        <f>IF(T298&gt;0,RANK(T298,(N298:P298,Q298:AE298)),0)</f>
        <v>0</v>
      </c>
      <c r="AI298" s="5">
        <f>IF(S298&gt;0,RANK(S298,(N298:P298,Q298:AE298)),0)</f>
        <v>0</v>
      </c>
      <c r="AJ298" s="2">
        <f t="shared" si="115"/>
        <v>0</v>
      </c>
      <c r="AK298" s="2">
        <f t="shared" si="116"/>
        <v>8.296943231441048E-3</v>
      </c>
      <c r="AL298" s="2">
        <f t="shared" si="117"/>
        <v>0</v>
      </c>
      <c r="AM298" s="2">
        <f t="shared" si="118"/>
        <v>0</v>
      </c>
      <c r="AO298" t="s">
        <v>362</v>
      </c>
      <c r="AP298" t="s">
        <v>351</v>
      </c>
      <c r="AQ298">
        <v>3</v>
      </c>
      <c r="AS298" s="91">
        <v>54</v>
      </c>
      <c r="AT298" s="81">
        <v>47</v>
      </c>
      <c r="AU298" s="78">
        <f t="shared" si="119"/>
        <v>54047</v>
      </c>
      <c r="AW298" s="5" t="s">
        <v>147</v>
      </c>
      <c r="AX298" s="1"/>
      <c r="AY298" s="1"/>
      <c r="AZ298" s="1"/>
    </row>
    <row r="299" spans="1:52" hidden="1" outlineLevel="1">
      <c r="A299" t="s">
        <v>127</v>
      </c>
      <c r="B299" t="s">
        <v>351</v>
      </c>
      <c r="C299" s="1">
        <f t="shared" si="110"/>
        <v>10208</v>
      </c>
      <c r="D299" s="5">
        <f>IF(N299&gt;0, RANK(N299,(N299:P299,Q299:AE299)),0)</f>
        <v>1</v>
      </c>
      <c r="E299" s="5">
        <f>IF(O299&gt;0,RANK(O299,(N299:P299,Q299:AE299)),0)</f>
        <v>2</v>
      </c>
      <c r="F299" s="5">
        <f>IF(P299&gt;0,RANK(P299,(N299:P299,Q299:AE299)),0)</f>
        <v>4</v>
      </c>
      <c r="G299" s="1">
        <f t="shared" si="111"/>
        <v>1384</v>
      </c>
      <c r="H299" s="2">
        <f t="shared" si="112"/>
        <v>0.13557993730407525</v>
      </c>
      <c r="I299" s="2"/>
      <c r="J299" s="2">
        <f t="shared" si="113"/>
        <v>0.55094043887147337</v>
      </c>
      <c r="K299" s="2">
        <f t="shared" si="113"/>
        <v>0.41536050156739812</v>
      </c>
      <c r="L299" s="2">
        <f t="shared" si="113"/>
        <v>9.2084639498432597E-3</v>
      </c>
      <c r="M299" s="2">
        <f t="shared" si="114"/>
        <v>2.4490595611285249E-2</v>
      </c>
      <c r="N299" s="1">
        <v>5624</v>
      </c>
      <c r="O299" s="1">
        <v>4240</v>
      </c>
      <c r="P299" s="1">
        <v>94</v>
      </c>
      <c r="R299" s="1">
        <v>171</v>
      </c>
      <c r="X299" s="1">
        <v>64</v>
      </c>
      <c r="Y299" s="1">
        <v>3</v>
      </c>
      <c r="Z299" s="1">
        <v>3</v>
      </c>
      <c r="AA299" s="1">
        <v>9</v>
      </c>
      <c r="AF299" s="5">
        <f>IF(Q299&gt;0,RANK(Q299,(N299:P299,Q299:AE299)),0)</f>
        <v>0</v>
      </c>
      <c r="AG299" s="5">
        <f>IF(R299&gt;0,RANK(R299,(N299:P299,Q299:AE299)),0)</f>
        <v>3</v>
      </c>
      <c r="AH299" s="5">
        <f>IF(T299&gt;0,RANK(T299,(N299:P299,Q299:AE299)),0)</f>
        <v>0</v>
      </c>
      <c r="AI299" s="5">
        <f>IF(S299&gt;0,RANK(S299,(N299:P299,Q299:AE299)),0)</f>
        <v>0</v>
      </c>
      <c r="AJ299" s="2">
        <f t="shared" si="115"/>
        <v>0</v>
      </c>
      <c r="AK299" s="2">
        <f t="shared" si="116"/>
        <v>1.6751567398119123E-2</v>
      </c>
      <c r="AL299" s="2">
        <f t="shared" si="117"/>
        <v>0</v>
      </c>
      <c r="AM299" s="2">
        <f t="shared" si="118"/>
        <v>0</v>
      </c>
      <c r="AO299" t="s">
        <v>127</v>
      </c>
      <c r="AP299" t="s">
        <v>351</v>
      </c>
      <c r="AQ299">
        <v>1</v>
      </c>
      <c r="AS299" s="91">
        <v>54</v>
      </c>
      <c r="AT299" s="81">
        <v>49</v>
      </c>
      <c r="AU299" s="78">
        <f t="shared" si="119"/>
        <v>54049</v>
      </c>
      <c r="AW299" s="5" t="s">
        <v>147</v>
      </c>
      <c r="AX299" s="1"/>
      <c r="AY299" s="1"/>
      <c r="AZ299" s="1"/>
    </row>
    <row r="300" spans="1:52" hidden="1" outlineLevel="1">
      <c r="A300" t="s">
        <v>290</v>
      </c>
      <c r="B300" t="s">
        <v>351</v>
      </c>
      <c r="C300" s="1">
        <f t="shared" si="110"/>
        <v>6611</v>
      </c>
      <c r="D300" s="5">
        <f>IF(N300&gt;0, RANK(N300,(N300:P300,Q300:AE300)),0)</f>
        <v>1</v>
      </c>
      <c r="E300" s="5">
        <f>IF(O300&gt;0,RANK(O300,(N300:P300,Q300:AE300)),0)</f>
        <v>2</v>
      </c>
      <c r="F300" s="5">
        <f>IF(P300&gt;0,RANK(P300,(N300:P300,Q300:AE300)),0)</f>
        <v>4</v>
      </c>
      <c r="G300" s="1">
        <f t="shared" si="111"/>
        <v>123</v>
      </c>
      <c r="H300" s="2">
        <f t="shared" si="112"/>
        <v>1.8605354711843897E-2</v>
      </c>
      <c r="I300" s="2"/>
      <c r="J300" s="2">
        <f t="shared" si="113"/>
        <v>0.49099984873695357</v>
      </c>
      <c r="K300" s="2">
        <f t="shared" si="113"/>
        <v>0.47239449402510969</v>
      </c>
      <c r="L300" s="2">
        <f t="shared" si="113"/>
        <v>1.14959915292694E-2</v>
      </c>
      <c r="M300" s="2">
        <f t="shared" si="114"/>
        <v>2.510966570866734E-2</v>
      </c>
      <c r="N300" s="1">
        <v>3246</v>
      </c>
      <c r="O300" s="1">
        <v>3123</v>
      </c>
      <c r="P300" s="1">
        <v>76</v>
      </c>
      <c r="R300" s="1">
        <v>122</v>
      </c>
      <c r="X300" s="1">
        <v>44</v>
      </c>
      <c r="Y300" s="1">
        <v>0</v>
      </c>
      <c r="Z300" s="1">
        <v>0</v>
      </c>
      <c r="AA300" s="1">
        <v>0</v>
      </c>
      <c r="AF300" s="5">
        <f>IF(Q300&gt;0,RANK(Q300,(N300:P300,Q300:AE300)),0)</f>
        <v>0</v>
      </c>
      <c r="AG300" s="5">
        <f>IF(R300&gt;0,RANK(R300,(N300:P300,Q300:AE300)),0)</f>
        <v>3</v>
      </c>
      <c r="AH300" s="5">
        <f>IF(T300&gt;0,RANK(T300,(N300:P300,Q300:AE300)),0)</f>
        <v>0</v>
      </c>
      <c r="AI300" s="5">
        <f>IF(S300&gt;0,RANK(S300,(N300:P300,Q300:AE300)),0)</f>
        <v>0</v>
      </c>
      <c r="AJ300" s="2">
        <f t="shared" si="115"/>
        <v>0</v>
      </c>
      <c r="AK300" s="2">
        <f t="shared" si="116"/>
        <v>1.8454091665406142E-2</v>
      </c>
      <c r="AL300" s="2">
        <f t="shared" si="117"/>
        <v>0</v>
      </c>
      <c r="AM300" s="2">
        <f t="shared" si="118"/>
        <v>0</v>
      </c>
      <c r="AO300" t="s">
        <v>290</v>
      </c>
      <c r="AP300" t="s">
        <v>351</v>
      </c>
      <c r="AQ300">
        <v>1</v>
      </c>
      <c r="AS300" s="91">
        <v>54</v>
      </c>
      <c r="AT300" s="81">
        <v>51</v>
      </c>
      <c r="AU300" s="78">
        <f t="shared" si="119"/>
        <v>54051</v>
      </c>
      <c r="AW300" s="5" t="s">
        <v>147</v>
      </c>
      <c r="AX300" s="1"/>
      <c r="AY300" s="1"/>
      <c r="AZ300" s="1"/>
    </row>
    <row r="301" spans="1:52" hidden="1" outlineLevel="1">
      <c r="A301" t="s">
        <v>37</v>
      </c>
      <c r="B301" t="s">
        <v>351</v>
      </c>
      <c r="C301" s="1">
        <f t="shared" si="110"/>
        <v>4506</v>
      </c>
      <c r="D301" s="5">
        <f>IF(N301&gt;0, RANK(N301,(N301:P301,Q301:AE301)),0)</f>
        <v>1</v>
      </c>
      <c r="E301" s="5">
        <f>IF(O301&gt;0,RANK(O301,(N301:P301,Q301:AE301)),0)</f>
        <v>2</v>
      </c>
      <c r="F301" s="5">
        <f>IF(P301&gt;0,RANK(P301,(N301:P301,Q301:AE301)),0)</f>
        <v>3</v>
      </c>
      <c r="G301" s="1">
        <f t="shared" si="111"/>
        <v>164</v>
      </c>
      <c r="H301" s="2">
        <f t="shared" si="112"/>
        <v>3.6395916555703504E-2</v>
      </c>
      <c r="I301" s="2"/>
      <c r="J301" s="2">
        <f t="shared" si="113"/>
        <v>0.49289835774522861</v>
      </c>
      <c r="K301" s="2">
        <f t="shared" si="113"/>
        <v>0.4565024411895251</v>
      </c>
      <c r="L301" s="2">
        <f t="shared" si="113"/>
        <v>3.9059032401242789E-2</v>
      </c>
      <c r="M301" s="2">
        <f t="shared" si="114"/>
        <v>1.1540168664003501E-2</v>
      </c>
      <c r="N301" s="1">
        <v>2221</v>
      </c>
      <c r="O301" s="1">
        <v>2057</v>
      </c>
      <c r="P301" s="1">
        <v>176</v>
      </c>
      <c r="R301" s="1">
        <v>38</v>
      </c>
      <c r="X301" s="1">
        <v>10</v>
      </c>
      <c r="Y301" s="1">
        <v>0</v>
      </c>
      <c r="Z301" s="1">
        <v>3</v>
      </c>
      <c r="AA301" s="1">
        <v>1</v>
      </c>
      <c r="AF301" s="5">
        <f>IF(Q301&gt;0,RANK(Q301,(N301:P301,Q301:AE301)),0)</f>
        <v>0</v>
      </c>
      <c r="AG301" s="5">
        <f>IF(R301&gt;0,RANK(R301,(N301:P301,Q301:AE301)),0)</f>
        <v>4</v>
      </c>
      <c r="AH301" s="5">
        <f>IF(T301&gt;0,RANK(T301,(N301:P301,Q301:AE301)),0)</f>
        <v>0</v>
      </c>
      <c r="AI301" s="5">
        <f>IF(S301&gt;0,RANK(S301,(N301:P301,Q301:AE301)),0)</f>
        <v>0</v>
      </c>
      <c r="AJ301" s="2">
        <f t="shared" si="115"/>
        <v>0</v>
      </c>
      <c r="AK301" s="2">
        <f t="shared" si="116"/>
        <v>8.4332001775410566E-3</v>
      </c>
      <c r="AL301" s="2">
        <f t="shared" si="117"/>
        <v>0</v>
      </c>
      <c r="AM301" s="2">
        <f t="shared" si="118"/>
        <v>0</v>
      </c>
      <c r="AO301" t="s">
        <v>37</v>
      </c>
      <c r="AP301" t="s">
        <v>351</v>
      </c>
      <c r="AQ301">
        <v>2</v>
      </c>
      <c r="AS301" s="91">
        <v>54</v>
      </c>
      <c r="AT301" s="81">
        <v>53</v>
      </c>
      <c r="AU301" s="78">
        <f t="shared" si="119"/>
        <v>54053</v>
      </c>
      <c r="AW301" s="5" t="s">
        <v>147</v>
      </c>
      <c r="AX301" s="1"/>
      <c r="AY301" s="1"/>
      <c r="AZ301" s="1"/>
    </row>
    <row r="302" spans="1:52" hidden="1" outlineLevel="1">
      <c r="A302" t="s">
        <v>26</v>
      </c>
      <c r="B302" t="s">
        <v>351</v>
      </c>
      <c r="C302" s="1">
        <f t="shared" si="110"/>
        <v>7958</v>
      </c>
      <c r="D302" s="5">
        <f>IF(N302&gt;0, RANK(N302,(N302:P302,Q302:AE302)),0)</f>
        <v>1</v>
      </c>
      <c r="E302" s="5">
        <f>IF(O302&gt;0,RANK(O302,(N302:P302,Q302:AE302)),0)</f>
        <v>2</v>
      </c>
      <c r="F302" s="5">
        <f>IF(P302&gt;0,RANK(P302,(N302:P302,Q302:AE302)),0)</f>
        <v>4</v>
      </c>
      <c r="G302" s="1">
        <f t="shared" si="111"/>
        <v>113</v>
      </c>
      <c r="H302" s="2">
        <f t="shared" si="112"/>
        <v>1.4199547625031415E-2</v>
      </c>
      <c r="I302" s="2"/>
      <c r="J302" s="2">
        <f t="shared" si="113"/>
        <v>0.49384267403870319</v>
      </c>
      <c r="K302" s="2">
        <f t="shared" si="113"/>
        <v>0.47964312641367179</v>
      </c>
      <c r="L302" s="2">
        <f t="shared" si="113"/>
        <v>9.6757979391806984E-3</v>
      </c>
      <c r="M302" s="2">
        <f t="shared" si="114"/>
        <v>1.6838401608444319E-2</v>
      </c>
      <c r="N302" s="1">
        <v>3930</v>
      </c>
      <c r="O302" s="1">
        <v>3817</v>
      </c>
      <c r="P302" s="1">
        <v>77</v>
      </c>
      <c r="R302" s="1">
        <v>116</v>
      </c>
      <c r="X302" s="1">
        <v>17</v>
      </c>
      <c r="Y302" s="1">
        <v>0</v>
      </c>
      <c r="Z302" s="1">
        <v>0</v>
      </c>
      <c r="AA302" s="1">
        <v>1</v>
      </c>
      <c r="AF302" s="5">
        <f>IF(Q302&gt;0,RANK(Q302,(N302:P302,Q302:AE302)),0)</f>
        <v>0</v>
      </c>
      <c r="AG302" s="5">
        <f>IF(R302&gt;0,RANK(R302,(N302:P302,Q302:AE302)),0)</f>
        <v>3</v>
      </c>
      <c r="AH302" s="5">
        <f>IF(T302&gt;0,RANK(T302,(N302:P302,Q302:AE302)),0)</f>
        <v>0</v>
      </c>
      <c r="AI302" s="5">
        <f>IF(S302&gt;0,RANK(S302,(N302:P302,Q302:AE302)),0)</f>
        <v>0</v>
      </c>
      <c r="AJ302" s="2">
        <f t="shared" si="115"/>
        <v>0</v>
      </c>
      <c r="AK302" s="2">
        <f t="shared" si="116"/>
        <v>1.4576526765518974E-2</v>
      </c>
      <c r="AL302" s="2">
        <f t="shared" si="117"/>
        <v>0</v>
      </c>
      <c r="AM302" s="2">
        <f t="shared" si="118"/>
        <v>0</v>
      </c>
      <c r="AO302" t="s">
        <v>26</v>
      </c>
      <c r="AP302" t="s">
        <v>351</v>
      </c>
      <c r="AQ302">
        <v>3</v>
      </c>
      <c r="AS302" s="91">
        <v>54</v>
      </c>
      <c r="AT302" s="81">
        <v>55</v>
      </c>
      <c r="AU302" s="78">
        <f t="shared" si="119"/>
        <v>54055</v>
      </c>
      <c r="AW302" s="5" t="s">
        <v>147</v>
      </c>
      <c r="AX302" s="1"/>
      <c r="AY302" s="1"/>
      <c r="AZ302" s="1"/>
    </row>
    <row r="303" spans="1:52" hidden="1" outlineLevel="1">
      <c r="A303" t="s">
        <v>363</v>
      </c>
      <c r="B303" t="s">
        <v>351</v>
      </c>
      <c r="C303" s="1">
        <f t="shared" si="110"/>
        <v>3661</v>
      </c>
      <c r="D303" s="5">
        <f>IF(N303&gt;0, RANK(N303,(N303:P303,Q303:AE303)),0)</f>
        <v>2</v>
      </c>
      <c r="E303" s="5">
        <f>IF(O303&gt;0,RANK(O303,(N303:P303,Q303:AE303)),0)</f>
        <v>1</v>
      </c>
      <c r="F303" s="5">
        <f>IF(P303&gt;0,RANK(P303,(N303:P303,Q303:AE303)),0)</f>
        <v>4</v>
      </c>
      <c r="G303" s="1">
        <f t="shared" si="111"/>
        <v>939</v>
      </c>
      <c r="H303" s="2">
        <f t="shared" si="112"/>
        <v>0.25648729855230812</v>
      </c>
      <c r="I303" s="2"/>
      <c r="J303" s="2">
        <f t="shared" si="113"/>
        <v>0.35673313302376403</v>
      </c>
      <c r="K303" s="2">
        <f t="shared" si="113"/>
        <v>0.61322043157607209</v>
      </c>
      <c r="L303" s="2">
        <f t="shared" si="113"/>
        <v>1.1199125921879268E-2</v>
      </c>
      <c r="M303" s="2">
        <f t="shared" si="114"/>
        <v>1.8847309478284672E-2</v>
      </c>
      <c r="N303" s="1">
        <v>1306</v>
      </c>
      <c r="O303" s="1">
        <v>2245</v>
      </c>
      <c r="P303" s="1">
        <v>41</v>
      </c>
      <c r="R303" s="1">
        <v>42</v>
      </c>
      <c r="X303" s="1">
        <v>22</v>
      </c>
      <c r="Y303" s="1">
        <v>4</v>
      </c>
      <c r="Z303" s="1">
        <v>0</v>
      </c>
      <c r="AA303" s="1">
        <v>1</v>
      </c>
      <c r="AF303" s="5">
        <f>IF(Q303&gt;0,RANK(Q303,(N303:P303,Q303:AE303)),0)</f>
        <v>0</v>
      </c>
      <c r="AG303" s="5">
        <f>IF(R303&gt;0,RANK(R303,(N303:P303,Q303:AE303)),0)</f>
        <v>3</v>
      </c>
      <c r="AH303" s="5">
        <f>IF(T303&gt;0,RANK(T303,(N303:P303,Q303:AE303)),0)</f>
        <v>0</v>
      </c>
      <c r="AI303" s="5">
        <f>IF(S303&gt;0,RANK(S303,(N303:P303,Q303:AE303)),0)</f>
        <v>0</v>
      </c>
      <c r="AJ303" s="2">
        <f t="shared" si="115"/>
        <v>0</v>
      </c>
      <c r="AK303" s="2">
        <f t="shared" si="116"/>
        <v>1.1472275334608031E-2</v>
      </c>
      <c r="AL303" s="2">
        <f t="shared" si="117"/>
        <v>0</v>
      </c>
      <c r="AM303" s="2">
        <f t="shared" si="118"/>
        <v>0</v>
      </c>
      <c r="AO303" t="s">
        <v>363</v>
      </c>
      <c r="AP303" t="s">
        <v>351</v>
      </c>
      <c r="AQ303">
        <v>1</v>
      </c>
      <c r="AS303" s="91">
        <v>54</v>
      </c>
      <c r="AT303" s="81">
        <v>57</v>
      </c>
      <c r="AU303" s="78">
        <f t="shared" si="119"/>
        <v>54057</v>
      </c>
      <c r="AW303" s="5" t="s">
        <v>147</v>
      </c>
      <c r="AX303" s="1"/>
      <c r="AY303" s="1"/>
      <c r="AZ303" s="1"/>
    </row>
    <row r="304" spans="1:52" hidden="1" outlineLevel="1">
      <c r="A304" t="s">
        <v>364</v>
      </c>
      <c r="B304" t="s">
        <v>351</v>
      </c>
      <c r="C304" s="1">
        <f t="shared" si="110"/>
        <v>4593</v>
      </c>
      <c r="D304" s="5">
        <f>IF(N304&gt;0, RANK(N304,(N304:P304,Q304:AE304)),0)</f>
        <v>1</v>
      </c>
      <c r="E304" s="5">
        <f>IF(O304&gt;0,RANK(O304,(N304:P304,Q304:AE304)),0)</f>
        <v>2</v>
      </c>
      <c r="F304" s="5">
        <f>IF(P304&gt;0,RANK(P304,(N304:P304,Q304:AE304)),0)</f>
        <v>4</v>
      </c>
      <c r="G304" s="1">
        <f t="shared" si="111"/>
        <v>3283</v>
      </c>
      <c r="H304" s="2">
        <f t="shared" si="112"/>
        <v>0.71478336599172654</v>
      </c>
      <c r="I304" s="2"/>
      <c r="J304" s="2">
        <f t="shared" si="113"/>
        <v>0.85173089483997388</v>
      </c>
      <c r="K304" s="2">
        <f t="shared" si="113"/>
        <v>0.13694752884824735</v>
      </c>
      <c r="L304" s="2">
        <f t="shared" si="113"/>
        <v>2.8303940779446984E-3</v>
      </c>
      <c r="M304" s="2">
        <f t="shared" si="114"/>
        <v>8.4911822338340701E-3</v>
      </c>
      <c r="N304" s="1">
        <v>3912</v>
      </c>
      <c r="O304" s="1">
        <v>629</v>
      </c>
      <c r="P304" s="1">
        <v>13</v>
      </c>
      <c r="R304" s="1">
        <v>29</v>
      </c>
      <c r="X304" s="1">
        <v>10</v>
      </c>
      <c r="Y304" s="1">
        <v>0</v>
      </c>
      <c r="Z304" s="1">
        <v>0</v>
      </c>
      <c r="AA304" s="1">
        <v>0</v>
      </c>
      <c r="AF304" s="5">
        <f>IF(Q304&gt;0,RANK(Q304,(N304:P304,Q304:AE304)),0)</f>
        <v>0</v>
      </c>
      <c r="AG304" s="5">
        <f>IF(R304&gt;0,RANK(R304,(N304:P304,Q304:AE304)),0)</f>
        <v>3</v>
      </c>
      <c r="AH304" s="5">
        <f>IF(T304&gt;0,RANK(T304,(N304:P304,Q304:AE304)),0)</f>
        <v>0</v>
      </c>
      <c r="AI304" s="5">
        <f>IF(S304&gt;0,RANK(S304,(N304:P304,Q304:AE304)),0)</f>
        <v>0</v>
      </c>
      <c r="AJ304" s="2">
        <f t="shared" si="115"/>
        <v>0</v>
      </c>
      <c r="AK304" s="2">
        <f t="shared" si="116"/>
        <v>6.3139560200304815E-3</v>
      </c>
      <c r="AL304" s="2">
        <f t="shared" si="117"/>
        <v>0</v>
      </c>
      <c r="AM304" s="2">
        <f t="shared" si="118"/>
        <v>0</v>
      </c>
      <c r="AO304" t="s">
        <v>364</v>
      </c>
      <c r="AP304" t="s">
        <v>351</v>
      </c>
      <c r="AQ304">
        <v>3</v>
      </c>
      <c r="AS304" s="91">
        <v>54</v>
      </c>
      <c r="AT304" s="81">
        <v>59</v>
      </c>
      <c r="AU304" s="78">
        <f t="shared" si="119"/>
        <v>54059</v>
      </c>
      <c r="AW304" s="5" t="s">
        <v>147</v>
      </c>
      <c r="AX304" s="1"/>
      <c r="AY304" s="1"/>
      <c r="AZ304" s="1"/>
    </row>
    <row r="305" spans="1:52" hidden="1" outlineLevel="1">
      <c r="A305" t="s">
        <v>365</v>
      </c>
      <c r="B305" t="s">
        <v>351</v>
      </c>
      <c r="C305" s="1">
        <f t="shared" si="110"/>
        <v>14459</v>
      </c>
      <c r="D305" s="5">
        <f>IF(N305&gt;0, RANK(N305,(N305:P305,Q305:AE305)),0)</f>
        <v>2</v>
      </c>
      <c r="E305" s="5">
        <f>IF(O305&gt;0,RANK(O305,(N305:P305,Q305:AE305)),0)</f>
        <v>1</v>
      </c>
      <c r="F305" s="5">
        <f>IF(P305&gt;0,RANK(P305,(N305:P305,Q305:AE305)),0)</f>
        <v>5</v>
      </c>
      <c r="G305" s="1">
        <f t="shared" si="111"/>
        <v>2431</v>
      </c>
      <c r="H305" s="2">
        <f t="shared" si="112"/>
        <v>0.1681305761117643</v>
      </c>
      <c r="I305" s="2"/>
      <c r="J305" s="2">
        <f t="shared" si="113"/>
        <v>0.38591880489660418</v>
      </c>
      <c r="K305" s="2">
        <f t="shared" si="113"/>
        <v>0.55404938100836854</v>
      </c>
      <c r="L305" s="2">
        <f t="shared" si="113"/>
        <v>9.0601009751711745E-3</v>
      </c>
      <c r="M305" s="2">
        <f t="shared" si="114"/>
        <v>5.0971713119856051E-2</v>
      </c>
      <c r="N305" s="1">
        <v>5580</v>
      </c>
      <c r="O305" s="1">
        <v>8011</v>
      </c>
      <c r="P305" s="1">
        <v>131</v>
      </c>
      <c r="R305" s="1">
        <v>586</v>
      </c>
      <c r="X305" s="1">
        <v>142</v>
      </c>
      <c r="Y305" s="1">
        <v>1</v>
      </c>
      <c r="Z305" s="1">
        <v>5</v>
      </c>
      <c r="AA305" s="1">
        <v>3</v>
      </c>
      <c r="AF305" s="5">
        <f>IF(Q305&gt;0,RANK(Q305,(N305:P305,Q305:AE305)),0)</f>
        <v>0</v>
      </c>
      <c r="AG305" s="5">
        <f>IF(R305&gt;0,RANK(R305,(N305:P305,Q305:AE305)),0)</f>
        <v>3</v>
      </c>
      <c r="AH305" s="5">
        <f>IF(T305&gt;0,RANK(T305,(N305:P305,Q305:AE305)),0)</f>
        <v>0</v>
      </c>
      <c r="AI305" s="5">
        <f>IF(S305&gt;0,RANK(S305,(N305:P305,Q305:AE305)),0)</f>
        <v>0</v>
      </c>
      <c r="AJ305" s="2">
        <f t="shared" si="115"/>
        <v>0</v>
      </c>
      <c r="AK305" s="2">
        <f t="shared" si="116"/>
        <v>4.0528390621758073E-2</v>
      </c>
      <c r="AL305" s="2">
        <f t="shared" si="117"/>
        <v>0</v>
      </c>
      <c r="AM305" s="2">
        <f t="shared" si="118"/>
        <v>0</v>
      </c>
      <c r="AO305" t="s">
        <v>365</v>
      </c>
      <c r="AP305" t="s">
        <v>351</v>
      </c>
      <c r="AQ305">
        <v>1</v>
      </c>
      <c r="AS305" s="91">
        <v>54</v>
      </c>
      <c r="AT305" s="81">
        <v>61</v>
      </c>
      <c r="AU305" s="78">
        <f t="shared" si="119"/>
        <v>54061</v>
      </c>
      <c r="AW305" s="5" t="s">
        <v>147</v>
      </c>
      <c r="AX305" s="1"/>
      <c r="AY305" s="1"/>
      <c r="AZ305" s="1"/>
    </row>
    <row r="306" spans="1:52" hidden="1" outlineLevel="1">
      <c r="A306" t="s">
        <v>281</v>
      </c>
      <c r="B306" t="s">
        <v>351</v>
      </c>
      <c r="C306" s="1">
        <f t="shared" si="110"/>
        <v>2050</v>
      </c>
      <c r="D306" s="5">
        <f>IF(N306&gt;0, RANK(N306,(N306:P306,Q306:AE306)),0)</f>
        <v>2</v>
      </c>
      <c r="E306" s="5">
        <f>IF(O306&gt;0,RANK(O306,(N306:P306,Q306:AE306)),0)</f>
        <v>1</v>
      </c>
      <c r="F306" s="5">
        <f>IF(P306&gt;0,RANK(P306,(N306:P306,Q306:AE306)),0)</f>
        <v>4</v>
      </c>
      <c r="G306" s="1">
        <f t="shared" si="111"/>
        <v>34</v>
      </c>
      <c r="H306" s="2">
        <f t="shared" si="112"/>
        <v>1.6585365853658537E-2</v>
      </c>
      <c r="I306" s="2"/>
      <c r="J306" s="2">
        <f t="shared" si="113"/>
        <v>0.46536585365853661</v>
      </c>
      <c r="K306" s="2">
        <f t="shared" si="113"/>
        <v>0.48195121951219511</v>
      </c>
      <c r="L306" s="2">
        <f t="shared" si="113"/>
        <v>1.4634146341463415E-2</v>
      </c>
      <c r="M306" s="2">
        <f t="shared" si="114"/>
        <v>3.8048780487804926E-2</v>
      </c>
      <c r="N306" s="1">
        <v>954</v>
      </c>
      <c r="O306" s="1">
        <v>988</v>
      </c>
      <c r="P306" s="1">
        <v>30</v>
      </c>
      <c r="R306" s="1">
        <v>63</v>
      </c>
      <c r="X306" s="1">
        <v>15</v>
      </c>
      <c r="Y306" s="1">
        <v>0</v>
      </c>
      <c r="Z306" s="1">
        <v>0</v>
      </c>
      <c r="AA306" s="1">
        <v>0</v>
      </c>
      <c r="AF306" s="5">
        <f>IF(Q306&gt;0,RANK(Q306,(N306:P306,Q306:AE306)),0)</f>
        <v>0</v>
      </c>
      <c r="AG306" s="5">
        <f>IF(R306&gt;0,RANK(R306,(N306:P306,Q306:AE306)),0)</f>
        <v>3</v>
      </c>
      <c r="AH306" s="5">
        <f>IF(T306&gt;0,RANK(T306,(N306:P306,Q306:AE306)),0)</f>
        <v>0</v>
      </c>
      <c r="AI306" s="5">
        <f>IF(S306&gt;0,RANK(S306,(N306:P306,Q306:AE306)),0)</f>
        <v>0</v>
      </c>
      <c r="AJ306" s="2">
        <f t="shared" si="115"/>
        <v>0</v>
      </c>
      <c r="AK306" s="2">
        <f t="shared" si="116"/>
        <v>3.073170731707317E-2</v>
      </c>
      <c r="AL306" s="2">
        <f t="shared" si="117"/>
        <v>0</v>
      </c>
      <c r="AM306" s="2">
        <f t="shared" si="118"/>
        <v>0</v>
      </c>
      <c r="AO306" t="s">
        <v>281</v>
      </c>
      <c r="AP306" t="s">
        <v>351</v>
      </c>
      <c r="AQ306">
        <v>3</v>
      </c>
      <c r="AS306" s="91">
        <v>54</v>
      </c>
      <c r="AT306" s="81">
        <v>63</v>
      </c>
      <c r="AU306" s="78">
        <f t="shared" si="119"/>
        <v>54063</v>
      </c>
      <c r="AW306" s="5" t="s">
        <v>147</v>
      </c>
      <c r="AX306" s="1"/>
      <c r="AY306" s="1"/>
      <c r="AZ306" s="1"/>
    </row>
    <row r="307" spans="1:52" hidden="1" outlineLevel="1">
      <c r="A307" t="s">
        <v>204</v>
      </c>
      <c r="B307" t="s">
        <v>351</v>
      </c>
      <c r="C307" s="1">
        <f t="shared" si="110"/>
        <v>2656</v>
      </c>
      <c r="D307" s="5">
        <f>IF(N307&gt;0, RANK(N307,(N307:P307,Q307:AE307)),0)</f>
        <v>2</v>
      </c>
      <c r="E307" s="5">
        <f>IF(O307&gt;0,RANK(O307,(N307:P307,Q307:AE307)),0)</f>
        <v>1</v>
      </c>
      <c r="F307" s="5">
        <f>IF(P307&gt;0,RANK(P307,(N307:P307,Q307:AE307)),0)</f>
        <v>4</v>
      </c>
      <c r="G307" s="1">
        <f t="shared" si="111"/>
        <v>758</v>
      </c>
      <c r="H307" s="2">
        <f t="shared" si="112"/>
        <v>0.28539156626506024</v>
      </c>
      <c r="I307" s="2"/>
      <c r="J307" s="2">
        <f t="shared" ref="J307:L330" si="120">IF($C307=0,"-",N307/$C307)</f>
        <v>0.33358433734939757</v>
      </c>
      <c r="K307" s="2">
        <f t="shared" si="120"/>
        <v>0.61897590361445787</v>
      </c>
      <c r="L307" s="2">
        <f t="shared" si="120"/>
        <v>1.5060240963855422E-2</v>
      </c>
      <c r="M307" s="2">
        <f t="shared" si="114"/>
        <v>3.237951807228908E-2</v>
      </c>
      <c r="N307" s="1">
        <v>886</v>
      </c>
      <c r="O307" s="1">
        <v>1644</v>
      </c>
      <c r="P307" s="1">
        <v>40</v>
      </c>
      <c r="R307" s="1">
        <v>72</v>
      </c>
      <c r="X307" s="1">
        <v>14</v>
      </c>
      <c r="Y307" s="1">
        <v>0</v>
      </c>
      <c r="Z307" s="1">
        <v>0</v>
      </c>
      <c r="AA307" s="1">
        <v>0</v>
      </c>
      <c r="AF307" s="5">
        <f>IF(Q307&gt;0,RANK(Q307,(N307:P307,Q307:AE307)),0)</f>
        <v>0</v>
      </c>
      <c r="AG307" s="5">
        <f>IF(R307&gt;0,RANK(R307,(N307:P307,Q307:AE307)),0)</f>
        <v>3</v>
      </c>
      <c r="AH307" s="5">
        <f>IF(T307&gt;0,RANK(T307,(N307:P307,Q307:AE307)),0)</f>
        <v>0</v>
      </c>
      <c r="AI307" s="5">
        <f>IF(S307&gt;0,RANK(S307,(N307:P307,Q307:AE307)),0)</f>
        <v>0</v>
      </c>
      <c r="AJ307" s="2">
        <f t="shared" ref="AJ307:AK330" si="121">IF($C307=0,"-",Q307/$C307)</f>
        <v>0</v>
      </c>
      <c r="AK307" s="2">
        <f t="shared" si="121"/>
        <v>2.710843373493976E-2</v>
      </c>
      <c r="AL307" s="2">
        <f t="shared" ref="AL307:AL330" si="122">IF($C307=0,"-",T307/$C307)</f>
        <v>0</v>
      </c>
      <c r="AM307" s="2">
        <f t="shared" ref="AM307:AM330" si="123">IF($C307=0,"-",S307/$C307)</f>
        <v>0</v>
      </c>
      <c r="AO307" t="s">
        <v>204</v>
      </c>
      <c r="AP307" t="s">
        <v>351</v>
      </c>
      <c r="AQ307">
        <v>2</v>
      </c>
      <c r="AS307" s="91">
        <v>54</v>
      </c>
      <c r="AT307" s="81">
        <v>65</v>
      </c>
      <c r="AU307" s="78">
        <f t="shared" si="119"/>
        <v>54065</v>
      </c>
      <c r="AW307" s="5" t="s">
        <v>147</v>
      </c>
      <c r="AX307" s="1"/>
      <c r="AY307" s="1"/>
      <c r="AZ307" s="1"/>
    </row>
    <row r="308" spans="1:52" hidden="1" outlineLevel="1">
      <c r="A308" t="s">
        <v>250</v>
      </c>
      <c r="B308" t="s">
        <v>351</v>
      </c>
      <c r="C308" s="1">
        <f t="shared" si="110"/>
        <v>4225</v>
      </c>
      <c r="D308" s="5">
        <f>IF(N308&gt;0, RANK(N308,(N308:P308,Q308:AE308)),0)</f>
        <v>1</v>
      </c>
      <c r="E308" s="5">
        <f>IF(O308&gt;0,RANK(O308,(N308:P308,Q308:AE308)),0)</f>
        <v>2</v>
      </c>
      <c r="F308" s="5">
        <f>IF(P308&gt;0,RANK(P308,(N308:P308,Q308:AE308)),0)</f>
        <v>4</v>
      </c>
      <c r="G308" s="1">
        <f t="shared" si="111"/>
        <v>241</v>
      </c>
      <c r="H308" s="2">
        <f t="shared" si="112"/>
        <v>5.7041420118343192E-2</v>
      </c>
      <c r="I308" s="2"/>
      <c r="J308" s="2">
        <f t="shared" si="120"/>
        <v>0.50579881656804737</v>
      </c>
      <c r="K308" s="2">
        <f t="shared" si="120"/>
        <v>0.44875739644970414</v>
      </c>
      <c r="L308" s="2">
        <f t="shared" si="120"/>
        <v>8.7573964497041426E-3</v>
      </c>
      <c r="M308" s="2">
        <f t="shared" si="114"/>
        <v>3.6686390532544348E-2</v>
      </c>
      <c r="N308" s="1">
        <v>2137</v>
      </c>
      <c r="O308" s="1">
        <v>1896</v>
      </c>
      <c r="P308" s="1">
        <v>37</v>
      </c>
      <c r="R308" s="1">
        <v>144</v>
      </c>
      <c r="X308" s="1">
        <v>9</v>
      </c>
      <c r="Y308" s="1">
        <v>0</v>
      </c>
      <c r="Z308" s="1">
        <v>2</v>
      </c>
      <c r="AA308" s="1">
        <v>0</v>
      </c>
      <c r="AF308" s="5">
        <f>IF(Q308&gt;0,RANK(Q308,(N308:P308,Q308:AE308)),0)</f>
        <v>0</v>
      </c>
      <c r="AG308" s="5">
        <f>IF(R308&gt;0,RANK(R308,(N308:P308,Q308:AE308)),0)</f>
        <v>3</v>
      </c>
      <c r="AH308" s="5">
        <f>IF(T308&gt;0,RANK(T308,(N308:P308,Q308:AE308)),0)</f>
        <v>0</v>
      </c>
      <c r="AI308" s="5">
        <f>IF(S308&gt;0,RANK(S308,(N308:P308,Q308:AE308)),0)</f>
        <v>0</v>
      </c>
      <c r="AJ308" s="2">
        <f t="shared" si="121"/>
        <v>0</v>
      </c>
      <c r="AK308" s="2">
        <f t="shared" si="121"/>
        <v>3.4082840236686389E-2</v>
      </c>
      <c r="AL308" s="2">
        <f t="shared" si="122"/>
        <v>0</v>
      </c>
      <c r="AM308" s="2">
        <f t="shared" si="123"/>
        <v>0</v>
      </c>
      <c r="AO308" t="s">
        <v>250</v>
      </c>
      <c r="AP308" t="s">
        <v>351</v>
      </c>
      <c r="AQ308">
        <v>3</v>
      </c>
      <c r="AS308" s="91">
        <v>54</v>
      </c>
      <c r="AT308" s="81">
        <v>67</v>
      </c>
      <c r="AU308" s="78">
        <f t="shared" si="119"/>
        <v>54067</v>
      </c>
      <c r="AW308" s="5" t="s">
        <v>147</v>
      </c>
      <c r="AX308" s="1"/>
      <c r="AY308" s="1"/>
      <c r="AZ308" s="1"/>
    </row>
    <row r="309" spans="1:52" hidden="1" outlineLevel="1">
      <c r="A309" t="s">
        <v>279</v>
      </c>
      <c r="B309" t="s">
        <v>351</v>
      </c>
      <c r="C309" s="1">
        <f t="shared" si="110"/>
        <v>8520</v>
      </c>
      <c r="D309" s="5">
        <f>IF(N309&gt;0, RANK(N309,(N309:P309,Q309:AE309)),0)</f>
        <v>2</v>
      </c>
      <c r="E309" s="5">
        <f>IF(O309&gt;0,RANK(O309,(N309:P309,Q309:AE309)),0)</f>
        <v>1</v>
      </c>
      <c r="F309" s="5">
        <f>IF(P309&gt;0,RANK(P309,(N309:P309,Q309:AE309)),0)</f>
        <v>4</v>
      </c>
      <c r="G309" s="1">
        <f t="shared" si="111"/>
        <v>716</v>
      </c>
      <c r="H309" s="2">
        <f t="shared" si="112"/>
        <v>8.4037558685446004E-2</v>
      </c>
      <c r="I309" s="2"/>
      <c r="J309" s="2">
        <f t="shared" si="120"/>
        <v>0.443075117370892</v>
      </c>
      <c r="K309" s="2">
        <f t="shared" si="120"/>
        <v>0.52711267605633805</v>
      </c>
      <c r="L309" s="2">
        <f t="shared" si="120"/>
        <v>9.0375586854460101E-3</v>
      </c>
      <c r="M309" s="2">
        <f t="shared" si="114"/>
        <v>2.077464788732394E-2</v>
      </c>
      <c r="N309" s="1">
        <v>3775</v>
      </c>
      <c r="O309" s="1">
        <v>4491</v>
      </c>
      <c r="P309" s="1">
        <v>77</v>
      </c>
      <c r="R309" s="1">
        <v>153</v>
      </c>
      <c r="X309" s="1">
        <v>22</v>
      </c>
      <c r="Y309" s="1">
        <v>1</v>
      </c>
      <c r="Z309" s="1">
        <v>1</v>
      </c>
      <c r="AA309" s="1">
        <v>0</v>
      </c>
      <c r="AF309" s="5">
        <f>IF(Q309&gt;0,RANK(Q309,(N309:P309,Q309:AE309)),0)</f>
        <v>0</v>
      </c>
      <c r="AG309" s="5">
        <f>IF(R309&gt;0,RANK(R309,(N309:P309,Q309:AE309)),0)</f>
        <v>3</v>
      </c>
      <c r="AH309" s="5">
        <f>IF(T309&gt;0,RANK(T309,(N309:P309,Q309:AE309)),0)</f>
        <v>0</v>
      </c>
      <c r="AI309" s="5">
        <f>IF(S309&gt;0,RANK(S309,(N309:P309,Q309:AE309)),0)</f>
        <v>0</v>
      </c>
      <c r="AJ309" s="2">
        <f t="shared" si="121"/>
        <v>0</v>
      </c>
      <c r="AK309" s="2">
        <f t="shared" si="121"/>
        <v>1.795774647887324E-2</v>
      </c>
      <c r="AL309" s="2">
        <f t="shared" si="122"/>
        <v>0</v>
      </c>
      <c r="AM309" s="2">
        <f t="shared" si="123"/>
        <v>0</v>
      </c>
      <c r="AO309" t="s">
        <v>279</v>
      </c>
      <c r="AP309" t="s">
        <v>351</v>
      </c>
      <c r="AQ309">
        <v>1</v>
      </c>
      <c r="AS309" s="91">
        <v>54</v>
      </c>
      <c r="AT309" s="81">
        <v>69</v>
      </c>
      <c r="AU309" s="78">
        <f t="shared" si="119"/>
        <v>54069</v>
      </c>
      <c r="AW309" s="5" t="s">
        <v>147</v>
      </c>
      <c r="AX309" s="1"/>
      <c r="AY309" s="1"/>
      <c r="AZ309" s="1"/>
    </row>
    <row r="310" spans="1:52" hidden="1" outlineLevel="1">
      <c r="A310" t="s">
        <v>298</v>
      </c>
      <c r="B310" t="s">
        <v>351</v>
      </c>
      <c r="C310" s="1">
        <f t="shared" si="110"/>
        <v>1286</v>
      </c>
      <c r="D310" s="5">
        <f>IF(N310&gt;0, RANK(N310,(N310:P310,Q310:AE310)),0)</f>
        <v>2</v>
      </c>
      <c r="E310" s="5">
        <f>IF(O310&gt;0,RANK(O310,(N310:P310,Q310:AE310)),0)</f>
        <v>1</v>
      </c>
      <c r="F310" s="5">
        <f>IF(P310&gt;0,RANK(P310,(N310:P310,Q310:AE310)),0)</f>
        <v>4</v>
      </c>
      <c r="G310" s="1">
        <f t="shared" si="111"/>
        <v>245</v>
      </c>
      <c r="H310" s="2">
        <f t="shared" si="112"/>
        <v>0.19051321928460341</v>
      </c>
      <c r="I310" s="2"/>
      <c r="J310" s="2">
        <f t="shared" si="120"/>
        <v>0.38102643856920682</v>
      </c>
      <c r="K310" s="2">
        <f t="shared" si="120"/>
        <v>0.57153965785381022</v>
      </c>
      <c r="L310" s="2">
        <f t="shared" si="120"/>
        <v>1.8662519440124418E-2</v>
      </c>
      <c r="M310" s="2">
        <f t="shared" si="114"/>
        <v>2.8771384136858542E-2</v>
      </c>
      <c r="N310" s="1">
        <v>490</v>
      </c>
      <c r="O310" s="1">
        <v>735</v>
      </c>
      <c r="P310" s="1">
        <v>24</v>
      </c>
      <c r="R310" s="1">
        <v>32</v>
      </c>
      <c r="X310" s="1">
        <v>5</v>
      </c>
      <c r="Y310" s="1">
        <v>0</v>
      </c>
      <c r="Z310" s="1">
        <v>0</v>
      </c>
      <c r="AA310" s="1">
        <v>0</v>
      </c>
      <c r="AF310" s="5">
        <f>IF(Q310&gt;0,RANK(Q310,(N310:P310,Q310:AE310)),0)</f>
        <v>0</v>
      </c>
      <c r="AG310" s="5">
        <f>IF(R310&gt;0,RANK(R310,(N310:P310,Q310:AE310)),0)</f>
        <v>3</v>
      </c>
      <c r="AH310" s="5">
        <f>IF(T310&gt;0,RANK(T310,(N310:P310,Q310:AE310)),0)</f>
        <v>0</v>
      </c>
      <c r="AI310" s="5">
        <f>IF(S310&gt;0,RANK(S310,(N310:P310,Q310:AE310)),0)</f>
        <v>0</v>
      </c>
      <c r="AJ310" s="2">
        <f t="shared" si="121"/>
        <v>0</v>
      </c>
      <c r="AK310" s="2">
        <f t="shared" si="121"/>
        <v>2.4883359253499222E-2</v>
      </c>
      <c r="AL310" s="2">
        <f t="shared" si="122"/>
        <v>0</v>
      </c>
      <c r="AM310" s="2">
        <f t="shared" si="123"/>
        <v>0</v>
      </c>
      <c r="AO310" t="s">
        <v>298</v>
      </c>
      <c r="AP310" t="s">
        <v>351</v>
      </c>
      <c r="AQ310">
        <v>2</v>
      </c>
      <c r="AS310" s="91">
        <v>54</v>
      </c>
      <c r="AT310" s="81">
        <v>71</v>
      </c>
      <c r="AU310" s="78">
        <f t="shared" si="119"/>
        <v>54071</v>
      </c>
      <c r="AW310" s="5" t="s">
        <v>147</v>
      </c>
      <c r="AX310" s="1"/>
      <c r="AY310" s="1"/>
      <c r="AZ310" s="1"/>
    </row>
    <row r="311" spans="1:52" hidden="1" outlineLevel="1">
      <c r="A311" t="s">
        <v>366</v>
      </c>
      <c r="B311" t="s">
        <v>351</v>
      </c>
      <c r="C311" s="1">
        <f t="shared" si="110"/>
        <v>1301</v>
      </c>
      <c r="D311" s="5">
        <f>IF(N311&gt;0, RANK(N311,(N311:P311,Q311:AE311)),0)</f>
        <v>1</v>
      </c>
      <c r="E311" s="5">
        <f>IF(O311&gt;0,RANK(O311,(N311:P311,Q311:AE311)),0)</f>
        <v>2</v>
      </c>
      <c r="F311" s="5">
        <f>IF(P311&gt;0,RANK(P311,(N311:P311,Q311:AE311)),0)</f>
        <v>4</v>
      </c>
      <c r="G311" s="1">
        <f t="shared" si="111"/>
        <v>79</v>
      </c>
      <c r="H311" s="2">
        <f t="shared" si="112"/>
        <v>6.0722521137586472E-2</v>
      </c>
      <c r="I311" s="2"/>
      <c r="J311" s="2">
        <f t="shared" si="120"/>
        <v>0.51421983089930823</v>
      </c>
      <c r="K311" s="2">
        <f t="shared" si="120"/>
        <v>0.45349730976172176</v>
      </c>
      <c r="L311" s="2">
        <f t="shared" si="120"/>
        <v>7.6863950807071479E-3</v>
      </c>
      <c r="M311" s="2">
        <f t="shared" si="114"/>
        <v>2.4596464258262868E-2</v>
      </c>
      <c r="N311" s="1">
        <v>669</v>
      </c>
      <c r="O311" s="1">
        <v>590</v>
      </c>
      <c r="P311" s="1">
        <v>10</v>
      </c>
      <c r="R311" s="1">
        <v>26</v>
      </c>
      <c r="X311" s="1">
        <v>5</v>
      </c>
      <c r="Y311" s="1">
        <v>0</v>
      </c>
      <c r="Z311" s="1">
        <v>0</v>
      </c>
      <c r="AA311" s="1">
        <v>1</v>
      </c>
      <c r="AF311" s="5">
        <f>IF(Q311&gt;0,RANK(Q311,(N311:P311,Q311:AE311)),0)</f>
        <v>0</v>
      </c>
      <c r="AG311" s="5">
        <f>IF(R311&gt;0,RANK(R311,(N311:P311,Q311:AE311)),0)</f>
        <v>3</v>
      </c>
      <c r="AH311" s="5">
        <f>IF(T311&gt;0,RANK(T311,(N311:P311,Q311:AE311)),0)</f>
        <v>0</v>
      </c>
      <c r="AI311" s="5">
        <f>IF(S311&gt;0,RANK(S311,(N311:P311,Q311:AE311)),0)</f>
        <v>0</v>
      </c>
      <c r="AJ311" s="2">
        <f t="shared" si="121"/>
        <v>0</v>
      </c>
      <c r="AK311" s="2">
        <f t="shared" si="121"/>
        <v>1.9984627209838585E-2</v>
      </c>
      <c r="AL311" s="2">
        <f t="shared" si="122"/>
        <v>0</v>
      </c>
      <c r="AM311" s="2">
        <f t="shared" si="123"/>
        <v>0</v>
      </c>
      <c r="AO311" t="s">
        <v>366</v>
      </c>
      <c r="AP311" t="s">
        <v>351</v>
      </c>
      <c r="AQ311">
        <v>1</v>
      </c>
      <c r="AS311" s="91">
        <v>54</v>
      </c>
      <c r="AT311" s="81">
        <v>73</v>
      </c>
      <c r="AU311" s="78">
        <f t="shared" si="119"/>
        <v>54073</v>
      </c>
      <c r="AW311" s="5" t="s">
        <v>147</v>
      </c>
      <c r="AX311" s="1"/>
      <c r="AY311" s="1"/>
      <c r="AZ311" s="1"/>
    </row>
    <row r="312" spans="1:52" hidden="1" outlineLevel="1">
      <c r="A312" t="s">
        <v>367</v>
      </c>
      <c r="B312" t="s">
        <v>351</v>
      </c>
      <c r="C312" s="1">
        <f t="shared" si="110"/>
        <v>1359</v>
      </c>
      <c r="D312" s="5">
        <f>IF(N312&gt;0, RANK(N312,(N312:P312,Q312:AE312)),0)</f>
        <v>2</v>
      </c>
      <c r="E312" s="5">
        <f>IF(O312&gt;0,RANK(O312,(N312:P312,Q312:AE312)),0)</f>
        <v>1</v>
      </c>
      <c r="F312" s="5">
        <f>IF(P312&gt;0,RANK(P312,(N312:P312,Q312:AE312)),0)</f>
        <v>4</v>
      </c>
      <c r="G312" s="1">
        <f t="shared" si="111"/>
        <v>81</v>
      </c>
      <c r="H312" s="2">
        <f t="shared" si="112"/>
        <v>5.9602649006622516E-2</v>
      </c>
      <c r="I312" s="2"/>
      <c r="J312" s="2">
        <f t="shared" si="120"/>
        <v>0.41795437821927889</v>
      </c>
      <c r="K312" s="2">
        <f t="shared" si="120"/>
        <v>0.47755702722590138</v>
      </c>
      <c r="L312" s="2">
        <f t="shared" si="120"/>
        <v>2.0603384841795438E-2</v>
      </c>
      <c r="M312" s="2">
        <f t="shared" si="114"/>
        <v>8.3885209713024239E-2</v>
      </c>
      <c r="N312" s="1">
        <v>568</v>
      </c>
      <c r="O312" s="1">
        <v>649</v>
      </c>
      <c r="P312" s="1">
        <v>28</v>
      </c>
      <c r="R312" s="1">
        <v>104</v>
      </c>
      <c r="X312" s="1">
        <v>8</v>
      </c>
      <c r="Y312" s="1">
        <v>2</v>
      </c>
      <c r="Z312" s="1">
        <v>0</v>
      </c>
      <c r="AA312" s="1">
        <v>0</v>
      </c>
      <c r="AF312" s="5">
        <f>IF(Q312&gt;0,RANK(Q312,(N312:P312,Q312:AE312)),0)</f>
        <v>0</v>
      </c>
      <c r="AG312" s="5">
        <f>IF(R312&gt;0,RANK(R312,(N312:P312,Q312:AE312)),0)</f>
        <v>3</v>
      </c>
      <c r="AH312" s="5">
        <f>IF(T312&gt;0,RANK(T312,(N312:P312,Q312:AE312)),0)</f>
        <v>0</v>
      </c>
      <c r="AI312" s="5">
        <f>IF(S312&gt;0,RANK(S312,(N312:P312,Q312:AE312)),0)</f>
        <v>0</v>
      </c>
      <c r="AJ312" s="2">
        <f t="shared" si="121"/>
        <v>0</v>
      </c>
      <c r="AK312" s="2">
        <f t="shared" si="121"/>
        <v>7.6526857983811633E-2</v>
      </c>
      <c r="AL312" s="2">
        <f t="shared" si="122"/>
        <v>0</v>
      </c>
      <c r="AM312" s="2">
        <f t="shared" si="123"/>
        <v>0</v>
      </c>
      <c r="AO312" t="s">
        <v>367</v>
      </c>
      <c r="AP312" t="s">
        <v>351</v>
      </c>
      <c r="AQ312">
        <v>3</v>
      </c>
      <c r="AS312" s="91">
        <v>54</v>
      </c>
      <c r="AT312" s="81">
        <v>75</v>
      </c>
      <c r="AU312" s="78">
        <f t="shared" si="119"/>
        <v>54075</v>
      </c>
      <c r="AW312" s="5" t="s">
        <v>147</v>
      </c>
      <c r="AX312" s="1"/>
      <c r="AY312" s="1"/>
      <c r="AZ312" s="1"/>
    </row>
    <row r="313" spans="1:52" hidden="1" outlineLevel="1">
      <c r="A313" t="s">
        <v>368</v>
      </c>
      <c r="B313" t="s">
        <v>351</v>
      </c>
      <c r="C313" s="1">
        <f t="shared" si="110"/>
        <v>4865</v>
      </c>
      <c r="D313" s="5">
        <f>IF(N313&gt;0, RANK(N313,(N313:P313,Q313:AE313)),0)</f>
        <v>2</v>
      </c>
      <c r="E313" s="5">
        <f>IF(O313&gt;0,RANK(O313,(N313:P313,Q313:AE313)),0)</f>
        <v>1</v>
      </c>
      <c r="F313" s="5">
        <f>IF(P313&gt;0,RANK(P313,(N313:P313,Q313:AE313)),0)</f>
        <v>4</v>
      </c>
      <c r="G313" s="1">
        <f t="shared" si="111"/>
        <v>1347</v>
      </c>
      <c r="H313" s="2">
        <f t="shared" si="112"/>
        <v>0.27687564234326822</v>
      </c>
      <c r="I313" s="2"/>
      <c r="J313" s="2">
        <f t="shared" si="120"/>
        <v>0.34039054470709146</v>
      </c>
      <c r="K313" s="2">
        <f t="shared" si="120"/>
        <v>0.61726618705035974</v>
      </c>
      <c r="L313" s="2">
        <f t="shared" si="120"/>
        <v>1.3771839671120247E-2</v>
      </c>
      <c r="M313" s="2">
        <f t="shared" si="114"/>
        <v>2.8571428571428612E-2</v>
      </c>
      <c r="N313" s="1">
        <v>1656</v>
      </c>
      <c r="O313" s="1">
        <v>3003</v>
      </c>
      <c r="P313" s="1">
        <v>67</v>
      </c>
      <c r="R313" s="1">
        <v>90</v>
      </c>
      <c r="X313" s="1">
        <v>45</v>
      </c>
      <c r="Y313" s="1">
        <v>4</v>
      </c>
      <c r="Z313" s="1">
        <v>0</v>
      </c>
      <c r="AA313" s="1">
        <v>0</v>
      </c>
      <c r="AF313" s="5">
        <f>IF(Q313&gt;0,RANK(Q313,(N313:P313,Q313:AE313)),0)</f>
        <v>0</v>
      </c>
      <c r="AG313" s="5">
        <f>IF(R313&gt;0,RANK(R313,(N313:P313,Q313:AE313)),0)</f>
        <v>3</v>
      </c>
      <c r="AH313" s="5">
        <f>IF(T313&gt;0,RANK(T313,(N313:P313,Q313:AE313)),0)</f>
        <v>0</v>
      </c>
      <c r="AI313" s="5">
        <f>IF(S313&gt;0,RANK(S313,(N313:P313,Q313:AE313)),0)</f>
        <v>0</v>
      </c>
      <c r="AJ313" s="2">
        <f t="shared" si="121"/>
        <v>0</v>
      </c>
      <c r="AK313" s="2">
        <f t="shared" si="121"/>
        <v>1.8499486125385406E-2</v>
      </c>
      <c r="AL313" s="2">
        <f t="shared" si="122"/>
        <v>0</v>
      </c>
      <c r="AM313" s="2">
        <f t="shared" si="123"/>
        <v>0</v>
      </c>
      <c r="AO313" t="s">
        <v>368</v>
      </c>
      <c r="AP313" t="s">
        <v>351</v>
      </c>
      <c r="AQ313">
        <v>1</v>
      </c>
      <c r="AS313" s="91">
        <v>54</v>
      </c>
      <c r="AT313" s="81">
        <v>77</v>
      </c>
      <c r="AU313" s="78">
        <f t="shared" si="119"/>
        <v>54077</v>
      </c>
      <c r="AW313" s="5" t="s">
        <v>147</v>
      </c>
      <c r="AX313" s="1"/>
      <c r="AY313" s="1"/>
      <c r="AZ313" s="1"/>
    </row>
    <row r="314" spans="1:52" hidden="1" outlineLevel="1">
      <c r="A314" t="s">
        <v>369</v>
      </c>
      <c r="B314" t="s">
        <v>351</v>
      </c>
      <c r="C314" s="1">
        <f t="shared" si="110"/>
        <v>11411</v>
      </c>
      <c r="D314" s="5">
        <f>IF(N314&gt;0, RANK(N314,(N314:P314,Q314:AE314)),0)</f>
        <v>2</v>
      </c>
      <c r="E314" s="5">
        <f>IF(O314&gt;0,RANK(O314,(N314:P314,Q314:AE314)),0)</f>
        <v>1</v>
      </c>
      <c r="F314" s="5">
        <f>IF(P314&gt;0,RANK(P314,(N314:P314,Q314:AE314)),0)</f>
        <v>4</v>
      </c>
      <c r="G314" s="1">
        <f t="shared" si="111"/>
        <v>2414</v>
      </c>
      <c r="H314" s="2">
        <f t="shared" si="112"/>
        <v>0.2115502585224783</v>
      </c>
      <c r="I314" s="2"/>
      <c r="J314" s="2">
        <f t="shared" si="120"/>
        <v>0.3834896152834984</v>
      </c>
      <c r="K314" s="2">
        <f t="shared" si="120"/>
        <v>0.59503987380597667</v>
      </c>
      <c r="L314" s="2">
        <f t="shared" si="120"/>
        <v>4.9075453509771277E-3</v>
      </c>
      <c r="M314" s="2">
        <f t="shared" si="114"/>
        <v>1.6562965559547858E-2</v>
      </c>
      <c r="N314" s="1">
        <v>4376</v>
      </c>
      <c r="O314" s="1">
        <v>6790</v>
      </c>
      <c r="P314" s="1">
        <v>56</v>
      </c>
      <c r="R314" s="1">
        <v>155</v>
      </c>
      <c r="X314" s="1">
        <v>13</v>
      </c>
      <c r="Y314" s="1">
        <v>0</v>
      </c>
      <c r="Z314" s="1">
        <v>2</v>
      </c>
      <c r="AA314" s="1">
        <v>19</v>
      </c>
      <c r="AF314" s="5">
        <f>IF(Q314&gt;0,RANK(Q314,(N314:P314,Q314:AE314)),0)</f>
        <v>0</v>
      </c>
      <c r="AG314" s="5">
        <f>IF(R314&gt;0,RANK(R314,(N314:P314,Q314:AE314)),0)</f>
        <v>3</v>
      </c>
      <c r="AH314" s="5">
        <f>IF(T314&gt;0,RANK(T314,(N314:P314,Q314:AE314)),0)</f>
        <v>0</v>
      </c>
      <c r="AI314" s="5">
        <f>IF(S314&gt;0,RANK(S314,(N314:P314,Q314:AE314)),0)</f>
        <v>0</v>
      </c>
      <c r="AJ314" s="2">
        <f t="shared" si="121"/>
        <v>0</v>
      </c>
      <c r="AK314" s="2">
        <f t="shared" si="121"/>
        <v>1.3583384453597407E-2</v>
      </c>
      <c r="AL314" s="2">
        <f t="shared" si="122"/>
        <v>0</v>
      </c>
      <c r="AM314" s="2">
        <f t="shared" si="123"/>
        <v>0</v>
      </c>
      <c r="AO314" t="s">
        <v>369</v>
      </c>
      <c r="AP314" t="s">
        <v>351</v>
      </c>
      <c r="AQ314">
        <v>2</v>
      </c>
      <c r="AS314" s="91">
        <v>54</v>
      </c>
      <c r="AT314" s="81">
        <v>79</v>
      </c>
      <c r="AU314" s="78">
        <f t="shared" si="119"/>
        <v>54079</v>
      </c>
      <c r="AW314" s="5" t="s">
        <v>147</v>
      </c>
      <c r="AX314" s="1"/>
      <c r="AY314" s="1"/>
      <c r="AZ314" s="1"/>
    </row>
    <row r="315" spans="1:52" hidden="1" outlineLevel="1">
      <c r="A315" t="s">
        <v>370</v>
      </c>
      <c r="B315" t="s">
        <v>351</v>
      </c>
      <c r="C315" s="1">
        <f t="shared" si="110"/>
        <v>10540</v>
      </c>
      <c r="D315" s="5">
        <f>IF(N315&gt;0, RANK(N315,(N315:P315,Q315:AE315)),0)</f>
        <v>1</v>
      </c>
      <c r="E315" s="5">
        <f>IF(O315&gt;0,RANK(O315,(N315:P315,Q315:AE315)),0)</f>
        <v>2</v>
      </c>
      <c r="F315" s="5">
        <f>IF(P315&gt;0,RANK(P315,(N315:P315,Q315:AE315)),0)</f>
        <v>4</v>
      </c>
      <c r="G315" s="1">
        <f t="shared" si="111"/>
        <v>168</v>
      </c>
      <c r="H315" s="2">
        <f t="shared" si="112"/>
        <v>1.5939278937381403E-2</v>
      </c>
      <c r="I315" s="2"/>
      <c r="J315" s="2">
        <f t="shared" si="120"/>
        <v>0.49259962049335865</v>
      </c>
      <c r="K315" s="2">
        <f t="shared" si="120"/>
        <v>0.47666034155597725</v>
      </c>
      <c r="L315" s="2">
        <f t="shared" si="120"/>
        <v>6.6413662239089184E-3</v>
      </c>
      <c r="M315" s="2">
        <f t="shared" si="114"/>
        <v>2.4098671726755127E-2</v>
      </c>
      <c r="N315" s="1">
        <v>5192</v>
      </c>
      <c r="O315" s="1">
        <v>5024</v>
      </c>
      <c r="P315" s="1">
        <v>70</v>
      </c>
      <c r="R315" s="1">
        <v>218</v>
      </c>
      <c r="X315" s="1">
        <v>28</v>
      </c>
      <c r="Y315" s="1">
        <v>1</v>
      </c>
      <c r="Z315" s="1">
        <v>7</v>
      </c>
      <c r="AA315" s="1">
        <v>0</v>
      </c>
      <c r="AF315" s="5">
        <f>IF(Q315&gt;0,RANK(Q315,(N315:P315,Q315:AE315)),0)</f>
        <v>0</v>
      </c>
      <c r="AG315" s="5">
        <f>IF(R315&gt;0,RANK(R315,(N315:P315,Q315:AE315)),0)</f>
        <v>3</v>
      </c>
      <c r="AH315" s="5">
        <f>IF(T315&gt;0,RANK(T315,(N315:P315,Q315:AE315)),0)</f>
        <v>0</v>
      </c>
      <c r="AI315" s="5">
        <f>IF(S315&gt;0,RANK(S315,(N315:P315,Q315:AE315)),0)</f>
        <v>0</v>
      </c>
      <c r="AJ315" s="2">
        <f t="shared" si="121"/>
        <v>0</v>
      </c>
      <c r="AK315" s="2">
        <f t="shared" si="121"/>
        <v>2.0683111954459203E-2</v>
      </c>
      <c r="AL315" s="2">
        <f t="shared" si="122"/>
        <v>0</v>
      </c>
      <c r="AM315" s="2">
        <f t="shared" si="123"/>
        <v>0</v>
      </c>
      <c r="AO315" t="s">
        <v>370</v>
      </c>
      <c r="AP315" t="s">
        <v>351</v>
      </c>
      <c r="AQ315">
        <v>3</v>
      </c>
      <c r="AS315" s="91">
        <v>54</v>
      </c>
      <c r="AT315" s="81">
        <v>81</v>
      </c>
      <c r="AU315" s="78">
        <f t="shared" si="119"/>
        <v>54081</v>
      </c>
      <c r="AW315" s="5" t="s">
        <v>147</v>
      </c>
      <c r="AX315" s="1"/>
      <c r="AY315" s="1"/>
      <c r="AZ315" s="1"/>
    </row>
    <row r="316" spans="1:52" hidden="1" outlineLevel="1">
      <c r="A316" t="s">
        <v>371</v>
      </c>
      <c r="B316" t="s">
        <v>351</v>
      </c>
      <c r="C316" s="1">
        <f t="shared" si="110"/>
        <v>4818</v>
      </c>
      <c r="D316" s="5">
        <f>IF(N316&gt;0, RANK(N316,(N316:P316,Q316:AE316)),0)</f>
        <v>1</v>
      </c>
      <c r="E316" s="5">
        <f>IF(O316&gt;0,RANK(O316,(N316:P316,Q316:AE316)),0)</f>
        <v>2</v>
      </c>
      <c r="F316" s="5">
        <f>IF(P316&gt;0,RANK(P316,(N316:P316,Q316:AE316)),0)</f>
        <v>4</v>
      </c>
      <c r="G316" s="1">
        <f t="shared" si="111"/>
        <v>613</v>
      </c>
      <c r="H316" s="2">
        <f t="shared" si="112"/>
        <v>0.12723121627231215</v>
      </c>
      <c r="I316" s="2"/>
      <c r="J316" s="2">
        <f t="shared" si="120"/>
        <v>0.5404732254047323</v>
      </c>
      <c r="K316" s="2">
        <f t="shared" si="120"/>
        <v>0.4132420091324201</v>
      </c>
      <c r="L316" s="2">
        <f t="shared" si="120"/>
        <v>8.0946450809464502E-3</v>
      </c>
      <c r="M316" s="2">
        <f t="shared" si="114"/>
        <v>3.8190120381901151E-2</v>
      </c>
      <c r="N316" s="1">
        <v>2604</v>
      </c>
      <c r="O316" s="1">
        <v>1991</v>
      </c>
      <c r="P316" s="1">
        <v>39</v>
      </c>
      <c r="R316" s="1">
        <v>155</v>
      </c>
      <c r="X316" s="1">
        <v>14</v>
      </c>
      <c r="Y316" s="1">
        <v>0</v>
      </c>
      <c r="Z316" s="1">
        <v>14</v>
      </c>
      <c r="AA316" s="1">
        <v>1</v>
      </c>
      <c r="AF316" s="5">
        <f>IF(Q316&gt;0,RANK(Q316,(N316:P316,Q316:AE316)),0)</f>
        <v>0</v>
      </c>
      <c r="AG316" s="5">
        <f>IF(R316&gt;0,RANK(R316,(N316:P316,Q316:AE316)),0)</f>
        <v>3</v>
      </c>
      <c r="AH316" s="5">
        <f>IF(T316&gt;0,RANK(T316,(N316:P316,Q316:AE316)),0)</f>
        <v>0</v>
      </c>
      <c r="AI316" s="5">
        <f>IF(S316&gt;0,RANK(S316,(N316:P316,Q316:AE316)),0)</f>
        <v>0</v>
      </c>
      <c r="AJ316" s="2">
        <f t="shared" si="121"/>
        <v>0</v>
      </c>
      <c r="AK316" s="2">
        <f t="shared" si="121"/>
        <v>3.2171025321710255E-2</v>
      </c>
      <c r="AL316" s="2">
        <f t="shared" si="122"/>
        <v>0</v>
      </c>
      <c r="AM316" s="2">
        <f t="shared" si="123"/>
        <v>0</v>
      </c>
      <c r="AO316" t="s">
        <v>371</v>
      </c>
      <c r="AP316" t="s">
        <v>351</v>
      </c>
      <c r="AQ316">
        <v>2</v>
      </c>
      <c r="AS316" s="91">
        <v>54</v>
      </c>
      <c r="AT316" s="81">
        <v>83</v>
      </c>
      <c r="AU316" s="78">
        <f t="shared" si="119"/>
        <v>54083</v>
      </c>
      <c r="AW316" s="5" t="s">
        <v>147</v>
      </c>
      <c r="AX316" s="1"/>
      <c r="AY316" s="1"/>
      <c r="AZ316" s="1"/>
    </row>
    <row r="317" spans="1:52" hidden="1" outlineLevel="1">
      <c r="A317" t="s">
        <v>372</v>
      </c>
      <c r="B317" t="s">
        <v>351</v>
      </c>
      <c r="C317" s="1">
        <f t="shared" si="110"/>
        <v>1724</v>
      </c>
      <c r="D317" s="5">
        <f>IF(N317&gt;0, RANK(N317,(N317:P317,Q317:AE317)),0)</f>
        <v>2</v>
      </c>
      <c r="E317" s="5">
        <f>IF(O317&gt;0,RANK(O317,(N317:P317,Q317:AE317)),0)</f>
        <v>1</v>
      </c>
      <c r="F317" s="5">
        <f>IF(P317&gt;0,RANK(P317,(N317:P317,Q317:AE317)),0)</f>
        <v>4</v>
      </c>
      <c r="G317" s="1">
        <f t="shared" si="111"/>
        <v>552</v>
      </c>
      <c r="H317" s="2">
        <f t="shared" si="112"/>
        <v>0.32018561484918795</v>
      </c>
      <c r="I317" s="2"/>
      <c r="J317" s="2">
        <f t="shared" si="120"/>
        <v>0.3225058004640371</v>
      </c>
      <c r="K317" s="2">
        <f t="shared" si="120"/>
        <v>0.64269141531322505</v>
      </c>
      <c r="L317" s="2">
        <f t="shared" si="120"/>
        <v>1.334106728538283E-2</v>
      </c>
      <c r="M317" s="2">
        <f t="shared" si="114"/>
        <v>2.1461716937355029E-2</v>
      </c>
      <c r="N317" s="1">
        <v>556</v>
      </c>
      <c r="O317" s="1">
        <v>1108</v>
      </c>
      <c r="P317" s="1">
        <v>23</v>
      </c>
      <c r="R317" s="1">
        <v>32</v>
      </c>
      <c r="X317" s="1">
        <v>5</v>
      </c>
      <c r="Y317" s="1">
        <v>0</v>
      </c>
      <c r="Z317" s="1">
        <v>0</v>
      </c>
      <c r="AA317" s="1">
        <v>0</v>
      </c>
      <c r="AF317" s="5">
        <f>IF(Q317&gt;0,RANK(Q317,(N317:P317,Q317:AE317)),0)</f>
        <v>0</v>
      </c>
      <c r="AG317" s="5">
        <f>IF(R317&gt;0,RANK(R317,(N317:P317,Q317:AE317)),0)</f>
        <v>3</v>
      </c>
      <c r="AH317" s="5">
        <f>IF(T317&gt;0,RANK(T317,(N317:P317,Q317:AE317)),0)</f>
        <v>0</v>
      </c>
      <c r="AI317" s="5">
        <f>IF(S317&gt;0,RANK(S317,(N317:P317,Q317:AE317)),0)</f>
        <v>0</v>
      </c>
      <c r="AJ317" s="2">
        <f t="shared" si="121"/>
        <v>0</v>
      </c>
      <c r="AK317" s="2">
        <f t="shared" si="121"/>
        <v>1.8561484918793503E-2</v>
      </c>
      <c r="AL317" s="2">
        <f t="shared" si="122"/>
        <v>0</v>
      </c>
      <c r="AM317" s="2">
        <f t="shared" si="123"/>
        <v>0</v>
      </c>
      <c r="AO317" t="s">
        <v>372</v>
      </c>
      <c r="AP317" t="s">
        <v>351</v>
      </c>
      <c r="AQ317">
        <v>1</v>
      </c>
      <c r="AS317" s="91">
        <v>54</v>
      </c>
      <c r="AT317" s="81">
        <v>85</v>
      </c>
      <c r="AU317" s="78">
        <f t="shared" si="119"/>
        <v>54085</v>
      </c>
      <c r="AW317" s="5" t="s">
        <v>147</v>
      </c>
      <c r="AX317" s="1"/>
      <c r="AY317" s="1"/>
      <c r="AZ317" s="1"/>
    </row>
    <row r="318" spans="1:52" hidden="1" outlineLevel="1">
      <c r="A318" t="s">
        <v>373</v>
      </c>
      <c r="B318" t="s">
        <v>351</v>
      </c>
      <c r="C318" s="1">
        <f t="shared" si="110"/>
        <v>2635</v>
      </c>
      <c r="D318" s="5">
        <f>IF(N318&gt;0, RANK(N318,(N318:P318,Q318:AE318)),0)</f>
        <v>2</v>
      </c>
      <c r="E318" s="5">
        <f>IF(O318&gt;0,RANK(O318,(N318:P318,Q318:AE318)),0)</f>
        <v>1</v>
      </c>
      <c r="F318" s="5">
        <f>IF(P318&gt;0,RANK(P318,(N318:P318,Q318:AE318)),0)</f>
        <v>4</v>
      </c>
      <c r="G318" s="1">
        <f t="shared" si="111"/>
        <v>61</v>
      </c>
      <c r="H318" s="2">
        <f t="shared" si="112"/>
        <v>2.314990512333966E-2</v>
      </c>
      <c r="I318" s="2"/>
      <c r="J318" s="2">
        <f t="shared" si="120"/>
        <v>0.46603415559772299</v>
      </c>
      <c r="K318" s="2">
        <f t="shared" si="120"/>
        <v>0.48918406072106263</v>
      </c>
      <c r="L318" s="2">
        <f t="shared" si="120"/>
        <v>1.1764705882352941E-2</v>
      </c>
      <c r="M318" s="2">
        <f t="shared" si="114"/>
        <v>3.3017077798861441E-2</v>
      </c>
      <c r="N318" s="1">
        <v>1228</v>
      </c>
      <c r="O318" s="1">
        <v>1289</v>
      </c>
      <c r="P318" s="1">
        <v>31</v>
      </c>
      <c r="R318" s="1">
        <v>82</v>
      </c>
      <c r="X318" s="1">
        <v>3</v>
      </c>
      <c r="Y318" s="1">
        <v>0</v>
      </c>
      <c r="Z318" s="1">
        <v>2</v>
      </c>
      <c r="AA318" s="1">
        <v>0</v>
      </c>
      <c r="AF318" s="5">
        <f>IF(Q318&gt;0,RANK(Q318,(N318:P318,Q318:AE318)),0)</f>
        <v>0</v>
      </c>
      <c r="AG318" s="5">
        <f>IF(R318&gt;0,RANK(R318,(N318:P318,Q318:AE318)),0)</f>
        <v>3</v>
      </c>
      <c r="AH318" s="5">
        <f>IF(T318&gt;0,RANK(T318,(N318:P318,Q318:AE318)),0)</f>
        <v>0</v>
      </c>
      <c r="AI318" s="5">
        <f>IF(S318&gt;0,RANK(S318,(N318:P318,Q318:AE318)),0)</f>
        <v>0</v>
      </c>
      <c r="AJ318" s="2">
        <f t="shared" si="121"/>
        <v>0</v>
      </c>
      <c r="AK318" s="2">
        <f t="shared" si="121"/>
        <v>3.1119544592030361E-2</v>
      </c>
      <c r="AL318" s="2">
        <f t="shared" si="122"/>
        <v>0</v>
      </c>
      <c r="AM318" s="2">
        <f t="shared" si="123"/>
        <v>0</v>
      </c>
      <c r="AO318" t="s">
        <v>373</v>
      </c>
      <c r="AP318" t="s">
        <v>351</v>
      </c>
      <c r="AQ318">
        <v>2</v>
      </c>
      <c r="AS318" s="91">
        <v>54</v>
      </c>
      <c r="AT318" s="81">
        <v>87</v>
      </c>
      <c r="AU318" s="78">
        <f t="shared" si="119"/>
        <v>54087</v>
      </c>
      <c r="AW318" s="5" t="s">
        <v>147</v>
      </c>
      <c r="AX318" s="1"/>
      <c r="AY318" s="1"/>
      <c r="AZ318" s="1"/>
    </row>
    <row r="319" spans="1:52" hidden="1" outlineLevel="1">
      <c r="A319" t="s">
        <v>374</v>
      </c>
      <c r="B319" t="s">
        <v>351</v>
      </c>
      <c r="C319" s="1">
        <f t="shared" si="110"/>
        <v>2066</v>
      </c>
      <c r="D319" s="5">
        <f>IF(N319&gt;0, RANK(N319,(N319:P319,Q319:AE319)),0)</f>
        <v>1</v>
      </c>
      <c r="E319" s="5">
        <f>IF(O319&gt;0,RANK(O319,(N319:P319,Q319:AE319)),0)</f>
        <v>2</v>
      </c>
      <c r="F319" s="5">
        <f>IF(P319&gt;0,RANK(P319,(N319:P319,Q319:AE319)),0)</f>
        <v>4</v>
      </c>
      <c r="G319" s="1">
        <f t="shared" si="111"/>
        <v>362</v>
      </c>
      <c r="H319" s="2">
        <f t="shared" si="112"/>
        <v>0.17521781219748306</v>
      </c>
      <c r="I319" s="2"/>
      <c r="J319" s="2">
        <f t="shared" si="120"/>
        <v>0.56631171345595355</v>
      </c>
      <c r="K319" s="2">
        <f t="shared" si="120"/>
        <v>0.39109390125847049</v>
      </c>
      <c r="L319" s="2">
        <f t="shared" si="120"/>
        <v>9.6805421103581795E-3</v>
      </c>
      <c r="M319" s="2">
        <f t="shared" si="114"/>
        <v>3.2913843175217783E-2</v>
      </c>
      <c r="N319" s="1">
        <v>1170</v>
      </c>
      <c r="O319" s="1">
        <v>808</v>
      </c>
      <c r="P319" s="1">
        <v>20</v>
      </c>
      <c r="R319" s="1">
        <v>62</v>
      </c>
      <c r="X319" s="1">
        <v>5</v>
      </c>
      <c r="Y319" s="1">
        <v>1</v>
      </c>
      <c r="Z319" s="1">
        <v>0</v>
      </c>
      <c r="AA319" s="1">
        <v>0</v>
      </c>
      <c r="AF319" s="5">
        <f>IF(Q319&gt;0,RANK(Q319,(N319:P319,Q319:AE319)),0)</f>
        <v>0</v>
      </c>
      <c r="AG319" s="5">
        <f>IF(R319&gt;0,RANK(R319,(N319:P319,Q319:AE319)),0)</f>
        <v>3</v>
      </c>
      <c r="AH319" s="5">
        <f>IF(T319&gt;0,RANK(T319,(N319:P319,Q319:AE319)),0)</f>
        <v>0</v>
      </c>
      <c r="AI319" s="5">
        <f>IF(S319&gt;0,RANK(S319,(N319:P319,Q319:AE319)),0)</f>
        <v>0</v>
      </c>
      <c r="AJ319" s="2">
        <f t="shared" si="121"/>
        <v>0</v>
      </c>
      <c r="AK319" s="2">
        <f t="shared" si="121"/>
        <v>3.0009680542110357E-2</v>
      </c>
      <c r="AL319" s="2">
        <f t="shared" si="122"/>
        <v>0</v>
      </c>
      <c r="AM319" s="2">
        <f t="shared" si="123"/>
        <v>0</v>
      </c>
      <c r="AO319" t="s">
        <v>374</v>
      </c>
      <c r="AP319" t="s">
        <v>351</v>
      </c>
      <c r="AQ319">
        <v>3</v>
      </c>
      <c r="AS319" s="91">
        <v>54</v>
      </c>
      <c r="AT319" s="81">
        <v>89</v>
      </c>
      <c r="AU319" s="78">
        <f t="shared" si="119"/>
        <v>54089</v>
      </c>
      <c r="AW319" s="5" t="s">
        <v>147</v>
      </c>
      <c r="AX319" s="1"/>
      <c r="AY319" s="1"/>
      <c r="AZ319" s="1"/>
    </row>
    <row r="320" spans="1:52" hidden="1" outlineLevel="1">
      <c r="A320" t="s">
        <v>215</v>
      </c>
      <c r="B320" t="s">
        <v>351</v>
      </c>
      <c r="C320" s="1">
        <f t="shared" si="110"/>
        <v>2830</v>
      </c>
      <c r="D320" s="5">
        <f>IF(N320&gt;0, RANK(N320,(N320:P320,Q320:AE320)),0)</f>
        <v>2</v>
      </c>
      <c r="E320" s="5">
        <f>IF(O320&gt;0,RANK(O320,(N320:P320,Q320:AE320)),0)</f>
        <v>1</v>
      </c>
      <c r="F320" s="5">
        <f>IF(P320&gt;0,RANK(P320,(N320:P320,Q320:AE320)),0)</f>
        <v>4</v>
      </c>
      <c r="G320" s="1">
        <f t="shared" si="111"/>
        <v>136</v>
      </c>
      <c r="H320" s="2">
        <f t="shared" si="112"/>
        <v>4.8056537102473498E-2</v>
      </c>
      <c r="I320" s="2"/>
      <c r="J320" s="2">
        <f t="shared" si="120"/>
        <v>0.45936395759717313</v>
      </c>
      <c r="K320" s="2">
        <f t="shared" si="120"/>
        <v>0.50742049469964667</v>
      </c>
      <c r="L320" s="2">
        <f t="shared" si="120"/>
        <v>1.1307420494699646E-2</v>
      </c>
      <c r="M320" s="2">
        <f t="shared" si="114"/>
        <v>2.19081272084806E-2</v>
      </c>
      <c r="N320" s="1">
        <v>1300</v>
      </c>
      <c r="O320" s="1">
        <v>1436</v>
      </c>
      <c r="P320" s="1">
        <v>32</v>
      </c>
      <c r="R320" s="1">
        <v>52</v>
      </c>
      <c r="X320" s="1">
        <v>9</v>
      </c>
      <c r="Y320" s="1">
        <v>1</v>
      </c>
      <c r="Z320" s="1">
        <v>0</v>
      </c>
      <c r="AA320" s="1">
        <v>0</v>
      </c>
      <c r="AF320" s="5">
        <f>IF(Q320&gt;0,RANK(Q320,(N320:P320,Q320:AE320)),0)</f>
        <v>0</v>
      </c>
      <c r="AG320" s="5">
        <f>IF(R320&gt;0,RANK(R320,(N320:P320,Q320:AE320)),0)</f>
        <v>3</v>
      </c>
      <c r="AH320" s="5">
        <f>IF(T320&gt;0,RANK(T320,(N320:P320,Q320:AE320)),0)</f>
        <v>0</v>
      </c>
      <c r="AI320" s="5">
        <f>IF(S320&gt;0,RANK(S320,(N320:P320,Q320:AE320)),0)</f>
        <v>0</v>
      </c>
      <c r="AJ320" s="2">
        <f t="shared" si="121"/>
        <v>0</v>
      </c>
      <c r="AK320" s="2">
        <f t="shared" si="121"/>
        <v>1.8374558303886925E-2</v>
      </c>
      <c r="AL320" s="2">
        <f t="shared" si="122"/>
        <v>0</v>
      </c>
      <c r="AM320" s="2">
        <f t="shared" si="123"/>
        <v>0</v>
      </c>
      <c r="AO320" t="s">
        <v>215</v>
      </c>
      <c r="AP320" t="s">
        <v>351</v>
      </c>
      <c r="AQ320">
        <v>1</v>
      </c>
      <c r="AS320" s="91">
        <v>54</v>
      </c>
      <c r="AT320" s="81">
        <v>91</v>
      </c>
      <c r="AU320" s="78">
        <f t="shared" si="119"/>
        <v>54091</v>
      </c>
      <c r="AW320" s="5" t="s">
        <v>147</v>
      </c>
      <c r="AX320" s="1"/>
      <c r="AY320" s="1"/>
      <c r="AZ320" s="1"/>
    </row>
    <row r="321" spans="1:52" hidden="1" outlineLevel="1">
      <c r="A321" t="s">
        <v>375</v>
      </c>
      <c r="B321" t="s">
        <v>351</v>
      </c>
      <c r="C321" s="1">
        <f t="shared" si="110"/>
        <v>1509</v>
      </c>
      <c r="D321" s="5">
        <f>IF(N321&gt;0, RANK(N321,(N321:P321,Q321:AE321)),0)</f>
        <v>1</v>
      </c>
      <c r="E321" s="5">
        <f>IF(O321&gt;0,RANK(O321,(N321:P321,Q321:AE321)),0)</f>
        <v>2</v>
      </c>
      <c r="F321" s="5">
        <f>IF(P321&gt;0,RANK(P321,(N321:P321,Q321:AE321)),0)</f>
        <v>4</v>
      </c>
      <c r="G321" s="1">
        <f t="shared" si="111"/>
        <v>81</v>
      </c>
      <c r="H321" s="2">
        <f t="shared" si="112"/>
        <v>5.3677932405566599E-2</v>
      </c>
      <c r="I321" s="2"/>
      <c r="J321" s="2">
        <f t="shared" si="120"/>
        <v>0.50563286944996688</v>
      </c>
      <c r="K321" s="2">
        <f t="shared" si="120"/>
        <v>0.45195493704440026</v>
      </c>
      <c r="L321" s="2">
        <f t="shared" si="120"/>
        <v>1.4579191517561299E-2</v>
      </c>
      <c r="M321" s="2">
        <f t="shared" si="114"/>
        <v>2.7833001988071558E-2</v>
      </c>
      <c r="N321" s="1">
        <v>763</v>
      </c>
      <c r="O321" s="1">
        <v>682</v>
      </c>
      <c r="P321" s="1">
        <v>22</v>
      </c>
      <c r="R321" s="1">
        <v>33</v>
      </c>
      <c r="X321" s="1">
        <v>9</v>
      </c>
      <c r="Y321" s="1">
        <v>0</v>
      </c>
      <c r="Z321" s="1">
        <v>0</v>
      </c>
      <c r="AA321" s="1">
        <v>0</v>
      </c>
      <c r="AF321" s="5">
        <f>IF(Q321&gt;0,RANK(Q321,(N321:P321,Q321:AE321)),0)</f>
        <v>0</v>
      </c>
      <c r="AG321" s="5">
        <f>IF(R321&gt;0,RANK(R321,(N321:P321,Q321:AE321)),0)</f>
        <v>3</v>
      </c>
      <c r="AH321" s="5">
        <f>IF(T321&gt;0,RANK(T321,(N321:P321,Q321:AE321)),0)</f>
        <v>0</v>
      </c>
      <c r="AI321" s="5">
        <f>IF(S321&gt;0,RANK(S321,(N321:P321,Q321:AE321)),0)</f>
        <v>0</v>
      </c>
      <c r="AJ321" s="2">
        <f t="shared" si="121"/>
        <v>0</v>
      </c>
      <c r="AK321" s="2">
        <f t="shared" si="121"/>
        <v>2.186878727634195E-2</v>
      </c>
      <c r="AL321" s="2">
        <f t="shared" si="122"/>
        <v>0</v>
      </c>
      <c r="AM321" s="2">
        <f t="shared" si="123"/>
        <v>0</v>
      </c>
      <c r="AO321" t="s">
        <v>375</v>
      </c>
      <c r="AP321" t="s">
        <v>351</v>
      </c>
      <c r="AQ321">
        <v>1</v>
      </c>
      <c r="AS321" s="91">
        <v>54</v>
      </c>
      <c r="AT321" s="81">
        <v>93</v>
      </c>
      <c r="AU321" s="78">
        <f t="shared" si="119"/>
        <v>54093</v>
      </c>
      <c r="AW321" s="5" t="s">
        <v>147</v>
      </c>
      <c r="AX321" s="1"/>
      <c r="AY321" s="1"/>
      <c r="AZ321" s="1"/>
    </row>
    <row r="322" spans="1:52" hidden="1" outlineLevel="1">
      <c r="A322" t="s">
        <v>376</v>
      </c>
      <c r="B322" t="s">
        <v>351</v>
      </c>
      <c r="C322" s="1">
        <f t="shared" si="110"/>
        <v>1653</v>
      </c>
      <c r="D322" s="5">
        <f>IF(N322&gt;0, RANK(N322,(N322:P322,Q322:AE322)),0)</f>
        <v>2</v>
      </c>
      <c r="E322" s="5">
        <f>IF(O322&gt;0,RANK(O322,(N322:P322,Q322:AE322)),0)</f>
        <v>1</v>
      </c>
      <c r="F322" s="5">
        <f>IF(P322&gt;0,RANK(P322,(N322:P322,Q322:AE322)),0)</f>
        <v>4</v>
      </c>
      <c r="G322" s="1">
        <f t="shared" si="111"/>
        <v>270</v>
      </c>
      <c r="H322" s="2">
        <f t="shared" si="112"/>
        <v>0.16333938294010888</v>
      </c>
      <c r="I322" s="2"/>
      <c r="J322" s="2">
        <f t="shared" si="120"/>
        <v>0.39443436176648516</v>
      </c>
      <c r="K322" s="2">
        <f t="shared" si="120"/>
        <v>0.55777374470659402</v>
      </c>
      <c r="L322" s="2">
        <f t="shared" si="120"/>
        <v>1.8753781004234724E-2</v>
      </c>
      <c r="M322" s="2">
        <f t="shared" si="114"/>
        <v>2.903811252268609E-2</v>
      </c>
      <c r="N322" s="1">
        <v>652</v>
      </c>
      <c r="O322" s="1">
        <v>922</v>
      </c>
      <c r="P322" s="1">
        <v>31</v>
      </c>
      <c r="R322" s="1">
        <v>37</v>
      </c>
      <c r="X322" s="1">
        <v>3</v>
      </c>
      <c r="Y322" s="1">
        <v>0</v>
      </c>
      <c r="Z322" s="1">
        <v>2</v>
      </c>
      <c r="AA322" s="1">
        <v>6</v>
      </c>
      <c r="AF322" s="5">
        <f>IF(Q322&gt;0,RANK(Q322,(N322:P322,Q322:AE322)),0)</f>
        <v>0</v>
      </c>
      <c r="AG322" s="5">
        <f>IF(R322&gt;0,RANK(R322,(N322:P322,Q322:AE322)),0)</f>
        <v>3</v>
      </c>
      <c r="AH322" s="5">
        <f>IF(T322&gt;0,RANK(T322,(N322:P322,Q322:AE322)),0)</f>
        <v>0</v>
      </c>
      <c r="AI322" s="5">
        <f>IF(S322&gt;0,RANK(S322,(N322:P322,Q322:AE322)),0)</f>
        <v>0</v>
      </c>
      <c r="AJ322" s="2">
        <f t="shared" si="121"/>
        <v>0</v>
      </c>
      <c r="AK322" s="2">
        <f t="shared" si="121"/>
        <v>2.2383545069570479E-2</v>
      </c>
      <c r="AL322" s="2">
        <f t="shared" si="122"/>
        <v>0</v>
      </c>
      <c r="AM322" s="2">
        <f t="shared" si="123"/>
        <v>0</v>
      </c>
      <c r="AO322" t="s">
        <v>376</v>
      </c>
      <c r="AP322" t="s">
        <v>351</v>
      </c>
      <c r="AQ322">
        <v>1</v>
      </c>
      <c r="AS322" s="91">
        <v>54</v>
      </c>
      <c r="AT322" s="81">
        <v>95</v>
      </c>
      <c r="AU322" s="78">
        <f t="shared" si="119"/>
        <v>54095</v>
      </c>
      <c r="AW322" s="5" t="s">
        <v>147</v>
      </c>
      <c r="AX322" s="1"/>
      <c r="AY322" s="1"/>
      <c r="AZ322" s="1"/>
    </row>
    <row r="323" spans="1:52" hidden="1" outlineLevel="1">
      <c r="A323" t="s">
        <v>377</v>
      </c>
      <c r="B323" t="s">
        <v>351</v>
      </c>
      <c r="C323" s="1">
        <f t="shared" si="110"/>
        <v>4429</v>
      </c>
      <c r="D323" s="5">
        <f>IF(N323&gt;0, RANK(N323,(N323:P323,Q323:AE323)),0)</f>
        <v>2</v>
      </c>
      <c r="E323" s="5">
        <f>IF(O323&gt;0,RANK(O323,(N323:P323,Q323:AE323)),0)</f>
        <v>1</v>
      </c>
      <c r="F323" s="5">
        <f>IF(P323&gt;0,RANK(P323,(N323:P323,Q323:AE323)),0)</f>
        <v>4</v>
      </c>
      <c r="G323" s="1">
        <f t="shared" si="111"/>
        <v>893</v>
      </c>
      <c r="H323" s="2">
        <f t="shared" si="112"/>
        <v>0.20162564913072928</v>
      </c>
      <c r="I323" s="2"/>
      <c r="J323" s="2">
        <f t="shared" si="120"/>
        <v>0.37773763829306839</v>
      </c>
      <c r="K323" s="2">
        <f t="shared" si="120"/>
        <v>0.57936328742379772</v>
      </c>
      <c r="L323" s="2">
        <f t="shared" si="120"/>
        <v>1.3321291487920524E-2</v>
      </c>
      <c r="M323" s="2">
        <f t="shared" si="114"/>
        <v>2.9577782795213364E-2</v>
      </c>
      <c r="N323" s="1">
        <v>1673</v>
      </c>
      <c r="O323" s="1">
        <v>2566</v>
      </c>
      <c r="P323" s="1">
        <v>59</v>
      </c>
      <c r="R323" s="1">
        <v>111</v>
      </c>
      <c r="X323" s="1">
        <v>19</v>
      </c>
      <c r="Y323" s="1">
        <v>1</v>
      </c>
      <c r="Z323" s="1">
        <v>0</v>
      </c>
      <c r="AA323" s="1">
        <v>0</v>
      </c>
      <c r="AF323" s="5">
        <f>IF(Q323&gt;0,RANK(Q323,(N323:P323,Q323:AE323)),0)</f>
        <v>0</v>
      </c>
      <c r="AG323" s="5">
        <f>IF(R323&gt;0,RANK(R323,(N323:P323,Q323:AE323)),0)</f>
        <v>3</v>
      </c>
      <c r="AH323" s="5">
        <f>IF(T323&gt;0,RANK(T323,(N323:P323,Q323:AE323)),0)</f>
        <v>0</v>
      </c>
      <c r="AI323" s="5">
        <f>IF(S323&gt;0,RANK(S323,(N323:P323,Q323:AE323)),0)</f>
        <v>0</v>
      </c>
      <c r="AJ323" s="2">
        <f t="shared" si="121"/>
        <v>0</v>
      </c>
      <c r="AK323" s="2">
        <f t="shared" si="121"/>
        <v>2.50620907654098E-2</v>
      </c>
      <c r="AL323" s="2">
        <f t="shared" si="122"/>
        <v>0</v>
      </c>
      <c r="AM323" s="2">
        <f t="shared" si="123"/>
        <v>0</v>
      </c>
      <c r="AO323" t="s">
        <v>377</v>
      </c>
      <c r="AP323" t="s">
        <v>351</v>
      </c>
      <c r="AQ323">
        <v>2</v>
      </c>
      <c r="AS323" s="91">
        <v>54</v>
      </c>
      <c r="AT323" s="81">
        <v>97</v>
      </c>
      <c r="AU323" s="78">
        <f t="shared" si="119"/>
        <v>54097</v>
      </c>
      <c r="AW323" s="5" t="s">
        <v>147</v>
      </c>
      <c r="AX323" s="1"/>
      <c r="AY323" s="1"/>
      <c r="AZ323" s="1"/>
    </row>
    <row r="324" spans="1:52" hidden="1" outlineLevel="1">
      <c r="A324" t="s">
        <v>4</v>
      </c>
      <c r="B324" t="s">
        <v>351</v>
      </c>
      <c r="C324" s="1">
        <f t="shared" si="110"/>
        <v>6872</v>
      </c>
      <c r="D324" s="5">
        <f>IF(N324&gt;0, RANK(N324,(N324:P324,Q324:AE324)),0)</f>
        <v>1</v>
      </c>
      <c r="E324" s="5">
        <f>IF(O324&gt;0,RANK(O324,(N324:P324,Q324:AE324)),0)</f>
        <v>2</v>
      </c>
      <c r="F324" s="5">
        <f>IF(P324&gt;0,RANK(P324,(N324:P324,Q324:AE324)),0)</f>
        <v>4</v>
      </c>
      <c r="G324" s="1">
        <f t="shared" si="111"/>
        <v>1193</v>
      </c>
      <c r="H324" s="2">
        <f t="shared" si="112"/>
        <v>0.17360302677532014</v>
      </c>
      <c r="I324" s="2"/>
      <c r="J324" s="2">
        <f t="shared" si="120"/>
        <v>0.57625145518044241</v>
      </c>
      <c r="K324" s="2">
        <f t="shared" si="120"/>
        <v>0.40264842840512222</v>
      </c>
      <c r="L324" s="2">
        <f t="shared" si="120"/>
        <v>7.7124563445867284E-3</v>
      </c>
      <c r="M324" s="2">
        <f t="shared" si="114"/>
        <v>1.3387660069848649E-2</v>
      </c>
      <c r="N324" s="1">
        <v>3960</v>
      </c>
      <c r="O324" s="1">
        <v>2767</v>
      </c>
      <c r="P324" s="1">
        <v>53</v>
      </c>
      <c r="R324" s="1">
        <v>70</v>
      </c>
      <c r="X324" s="1">
        <v>21</v>
      </c>
      <c r="Y324" s="1">
        <v>1</v>
      </c>
      <c r="Z324" s="1">
        <v>0</v>
      </c>
      <c r="AA324" s="1">
        <v>0</v>
      </c>
      <c r="AF324" s="5">
        <f>IF(Q324&gt;0,RANK(Q324,(N324:P324,Q324:AE324)),0)</f>
        <v>0</v>
      </c>
      <c r="AG324" s="5">
        <f>IF(R324&gt;0,RANK(R324,(N324:P324,Q324:AE324)),0)</f>
        <v>3</v>
      </c>
      <c r="AH324" s="5">
        <f>IF(T324&gt;0,RANK(T324,(N324:P324,Q324:AE324)),0)</f>
        <v>0</v>
      </c>
      <c r="AI324" s="5">
        <f>IF(S324&gt;0,RANK(S324,(N324:P324,Q324:AE324)),0)</f>
        <v>0</v>
      </c>
      <c r="AJ324" s="2">
        <f t="shared" si="121"/>
        <v>0</v>
      </c>
      <c r="AK324" s="2">
        <f t="shared" si="121"/>
        <v>1.0186263096623981E-2</v>
      </c>
      <c r="AL324" s="2">
        <f t="shared" si="122"/>
        <v>0</v>
      </c>
      <c r="AM324" s="2">
        <f t="shared" si="123"/>
        <v>0</v>
      </c>
      <c r="AO324" t="s">
        <v>4</v>
      </c>
      <c r="AP324" t="s">
        <v>351</v>
      </c>
      <c r="AQ324">
        <v>3</v>
      </c>
      <c r="AS324" s="91">
        <v>54</v>
      </c>
      <c r="AT324" s="81">
        <v>99</v>
      </c>
      <c r="AU324" s="78">
        <f t="shared" si="119"/>
        <v>54099</v>
      </c>
      <c r="AW324" s="5" t="s">
        <v>147</v>
      </c>
      <c r="AX324" s="1"/>
      <c r="AY324" s="1"/>
      <c r="AZ324" s="1"/>
    </row>
    <row r="325" spans="1:52" hidden="1" outlineLevel="1">
      <c r="A325" t="s">
        <v>313</v>
      </c>
      <c r="B325" t="s">
        <v>351</v>
      </c>
      <c r="C325" s="1">
        <f t="shared" si="110"/>
        <v>1382</v>
      </c>
      <c r="D325" s="5">
        <f>IF(N325&gt;0, RANK(N325,(N325:P325,Q325:AE325)),0)</f>
        <v>1</v>
      </c>
      <c r="E325" s="5">
        <f>IF(O325&gt;0,RANK(O325,(N325:P325,Q325:AE325)),0)</f>
        <v>2</v>
      </c>
      <c r="F325" s="5">
        <f>IF(P325&gt;0,RANK(P325,(N325:P325,Q325:AE325)),0)</f>
        <v>4</v>
      </c>
      <c r="G325" s="1">
        <f t="shared" si="111"/>
        <v>442</v>
      </c>
      <c r="H325" s="2">
        <f t="shared" si="112"/>
        <v>0.31982633863965265</v>
      </c>
      <c r="I325" s="2"/>
      <c r="J325" s="2">
        <f t="shared" si="120"/>
        <v>0.63603473227206941</v>
      </c>
      <c r="K325" s="2">
        <f t="shared" si="120"/>
        <v>0.31620839363241676</v>
      </c>
      <c r="L325" s="2">
        <f t="shared" si="120"/>
        <v>9.4066570188133143E-3</v>
      </c>
      <c r="M325" s="2">
        <f t="shared" si="114"/>
        <v>3.8350217076700513E-2</v>
      </c>
      <c r="N325" s="1">
        <v>879</v>
      </c>
      <c r="O325" s="1">
        <v>437</v>
      </c>
      <c r="P325" s="1">
        <v>13</v>
      </c>
      <c r="R325" s="1">
        <v>45</v>
      </c>
      <c r="X325" s="1">
        <v>7</v>
      </c>
      <c r="Y325" s="1">
        <v>0</v>
      </c>
      <c r="Z325" s="1">
        <v>1</v>
      </c>
      <c r="AA325" s="1">
        <v>0</v>
      </c>
      <c r="AF325" s="5">
        <f>IF(Q325&gt;0,RANK(Q325,(N325:P325,Q325:AE325)),0)</f>
        <v>0</v>
      </c>
      <c r="AG325" s="5">
        <f>IF(R325&gt;0,RANK(R325,(N325:P325,Q325:AE325)),0)</f>
        <v>3</v>
      </c>
      <c r="AH325" s="5">
        <f>IF(T325&gt;0,RANK(T325,(N325:P325,Q325:AE325)),0)</f>
        <v>0</v>
      </c>
      <c r="AI325" s="5">
        <f>IF(S325&gt;0,RANK(S325,(N325:P325,Q325:AE325)),0)</f>
        <v>0</v>
      </c>
      <c r="AJ325" s="2">
        <f t="shared" si="121"/>
        <v>0</v>
      </c>
      <c r="AK325" s="2">
        <f t="shared" si="121"/>
        <v>3.2561505065123009E-2</v>
      </c>
      <c r="AL325" s="2">
        <f t="shared" si="122"/>
        <v>0</v>
      </c>
      <c r="AM325" s="2">
        <f t="shared" si="123"/>
        <v>0</v>
      </c>
      <c r="AO325" t="s">
        <v>313</v>
      </c>
      <c r="AP325" t="s">
        <v>351</v>
      </c>
      <c r="AQ325">
        <v>3</v>
      </c>
      <c r="AS325" s="91">
        <v>54</v>
      </c>
      <c r="AT325" s="81">
        <v>101</v>
      </c>
      <c r="AU325" s="78">
        <f t="shared" si="119"/>
        <v>54101</v>
      </c>
      <c r="AW325" s="5" t="s">
        <v>147</v>
      </c>
      <c r="AX325" s="1"/>
      <c r="AY325" s="1"/>
      <c r="AZ325" s="1"/>
    </row>
    <row r="326" spans="1:52" hidden="1" outlineLevel="1">
      <c r="A326" t="s">
        <v>378</v>
      </c>
      <c r="B326" t="s">
        <v>351</v>
      </c>
      <c r="C326" s="1">
        <f t="shared" si="110"/>
        <v>3362</v>
      </c>
      <c r="D326" s="5">
        <f>IF(N326&gt;0, RANK(N326,(N326:P326,Q326:AE326)),0)</f>
        <v>1</v>
      </c>
      <c r="E326" s="5">
        <f>IF(O326&gt;0,RANK(O326,(N326:P326,Q326:AE326)),0)</f>
        <v>2</v>
      </c>
      <c r="F326" s="5">
        <f>IF(P326&gt;0,RANK(P326,(N326:P326,Q326:AE326)),0)</f>
        <v>4</v>
      </c>
      <c r="G326" s="1">
        <f t="shared" si="111"/>
        <v>431</v>
      </c>
      <c r="H326" s="2">
        <f t="shared" si="112"/>
        <v>0.12819750148720999</v>
      </c>
      <c r="I326" s="2"/>
      <c r="J326" s="2">
        <f t="shared" si="120"/>
        <v>0.54015466983938132</v>
      </c>
      <c r="K326" s="2">
        <f t="shared" si="120"/>
        <v>0.41195716835217133</v>
      </c>
      <c r="L326" s="2">
        <f t="shared" si="120"/>
        <v>1.5764425936942297E-2</v>
      </c>
      <c r="M326" s="2">
        <f t="shared" si="114"/>
        <v>3.2123735871505049E-2</v>
      </c>
      <c r="N326" s="1">
        <v>1816</v>
      </c>
      <c r="O326" s="1">
        <v>1385</v>
      </c>
      <c r="P326" s="1">
        <v>53</v>
      </c>
      <c r="R326" s="1">
        <v>74</v>
      </c>
      <c r="X326" s="1">
        <v>29</v>
      </c>
      <c r="Y326" s="1">
        <v>0</v>
      </c>
      <c r="Z326" s="1">
        <v>5</v>
      </c>
      <c r="AA326" s="1">
        <v>0</v>
      </c>
      <c r="AF326" s="5">
        <f>IF(Q326&gt;0,RANK(Q326,(N326:P326,Q326:AE326)),0)</f>
        <v>0</v>
      </c>
      <c r="AG326" s="5">
        <f>IF(R326&gt;0,RANK(R326,(N326:P326,Q326:AE326)),0)</f>
        <v>3</v>
      </c>
      <c r="AH326" s="5">
        <f>IF(T326&gt;0,RANK(T326,(N326:P326,Q326:AE326)),0)</f>
        <v>0</v>
      </c>
      <c r="AI326" s="5">
        <f>IF(S326&gt;0,RANK(S326,(N326:P326,Q326:AE326)),0)</f>
        <v>0</v>
      </c>
      <c r="AJ326" s="2">
        <f t="shared" si="121"/>
        <v>0</v>
      </c>
      <c r="AK326" s="2">
        <f t="shared" si="121"/>
        <v>2.2010707911957167E-2</v>
      </c>
      <c r="AL326" s="2">
        <f t="shared" si="122"/>
        <v>0</v>
      </c>
      <c r="AM326" s="2">
        <f t="shared" si="123"/>
        <v>0</v>
      </c>
      <c r="AO326" t="s">
        <v>378</v>
      </c>
      <c r="AP326" t="s">
        <v>351</v>
      </c>
      <c r="AQ326">
        <v>1</v>
      </c>
      <c r="AS326" s="91">
        <v>54</v>
      </c>
      <c r="AT326" s="81">
        <v>103</v>
      </c>
      <c r="AU326" s="78">
        <f t="shared" si="119"/>
        <v>54103</v>
      </c>
      <c r="AW326" s="5" t="s">
        <v>147</v>
      </c>
      <c r="AX326" s="1"/>
      <c r="AY326" s="1"/>
      <c r="AZ326" s="1"/>
    </row>
    <row r="327" spans="1:52" hidden="1" outlineLevel="1">
      <c r="A327" t="s">
        <v>379</v>
      </c>
      <c r="B327" t="s">
        <v>351</v>
      </c>
      <c r="C327" s="1">
        <f t="shared" si="110"/>
        <v>1058</v>
      </c>
      <c r="D327" s="5">
        <f>IF(N327&gt;0, RANK(N327,(N327:P327,Q327:AE327)),0)</f>
        <v>2</v>
      </c>
      <c r="E327" s="5">
        <f>IF(O327&gt;0,RANK(O327,(N327:P327,Q327:AE327)),0)</f>
        <v>1</v>
      </c>
      <c r="F327" s="5">
        <f>IF(P327&gt;0,RANK(P327,(N327:P327,Q327:AE327)),0)</f>
        <v>4</v>
      </c>
      <c r="G327" s="1">
        <f t="shared" si="111"/>
        <v>53</v>
      </c>
      <c r="H327" s="2">
        <f t="shared" si="112"/>
        <v>5.0094517958412098E-2</v>
      </c>
      <c r="I327" s="2"/>
      <c r="J327" s="2">
        <f t="shared" si="120"/>
        <v>0.46124763705103972</v>
      </c>
      <c r="K327" s="2">
        <f t="shared" si="120"/>
        <v>0.51134215500945179</v>
      </c>
      <c r="L327" s="2">
        <f t="shared" si="120"/>
        <v>9.4517958412098299E-3</v>
      </c>
      <c r="M327" s="2">
        <f t="shared" si="114"/>
        <v>1.7958412098298716E-2</v>
      </c>
      <c r="N327" s="1">
        <v>488</v>
      </c>
      <c r="O327" s="1">
        <v>541</v>
      </c>
      <c r="P327" s="1">
        <v>10</v>
      </c>
      <c r="R327" s="1">
        <v>16</v>
      </c>
      <c r="X327" s="1">
        <v>3</v>
      </c>
      <c r="Y327" s="1">
        <v>0</v>
      </c>
      <c r="Z327" s="1">
        <v>0</v>
      </c>
      <c r="AA327" s="1">
        <v>0</v>
      </c>
      <c r="AF327" s="5">
        <f>IF(Q327&gt;0,RANK(Q327,(N327:P327,Q327:AE327)),0)</f>
        <v>0</v>
      </c>
      <c r="AG327" s="5">
        <f>IF(R327&gt;0,RANK(R327,(N327:P327,Q327:AE327)),0)</f>
        <v>3</v>
      </c>
      <c r="AH327" s="5">
        <f>IF(T327&gt;0,RANK(T327,(N327:P327,Q327:AE327)),0)</f>
        <v>0</v>
      </c>
      <c r="AI327" s="5">
        <f>IF(S327&gt;0,RANK(S327,(N327:P327,Q327:AE327)),0)</f>
        <v>0</v>
      </c>
      <c r="AJ327" s="2">
        <f t="shared" si="121"/>
        <v>0</v>
      </c>
      <c r="AK327" s="2">
        <f t="shared" si="121"/>
        <v>1.5122873345935728E-2</v>
      </c>
      <c r="AL327" s="2">
        <f t="shared" si="122"/>
        <v>0</v>
      </c>
      <c r="AM327" s="2">
        <f t="shared" si="123"/>
        <v>0</v>
      </c>
      <c r="AO327" t="s">
        <v>379</v>
      </c>
      <c r="AP327" t="s">
        <v>351</v>
      </c>
      <c r="AQ327">
        <v>2</v>
      </c>
      <c r="AS327" s="91">
        <v>54</v>
      </c>
      <c r="AT327" s="81">
        <v>105</v>
      </c>
      <c r="AU327" s="78">
        <f t="shared" si="119"/>
        <v>54105</v>
      </c>
      <c r="AW327" s="5" t="s">
        <v>147</v>
      </c>
      <c r="AX327" s="1"/>
      <c r="AY327" s="1"/>
      <c r="AZ327" s="1"/>
    </row>
    <row r="328" spans="1:52" hidden="1" outlineLevel="1">
      <c r="A328" t="s">
        <v>380</v>
      </c>
      <c r="B328" t="s">
        <v>351</v>
      </c>
      <c r="C328" s="1">
        <f t="shared" si="110"/>
        <v>14721</v>
      </c>
      <c r="D328" s="5">
        <f>IF(N328&gt;0, RANK(N328,(N328:P328,Q328:AE328)),0)</f>
        <v>2</v>
      </c>
      <c r="E328" s="5">
        <f>IF(O328&gt;0,RANK(O328,(N328:P328,Q328:AE328)),0)</f>
        <v>1</v>
      </c>
      <c r="F328" s="5">
        <f>IF(P328&gt;0,RANK(P328,(N328:P328,Q328:AE328)),0)</f>
        <v>4</v>
      </c>
      <c r="G328" s="1">
        <f t="shared" si="111"/>
        <v>1492</v>
      </c>
      <c r="H328" s="2">
        <f t="shared" si="112"/>
        <v>0.10135181033897153</v>
      </c>
      <c r="I328" s="2"/>
      <c r="J328" s="2">
        <f t="shared" si="120"/>
        <v>0.43448135316894232</v>
      </c>
      <c r="K328" s="2">
        <f t="shared" si="120"/>
        <v>0.53583316350791388</v>
      </c>
      <c r="L328" s="2">
        <f t="shared" si="120"/>
        <v>1.0393315671489708E-2</v>
      </c>
      <c r="M328" s="2">
        <f t="shared" si="114"/>
        <v>1.9292167651654094E-2</v>
      </c>
      <c r="N328" s="1">
        <v>6396</v>
      </c>
      <c r="O328" s="1">
        <v>7888</v>
      </c>
      <c r="P328" s="1">
        <v>153</v>
      </c>
      <c r="R328" s="1">
        <v>230</v>
      </c>
      <c r="X328" s="1">
        <v>49</v>
      </c>
      <c r="Y328" s="1">
        <v>0</v>
      </c>
      <c r="Z328" s="1">
        <v>3</v>
      </c>
      <c r="AA328" s="1">
        <v>2</v>
      </c>
      <c r="AF328" s="5">
        <f>IF(Q328&gt;0,RANK(Q328,(N328:P328,Q328:AE328)),0)</f>
        <v>0</v>
      </c>
      <c r="AG328" s="5">
        <f>IF(R328&gt;0,RANK(R328,(N328:P328,Q328:AE328)),0)</f>
        <v>3</v>
      </c>
      <c r="AH328" s="5">
        <f>IF(T328&gt;0,RANK(T328,(N328:P328,Q328:AE328)),0)</f>
        <v>0</v>
      </c>
      <c r="AI328" s="5">
        <f>IF(S328&gt;0,RANK(S328,(N328:P328,Q328:AE328)),0)</f>
        <v>0</v>
      </c>
      <c r="AJ328" s="2">
        <f t="shared" si="121"/>
        <v>0</v>
      </c>
      <c r="AK328" s="2">
        <f t="shared" si="121"/>
        <v>1.562393859112832E-2</v>
      </c>
      <c r="AL328" s="2">
        <f t="shared" si="122"/>
        <v>0</v>
      </c>
      <c r="AM328" s="2">
        <f t="shared" si="123"/>
        <v>0</v>
      </c>
      <c r="AO328" t="s">
        <v>380</v>
      </c>
      <c r="AP328" t="s">
        <v>351</v>
      </c>
      <c r="AQ328">
        <v>1</v>
      </c>
      <c r="AS328" s="91">
        <v>54</v>
      </c>
      <c r="AT328" s="81">
        <v>107</v>
      </c>
      <c r="AU328" s="78">
        <f t="shared" si="119"/>
        <v>54107</v>
      </c>
      <c r="AW328" s="5" t="s">
        <v>147</v>
      </c>
      <c r="AX328" s="1"/>
      <c r="AY328" s="1"/>
      <c r="AZ328" s="1"/>
    </row>
    <row r="329" spans="1:52" hidden="1" outlineLevel="1">
      <c r="A329" t="s">
        <v>381</v>
      </c>
      <c r="B329" t="s">
        <v>351</v>
      </c>
      <c r="C329" s="1">
        <f t="shared" si="110"/>
        <v>2880</v>
      </c>
      <c r="D329" s="5">
        <f>IF(N329&gt;0, RANK(N329,(N329:P329,Q329:AE329)),0)</f>
        <v>1</v>
      </c>
      <c r="E329" s="5">
        <f>IF(O329&gt;0,RANK(O329,(N329:P329,Q329:AE329)),0)</f>
        <v>2</v>
      </c>
      <c r="F329" s="5">
        <f>IF(P329&gt;0,RANK(P329,(N329:P329,Q329:AE329)),0)</f>
        <v>4</v>
      </c>
      <c r="G329" s="1">
        <f t="shared" si="111"/>
        <v>1297</v>
      </c>
      <c r="H329" s="2">
        <f t="shared" si="112"/>
        <v>0.45034722222222223</v>
      </c>
      <c r="I329" s="2"/>
      <c r="J329" s="2">
        <f t="shared" si="120"/>
        <v>0.71319444444444446</v>
      </c>
      <c r="K329" s="2">
        <f t="shared" si="120"/>
        <v>0.26284722222222223</v>
      </c>
      <c r="L329" s="2">
        <f t="shared" si="120"/>
        <v>6.5972222222222222E-3</v>
      </c>
      <c r="M329" s="2">
        <f t="shared" si="114"/>
        <v>1.7361111111111081E-2</v>
      </c>
      <c r="N329" s="1">
        <v>2054</v>
      </c>
      <c r="O329" s="1">
        <v>757</v>
      </c>
      <c r="P329" s="1">
        <v>19</v>
      </c>
      <c r="R329" s="1">
        <v>43</v>
      </c>
      <c r="X329" s="1">
        <v>6</v>
      </c>
      <c r="Y329" s="1">
        <v>0</v>
      </c>
      <c r="Z329" s="1">
        <v>0</v>
      </c>
      <c r="AA329" s="1">
        <v>1</v>
      </c>
      <c r="AF329" s="5">
        <f>IF(Q329&gt;0,RANK(Q329,(N329:P329,Q329:AE329)),0)</f>
        <v>0</v>
      </c>
      <c r="AG329" s="5">
        <f>IF(R329&gt;0,RANK(R329,(N329:P329,Q329:AE329)),0)</f>
        <v>3</v>
      </c>
      <c r="AH329" s="5">
        <f>IF(T329&gt;0,RANK(T329,(N329:P329,Q329:AE329)),0)</f>
        <v>0</v>
      </c>
      <c r="AI329" s="5">
        <f>IF(S329&gt;0,RANK(S329,(N329:P329,Q329:AE329)),0)</f>
        <v>0</v>
      </c>
      <c r="AJ329" s="2">
        <f t="shared" si="121"/>
        <v>0</v>
      </c>
      <c r="AK329" s="2">
        <f t="shared" si="121"/>
        <v>1.4930555555555556E-2</v>
      </c>
      <c r="AL329" s="2">
        <f t="shared" si="122"/>
        <v>0</v>
      </c>
      <c r="AM329" s="2">
        <f t="shared" si="123"/>
        <v>0</v>
      </c>
      <c r="AO329" t="s">
        <v>381</v>
      </c>
      <c r="AP329" t="s">
        <v>351</v>
      </c>
      <c r="AQ329">
        <v>3</v>
      </c>
      <c r="AS329" s="91">
        <v>54</v>
      </c>
      <c r="AT329" s="81">
        <v>109</v>
      </c>
      <c r="AU329" s="78">
        <f t="shared" si="119"/>
        <v>54109</v>
      </c>
      <c r="AW329" s="5" t="s">
        <v>147</v>
      </c>
      <c r="AX329" s="1"/>
      <c r="AY329" s="1"/>
      <c r="AZ329" s="1"/>
    </row>
    <row r="330" spans="1:52" collapsed="1">
      <c r="A330" t="s">
        <v>348</v>
      </c>
      <c r="B330" t="s">
        <v>50</v>
      </c>
      <c r="C330" s="1">
        <f t="shared" si="110"/>
        <v>301084</v>
      </c>
      <c r="D330" s="5">
        <f>IF(N330&gt;0, RANK(N330,(N330:P330,Q330:AE330)),0)</f>
        <v>1</v>
      </c>
      <c r="E330" s="5">
        <f>IF(O330&gt;0,RANK(O330,(N330:P330,Q330:AE330)),0)</f>
        <v>2</v>
      </c>
      <c r="F330" s="5">
        <f>IF(P330&gt;0,RANK(P330,(N330:P330,Q330:AE330)),0)</f>
        <v>4</v>
      </c>
      <c r="G330" s="1">
        <f t="shared" si="111"/>
        <v>7546</v>
      </c>
      <c r="H330" s="2">
        <f t="shared" si="112"/>
        <v>2.5062773179577794E-2</v>
      </c>
      <c r="I330" s="2"/>
      <c r="J330" s="2">
        <f t="shared" si="120"/>
        <v>0.49554941478125708</v>
      </c>
      <c r="K330" s="2">
        <f t="shared" si="120"/>
        <v>0.47048664160167925</v>
      </c>
      <c r="L330" s="2">
        <f t="shared" si="120"/>
        <v>9.548830226780566E-3</v>
      </c>
      <c r="M330" s="2">
        <f t="shared" si="114"/>
        <v>2.4415113390283051E-2</v>
      </c>
      <c r="N330" s="1">
        <f>SUM(N275:N329)</f>
        <v>149202</v>
      </c>
      <c r="O330" s="1">
        <f>SUM(O275:O329)</f>
        <v>141656</v>
      </c>
      <c r="P330" s="1">
        <f>SUM(P275:P329)</f>
        <v>2875</v>
      </c>
      <c r="R330" s="1">
        <f>SUM(R275:R329)</f>
        <v>6083</v>
      </c>
      <c r="X330" s="1">
        <f>SUM(X275:X329)</f>
        <v>1111</v>
      </c>
      <c r="Y330" s="1">
        <f t="shared" ref="Y330:AA330" si="124">SUM(Y275:Y329)</f>
        <v>27</v>
      </c>
      <c r="Z330" s="1">
        <f t="shared" si="124"/>
        <v>76</v>
      </c>
      <c r="AA330" s="1">
        <f t="shared" si="124"/>
        <v>54</v>
      </c>
      <c r="AF330" s="5">
        <f>IF(Q330&gt;0,RANK(Q330,(N330:P330,Q330:AE330)),0)</f>
        <v>0</v>
      </c>
      <c r="AG330" s="5">
        <f>IF(R330&gt;0,RANK(R330,(N330:P330,Q330:AE330)),0)</f>
        <v>3</v>
      </c>
      <c r="AH330" s="5">
        <f>IF(T330&gt;0,RANK(T330,(N330:P330,Q330:AE330)),0)</f>
        <v>0</v>
      </c>
      <c r="AI330" s="5">
        <f>IF(S330&gt;0,RANK(S330,(N330:P330,Q330:AE330)),0)</f>
        <v>0</v>
      </c>
      <c r="AJ330" s="2">
        <f t="shared" si="121"/>
        <v>0</v>
      </c>
      <c r="AK330" s="2">
        <f t="shared" si="121"/>
        <v>2.0203664093741282E-2</v>
      </c>
      <c r="AL330" s="2">
        <f t="shared" si="122"/>
        <v>0</v>
      </c>
      <c r="AM330" s="2">
        <f t="shared" si="123"/>
        <v>0</v>
      </c>
      <c r="AO330" t="s">
        <v>348</v>
      </c>
      <c r="AP330" t="s">
        <v>50</v>
      </c>
      <c r="AS330" s="91">
        <v>54</v>
      </c>
      <c r="AT330" s="81"/>
      <c r="AU330" s="91">
        <v>54</v>
      </c>
      <c r="AW330" s="5" t="s">
        <v>184</v>
      </c>
      <c r="AX330" s="1"/>
      <c r="AY330" s="1"/>
      <c r="AZ330" s="1"/>
    </row>
    <row r="331" spans="1:52">
      <c r="AI331" s="2"/>
      <c r="AN331"/>
      <c r="AR331" s="53"/>
      <c r="AS331" s="80"/>
      <c r="AT331" s="79"/>
      <c r="AU331"/>
      <c r="AV331" s="5"/>
      <c r="AW331"/>
    </row>
  </sheetData>
  <phoneticPr fontId="7"/>
  <conditionalFormatting sqref="D614:D632 D3:D122">
    <cfRule type="cellIs" dxfId="30" priority="25" stopIfTrue="1" operator="equal">
      <formula>1</formula>
    </cfRule>
    <cfRule type="cellIs" dxfId="29" priority="26" stopIfTrue="1" operator="equal">
      <formula>3</formula>
    </cfRule>
  </conditionalFormatting>
  <conditionalFormatting sqref="E614:E632 E3:E122">
    <cfRule type="cellIs" dxfId="28" priority="27" stopIfTrue="1" operator="equal">
      <formula>1</formula>
    </cfRule>
    <cfRule type="cellIs" dxfId="27" priority="28" stopIfTrue="1" operator="equal">
      <formula>3</formula>
    </cfRule>
  </conditionalFormatting>
  <conditionalFormatting sqref="F614:F632 AF614:AI632 AF3:AI273 F3:F122">
    <cfRule type="cellIs" dxfId="26" priority="29" stopIfTrue="1" operator="equal">
      <formula>1</formula>
    </cfRule>
    <cfRule type="cellIs" dxfId="25" priority="30" stopIfTrue="1" operator="equal">
      <formula>3</formula>
    </cfRule>
  </conditionalFormatting>
  <conditionalFormatting sqref="G1:G2">
    <cfRule type="expression" dxfId="24" priority="31" stopIfTrue="1">
      <formula>IF(#REF!=1,1,0)</formula>
    </cfRule>
    <cfRule type="expression" dxfId="23" priority="32" stopIfTrue="1">
      <formula>IF(#REF!=1,1,0)</formula>
    </cfRule>
  </conditionalFormatting>
  <conditionalFormatting sqref="H1:H2 H331:H65536">
    <cfRule type="expression" dxfId="22" priority="33" stopIfTrue="1">
      <formula>IF(#REF!=1,1,0)</formula>
    </cfRule>
    <cfRule type="expression" dxfId="21" priority="34" stopIfTrue="1">
      <formula>IF(#REF!=1,1,0)</formula>
    </cfRule>
  </conditionalFormatting>
  <conditionalFormatting sqref="G3:G122">
    <cfRule type="expression" dxfId="20" priority="35" stopIfTrue="1">
      <formula>IF(AND(G3&gt;0,#REF!=1),1,0)</formula>
    </cfRule>
    <cfRule type="expression" dxfId="19" priority="36" stopIfTrue="1">
      <formula>IF(AND(G3&gt;0,#REF!=1),1,0)</formula>
    </cfRule>
    <cfRule type="expression" dxfId="18" priority="37" stopIfTrue="1">
      <formula>IF(AND(G3&gt;0,#REF!=1),1,0)</formula>
    </cfRule>
  </conditionalFormatting>
  <conditionalFormatting sqref="H3:H122">
    <cfRule type="expression" dxfId="17" priority="38" stopIfTrue="1">
      <formula>IF(AND(#REF!&gt;0,#REF!=1),1,0)</formula>
    </cfRule>
    <cfRule type="expression" dxfId="16" priority="39" stopIfTrue="1">
      <formula>IF(AND(#REF!&gt;0,#REF!=1),1,0)</formula>
    </cfRule>
    <cfRule type="expression" dxfId="15" priority="40" stopIfTrue="1">
      <formula>IF(AND(#REF!&gt;0,#REF!=1),1,0)</formula>
    </cfRule>
  </conditionalFormatting>
  <conditionalFormatting sqref="AF274:AI330">
    <cfRule type="cellIs" dxfId="14" priority="17" stopIfTrue="1" operator="equal">
      <formula>1</formula>
    </cfRule>
    <cfRule type="cellIs" dxfId="13" priority="18" stopIfTrue="1" operator="equal">
      <formula>3</formula>
    </cfRule>
  </conditionalFormatting>
  <conditionalFormatting sqref="D123:D330">
    <cfRule type="cellIs" dxfId="12" priority="1" stopIfTrue="1" operator="equal">
      <formula>1</formula>
    </cfRule>
    <cfRule type="cellIs" dxfId="11" priority="2" stopIfTrue="1" operator="equal">
      <formula>3</formula>
    </cfRule>
  </conditionalFormatting>
  <conditionalFormatting sqref="E123:E330">
    <cfRule type="cellIs" dxfId="10" priority="3" stopIfTrue="1" operator="equal">
      <formula>1</formula>
    </cfRule>
    <cfRule type="cellIs" dxfId="9" priority="4" stopIfTrue="1" operator="equal">
      <formula>3</formula>
    </cfRule>
  </conditionalFormatting>
  <conditionalFormatting sqref="F123:F330">
    <cfRule type="cellIs" dxfId="8" priority="5" stopIfTrue="1" operator="equal">
      <formula>1</formula>
    </cfRule>
    <cfRule type="cellIs" dxfId="7" priority="6" stopIfTrue="1" operator="equal">
      <formula>3</formula>
    </cfRule>
  </conditionalFormatting>
  <conditionalFormatting sqref="G123:G330">
    <cfRule type="expression" dxfId="6" priority="7" stopIfTrue="1">
      <formula>IF(D123=1,1,0)</formula>
    </cfRule>
    <cfRule type="expression" dxfId="5" priority="8" stopIfTrue="1">
      <formula>IF(E123=1,1,0)</formula>
    </cfRule>
  </conditionalFormatting>
  <conditionalFormatting sqref="H123:H330">
    <cfRule type="expression" dxfId="4" priority="9" stopIfTrue="1">
      <formula>IF(D123=1,1,0)</formula>
    </cfRule>
    <cfRule type="expression" dxfId="3" priority="10" stopIfTrue="1">
      <formula>IF(E123=1,1,0)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M51"/>
  <sheetViews>
    <sheetView showRuler="0" workbookViewId="0">
      <selection activeCell="F51" sqref="F51"/>
    </sheetView>
  </sheetViews>
  <sheetFormatPr baseColWidth="10" defaultRowHeight="13" x14ac:dyDescent="0"/>
  <cols>
    <col min="1" max="4" width="1.7109375" customWidth="1"/>
    <col min="11" max="16" width="22.85546875" customWidth="1"/>
  </cols>
  <sheetData>
    <row r="1" spans="1:13">
      <c r="F1" t="s">
        <v>23</v>
      </c>
      <c r="G1" t="s">
        <v>24</v>
      </c>
      <c r="H1" t="s">
        <v>25</v>
      </c>
      <c r="I1" t="s">
        <v>229</v>
      </c>
      <c r="K1" t="str">
        <f>E3</f>
        <v>Louisiana</v>
      </c>
      <c r="L1" t="str">
        <f>E4</f>
        <v>Mississippi</v>
      </c>
      <c r="M1" t="str">
        <f>E2</f>
        <v>Kentucky</v>
      </c>
    </row>
    <row r="2" spans="1:13">
      <c r="A2">
        <f>IF(State!C3=1,1,IF(State!D3=1,2,IF(State!E3=1,3,4)))</f>
        <v>1</v>
      </c>
      <c r="B2">
        <f>IF(State!C3=2,1,IF(State!D3=2,2,IF(State!E3=2,3,4)))</f>
        <v>2</v>
      </c>
      <c r="C2">
        <f>IF(State!C3=3,1,IF(State!D3=3,2,IF(State!E3=3,3,4)))</f>
        <v>3</v>
      </c>
      <c r="D2">
        <f>IF(State!C3=4,1,IF(State!D3=4,2,IF(State!E3=4,3,4)))</f>
        <v>4</v>
      </c>
      <c r="E2" t="str">
        <f>State!A3</f>
        <v>Kentucky</v>
      </c>
      <c r="F2" s="1">
        <f>MAX(State!H3:L3)</f>
        <v>464245</v>
      </c>
      <c r="G2" s="1">
        <f>LARGE(State!H3:L3,2)</f>
        <v>294034</v>
      </c>
      <c r="H2" s="1">
        <f>LARGE(State!H3:L3,3)</f>
        <v>74860</v>
      </c>
      <c r="I2" s="1">
        <f>State!B3-Graphs!F2-Graphs!G2-Graphs!H2</f>
        <v>0</v>
      </c>
    </row>
    <row r="3" spans="1:13">
      <c r="A3">
        <f>IF(State!C4=1,1,IF(State!D4=1,2,IF(State!E4=1,3,4)))</f>
        <v>2</v>
      </c>
      <c r="B3">
        <f>IF(State!C4=2,1,IF(State!D4=2,2,IF(State!E4=2,3,4)))</f>
        <v>1</v>
      </c>
      <c r="C3">
        <f>IF(State!C4=3,1,IF(State!D4=3,2,IF(State!E4=3,3,4)))</f>
        <v>4</v>
      </c>
      <c r="D3">
        <f>IF(State!C4=4,1,IF(State!D4=4,2,IF(State!E4=4,3,4)))</f>
        <v>4</v>
      </c>
      <c r="E3" t="str">
        <f>State!A4</f>
        <v>Louisiana</v>
      </c>
      <c r="F3" s="1">
        <f>MAX(State!H4:L4)</f>
        <v>673239</v>
      </c>
      <c r="G3" s="1">
        <f>LARGE(State!H4:L4,2)</f>
        <v>182925</v>
      </c>
      <c r="H3" s="1">
        <f>LARGE(State!H4:L4,3)</f>
        <v>26705</v>
      </c>
      <c r="I3" s="1">
        <f>State!B4-Graphs!F3-Graphs!G3-Graphs!H3</f>
        <v>140294</v>
      </c>
    </row>
    <row r="4" spans="1:13">
      <c r="A4">
        <f>IF(State!C5=1,1,IF(State!D5=1,2,IF(State!E5=1,3,4)))</f>
        <v>2</v>
      </c>
      <c r="B4">
        <f>IF(State!C5=2,1,IF(State!D5=2,2,IF(State!E5=2,3,4)))</f>
        <v>1</v>
      </c>
      <c r="C4">
        <f>IF(State!C5=3,1,IF(State!D5=3,2,IF(State!E5=3,3,4)))</f>
        <v>4</v>
      </c>
      <c r="D4">
        <f>IF(State!C5=4,1,IF(State!D5=4,2,IF(State!E5=4,3,4)))</f>
        <v>4</v>
      </c>
      <c r="E4" t="str">
        <f>State!A5</f>
        <v>Mississippi</v>
      </c>
      <c r="F4" s="1">
        <f>MAX(State!H5:L5)</f>
        <v>544294</v>
      </c>
      <c r="G4" s="1">
        <f>LARGE(State!H5:L5,2)</f>
        <v>347658</v>
      </c>
      <c r="H4" s="1">
        <v>0</v>
      </c>
      <c r="I4" s="1">
        <f>State!B5-Graphs!F4-Graphs!G4-Graphs!H4</f>
        <v>0</v>
      </c>
    </row>
    <row r="5" spans="1:13">
      <c r="A5">
        <f>IF(State!C7=1,1,IF(State!D7=1,2,IF(State!E7=1,3,4)))</f>
        <v>2</v>
      </c>
      <c r="B5">
        <f>IF(State!C7=2,1,IF(State!D7=2,2,IF(State!E7=2,3,4)))</f>
        <v>1</v>
      </c>
      <c r="C5">
        <f>IF(State!C7=3,1,IF(State!D7=3,2,IF(State!E7=3,3,4)))</f>
        <v>3</v>
      </c>
      <c r="D5">
        <f>IF(State!C7=4,1,IF(State!D7=4,2,IF(State!E7=4,3,4)))</f>
        <v>4</v>
      </c>
      <c r="E5" t="str">
        <f>State!A7</f>
        <v>Total</v>
      </c>
      <c r="F5" s="1">
        <f>MAX(State!H7:L7)</f>
        <v>1653223</v>
      </c>
      <c r="G5" s="1">
        <f>LARGE(State!H7:L7,2)</f>
        <v>1144030</v>
      </c>
      <c r="H5" s="1">
        <f>LARGE(State!H7:L7,3)</f>
        <v>104440</v>
      </c>
      <c r="I5" s="1">
        <f>State!B7-Graphs!F5-Graphs!G5-Graphs!H5</f>
        <v>147645</v>
      </c>
    </row>
    <row r="6" spans="1:13">
      <c r="F6" s="1"/>
      <c r="G6" s="1"/>
      <c r="H6" s="1"/>
      <c r="I6" s="1"/>
    </row>
    <row r="7" spans="1:13">
      <c r="E7" t="s">
        <v>319</v>
      </c>
      <c r="F7" s="1">
        <v>2</v>
      </c>
      <c r="G7" s="1">
        <v>1</v>
      </c>
      <c r="H7" s="1"/>
      <c r="I7" s="1"/>
    </row>
    <row r="8" spans="1:13">
      <c r="F8" s="1"/>
      <c r="G8" s="1"/>
      <c r="H8" s="1"/>
      <c r="I8" s="1"/>
    </row>
    <row r="9" spans="1:13">
      <c r="F9" s="1"/>
      <c r="G9" s="1"/>
      <c r="H9" s="1"/>
      <c r="I9" s="1"/>
    </row>
    <row r="10" spans="1:13">
      <c r="F10" s="1"/>
      <c r="G10" s="1"/>
      <c r="H10" s="1"/>
      <c r="I10" s="1"/>
    </row>
    <row r="11" spans="1:13">
      <c r="F11" s="1"/>
      <c r="G11" s="1"/>
      <c r="H11" s="1"/>
      <c r="I11" s="1"/>
    </row>
    <row r="12" spans="1:13">
      <c r="F12" s="1"/>
      <c r="G12" s="1"/>
      <c r="H12" s="1"/>
      <c r="I12" s="1"/>
    </row>
    <row r="13" spans="1:13">
      <c r="F13" s="1"/>
      <c r="G13" s="1"/>
      <c r="H13" s="1"/>
      <c r="I13" s="1"/>
    </row>
    <row r="14" spans="1:13">
      <c r="F14" s="1"/>
      <c r="G14" s="1"/>
      <c r="H14" s="1"/>
      <c r="I14" s="1"/>
    </row>
    <row r="15" spans="1:13">
      <c r="F15" s="1"/>
      <c r="G15" s="1"/>
      <c r="H15" s="1"/>
      <c r="I15" s="1"/>
      <c r="K15" t="s">
        <v>117</v>
      </c>
      <c r="L15" t="s">
        <v>319</v>
      </c>
    </row>
    <row r="16" spans="1:13">
      <c r="F16" s="1"/>
      <c r="G16" s="1"/>
      <c r="H16" s="1"/>
      <c r="I16" s="1"/>
    </row>
    <row r="24" spans="6:9">
      <c r="F24" s="1"/>
      <c r="G24" s="1"/>
      <c r="H24" s="1"/>
      <c r="I24" s="1"/>
    </row>
    <row r="26" spans="6:9">
      <c r="F26" s="1"/>
      <c r="G26" s="1"/>
      <c r="H26" s="1"/>
      <c r="I26" s="1"/>
    </row>
    <row r="27" spans="6:9">
      <c r="F27" s="1"/>
      <c r="G27" s="1"/>
      <c r="H27" s="1"/>
      <c r="I27" s="1"/>
    </row>
    <row r="28" spans="6:9">
      <c r="F28" s="1"/>
      <c r="G28" s="1"/>
      <c r="H28" s="1"/>
      <c r="I28" s="1"/>
    </row>
    <row r="29" spans="6:9">
      <c r="F29" s="1"/>
      <c r="G29" s="1"/>
      <c r="H29" s="1"/>
      <c r="I29" s="1"/>
    </row>
    <row r="30" spans="6:9">
      <c r="F30" s="1"/>
      <c r="G30" s="1"/>
      <c r="H30" s="1"/>
      <c r="I30" s="1"/>
    </row>
    <row r="31" spans="6:9">
      <c r="F31" s="1"/>
      <c r="G31" s="1"/>
      <c r="H31" s="1"/>
      <c r="I31" s="1"/>
    </row>
    <row r="32" spans="6:9">
      <c r="H32" s="1"/>
      <c r="I32" s="1"/>
    </row>
    <row r="33" spans="6:9">
      <c r="F33" s="1"/>
      <c r="G33" s="1"/>
      <c r="H33" s="1"/>
      <c r="I33" s="1"/>
    </row>
    <row r="34" spans="6:9">
      <c r="F34" s="1"/>
      <c r="G34" s="1"/>
      <c r="H34" s="1"/>
      <c r="I34" s="1"/>
    </row>
    <row r="35" spans="6:9">
      <c r="F35" s="1"/>
      <c r="G35" s="1"/>
      <c r="H35" s="1"/>
      <c r="I35" s="1"/>
    </row>
    <row r="36" spans="6:9">
      <c r="F36" s="1"/>
      <c r="G36" s="1"/>
      <c r="H36" s="1"/>
      <c r="I36" s="1"/>
    </row>
    <row r="37" spans="6:9">
      <c r="F37" s="1"/>
      <c r="G37" s="1"/>
      <c r="H37" s="1"/>
      <c r="I37" s="1"/>
    </row>
    <row r="38" spans="6:9">
      <c r="F38" s="1"/>
      <c r="G38" s="1"/>
      <c r="H38" s="1"/>
      <c r="I38" s="1"/>
    </row>
    <row r="39" spans="6:9">
      <c r="F39" s="1"/>
      <c r="G39" s="1"/>
      <c r="H39" s="1"/>
      <c r="I39" s="1"/>
    </row>
    <row r="40" spans="6:9">
      <c r="F40" s="1"/>
      <c r="G40" s="1"/>
      <c r="H40" s="1"/>
      <c r="I40" s="1"/>
    </row>
    <row r="41" spans="6:9">
      <c r="F41" s="1"/>
      <c r="G41" s="1"/>
      <c r="H41" s="1"/>
      <c r="I41" s="1"/>
    </row>
    <row r="42" spans="6:9">
      <c r="F42" s="1"/>
      <c r="G42" s="1"/>
      <c r="H42" s="1"/>
      <c r="I42" s="1"/>
    </row>
    <row r="43" spans="6:9">
      <c r="F43" s="1"/>
      <c r="G43" s="1"/>
      <c r="H43" s="1"/>
      <c r="I43" s="1"/>
    </row>
    <row r="44" spans="6:9">
      <c r="F44" s="1"/>
      <c r="G44" s="1"/>
      <c r="H44" s="1"/>
      <c r="I44" s="1"/>
    </row>
    <row r="45" spans="6:9">
      <c r="F45" s="1"/>
      <c r="G45" s="1"/>
      <c r="H45" s="1"/>
      <c r="I45" s="1"/>
    </row>
    <row r="46" spans="6:9">
      <c r="F46" s="1"/>
      <c r="G46" s="1"/>
      <c r="H46" s="1"/>
      <c r="I46" s="1"/>
    </row>
    <row r="47" spans="6:9">
      <c r="F47" s="1"/>
      <c r="G47" s="1"/>
      <c r="H47" s="1"/>
      <c r="I47" s="1"/>
    </row>
    <row r="48" spans="6:9">
      <c r="F48" s="1"/>
      <c r="G48" s="1"/>
      <c r="H48" s="1"/>
      <c r="I48" s="1"/>
    </row>
    <row r="49" spans="6:9">
      <c r="F49" s="1"/>
      <c r="G49" s="1"/>
      <c r="H49" s="1"/>
      <c r="I49" s="1"/>
    </row>
    <row r="50" spans="6:9">
      <c r="F50" s="1"/>
      <c r="G50" s="1"/>
      <c r="H50" s="1"/>
      <c r="I50" s="1"/>
    </row>
    <row r="51" spans="6:9">
      <c r="F51" s="1"/>
      <c r="G51" s="1"/>
      <c r="H51" s="1"/>
      <c r="I51" s="1"/>
    </row>
  </sheetData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11"/>
  <sheetViews>
    <sheetView showRuler="0" workbookViewId="0">
      <selection sqref="A1:T6"/>
    </sheetView>
  </sheetViews>
  <sheetFormatPr baseColWidth="10" defaultRowHeight="13" x14ac:dyDescent="0"/>
  <cols>
    <col min="1" max="1" width="4.7109375" style="47" customWidth="1"/>
    <col min="2" max="2" width="12.7109375" style="47" customWidth="1"/>
    <col min="3" max="3" width="12.7109375" style="48" customWidth="1"/>
    <col min="4" max="4" width="5.7109375" style="63" customWidth="1"/>
    <col min="5" max="5" width="12.7109375" style="66" customWidth="1"/>
    <col min="6" max="6" width="8.7109375" style="65" customWidth="1"/>
    <col min="7" max="7" width="4.7109375" style="65" customWidth="1"/>
    <col min="8" max="8" width="4.7109375" style="47" customWidth="1"/>
    <col min="9" max="9" width="12.7109375" style="65" customWidth="1"/>
    <col min="10" max="10" width="12.7109375" style="48" customWidth="1"/>
    <col min="11" max="11" width="5.7109375" style="63" customWidth="1"/>
    <col min="12" max="12" width="12.7109375" style="47" customWidth="1"/>
    <col min="13" max="13" width="8.7109375" style="47" customWidth="1"/>
    <col min="14" max="14" width="5.28515625" style="47" customWidth="1"/>
    <col min="15" max="15" width="4.7109375" style="47" customWidth="1"/>
    <col min="16" max="16" width="12.7109375" style="47" customWidth="1"/>
    <col min="17" max="17" width="12.7109375" style="48" customWidth="1"/>
    <col min="18" max="18" width="5.7109375" style="63" customWidth="1"/>
    <col min="19" max="19" width="12.7109375" style="47" customWidth="1"/>
    <col min="20" max="20" width="8.7109375" style="47" customWidth="1"/>
    <col min="21" max="16384" width="10.7109375" style="47"/>
  </cols>
  <sheetData>
    <row r="1" spans="1:20">
      <c r="A1" s="47" t="s">
        <v>342</v>
      </c>
      <c r="B1" s="63" t="s">
        <v>184</v>
      </c>
      <c r="C1" s="67" t="s">
        <v>117</v>
      </c>
      <c r="D1" s="63" t="s">
        <v>81</v>
      </c>
      <c r="E1" s="128" t="str">
        <f>State!H2</f>
        <v>Democratic</v>
      </c>
      <c r="F1" s="128"/>
      <c r="G1" s="61"/>
      <c r="H1" s="47" t="s">
        <v>342</v>
      </c>
      <c r="I1" s="63" t="s">
        <v>184</v>
      </c>
      <c r="J1" s="67" t="s">
        <v>117</v>
      </c>
      <c r="K1" s="63" t="s">
        <v>81</v>
      </c>
      <c r="L1" s="129" t="str">
        <f>State!J2</f>
        <v>Republican</v>
      </c>
      <c r="M1" s="130"/>
      <c r="N1" s="62"/>
      <c r="O1" s="47" t="s">
        <v>342</v>
      </c>
      <c r="P1" s="63" t="s">
        <v>184</v>
      </c>
      <c r="Q1" s="67" t="s">
        <v>117</v>
      </c>
      <c r="R1" s="63" t="s">
        <v>81</v>
      </c>
      <c r="S1" s="131" t="str">
        <f>State!L2</f>
        <v>Independent</v>
      </c>
      <c r="T1" s="132"/>
    </row>
    <row r="2" spans="1:20">
      <c r="A2" s="47">
        <v>1</v>
      </c>
      <c r="B2" s="64" t="str">
        <f>VLOOKUP(F2,State!I$3:AS$6,37,0)</f>
        <v>Kentucky</v>
      </c>
      <c r="C2" s="48">
        <f>VLOOKUP(B2,State!$A$3:$B$7,2,0)</f>
        <v>833139</v>
      </c>
      <c r="D2" s="63" t="str">
        <f>IF(VLOOKUP(B2,State!$A$3:$C$7,3,0)=1,"•","")</f>
        <v>•</v>
      </c>
      <c r="E2" s="48">
        <f>VLOOKUP(B2,State!$A$3:$H$7,8,0)</f>
        <v>464245</v>
      </c>
      <c r="F2" s="65">
        <f>MAX(State!I3:I6)</f>
        <v>0.55722394462388625</v>
      </c>
      <c r="H2" s="47">
        <v>1</v>
      </c>
      <c r="I2" s="64" t="str">
        <f>VLOOKUP(M2,State!K$3:AS$6,35,0)</f>
        <v>Louisiana</v>
      </c>
      <c r="J2" s="48">
        <f>VLOOKUP(I2,State!$A$3:$B$7,2,0)</f>
        <v>1023163</v>
      </c>
      <c r="K2" s="63" t="str">
        <f>IF(VLOOKUP(I2,State!$A$3:$D$7,4,0)=1,"•","")</f>
        <v>•</v>
      </c>
      <c r="L2" s="48">
        <f>VLOOKUP(I2,State!$A$3:$J$7,10,0)</f>
        <v>673239</v>
      </c>
      <c r="M2" s="65">
        <f>MAX(State!K3:K6)</f>
        <v>0.65799779702745309</v>
      </c>
      <c r="N2" s="65"/>
      <c r="O2" s="47">
        <v>1</v>
      </c>
      <c r="P2" s="64" t="str">
        <f>VLOOKUP(T2,State!M$3:AS$6,33,0)</f>
        <v>Kentucky</v>
      </c>
      <c r="Q2" s="48">
        <f>VLOOKUP(P2,State!$A$3:$B$7,2,0)</f>
        <v>833139</v>
      </c>
      <c r="R2" s="63" t="str">
        <f>IF(VLOOKUP(P2,State!$A$3:$E$7,5,0)=1,"•","")</f>
        <v/>
      </c>
      <c r="S2" s="48">
        <f>VLOOKUP(P2,State!$A$3:$L$7,12,0)</f>
        <v>74860</v>
      </c>
      <c r="T2" s="65">
        <f>MAX(State!M3:M6)</f>
        <v>8.9852953708804889E-2</v>
      </c>
    </row>
    <row r="3" spans="1:20">
      <c r="A3" s="47">
        <v>2</v>
      </c>
      <c r="B3" s="64" t="str">
        <f>VLOOKUP(F3,State!I$3:AS$6,37,0)</f>
        <v>West Virginia</v>
      </c>
      <c r="C3" s="48">
        <f>VLOOKUP(B3,State!$A$3:$B$7,2,0)</f>
        <v>301084</v>
      </c>
      <c r="D3" s="63" t="str">
        <f>IF(VLOOKUP(B3,State!$A$3:$C$7,3,0)=1,"•","")</f>
        <v>•</v>
      </c>
      <c r="E3" s="48">
        <f>VLOOKUP(B3,State!$A$3:$H$7,8,0)</f>
        <v>149202</v>
      </c>
      <c r="F3" s="65">
        <f>LARGE(State!I$3:I$6,2)</f>
        <v>0.49554941478125708</v>
      </c>
      <c r="H3" s="47">
        <v>2</v>
      </c>
      <c r="I3" s="64" t="str">
        <f>VLOOKUP(M3,State!K$3:AS$6,35,0)</f>
        <v>Mississippi</v>
      </c>
      <c r="J3" s="48">
        <f>VLOOKUP(I3,State!$A$3:$B$7,2,0)</f>
        <v>891952</v>
      </c>
      <c r="K3" s="63" t="str">
        <f>IF(VLOOKUP(I3,State!$A$3:$D$7,4,0)=1,"•","")</f>
        <v>•</v>
      </c>
      <c r="L3" s="48">
        <f>VLOOKUP(I3,State!$A$3:$J$7,10,0)</f>
        <v>544294</v>
      </c>
      <c r="M3" s="65">
        <f>LARGE(State!K$3:K$6,2)</f>
        <v>0.6102279046406085</v>
      </c>
      <c r="N3" s="65"/>
      <c r="O3" s="47">
        <v>2</v>
      </c>
      <c r="P3" s="64" t="str">
        <f>VLOOKUP(T3,State!M$3:AS$6,33,0)</f>
        <v>Louisiana</v>
      </c>
      <c r="Q3" s="48">
        <f>VLOOKUP(P3,State!$A$3:$B$7,2,0)</f>
        <v>1023163</v>
      </c>
      <c r="R3" s="63" t="str">
        <f>IF(VLOOKUP(P3,State!$A$3:$E$7,5,0)=1,"•","")</f>
        <v/>
      </c>
      <c r="S3" s="48">
        <f>VLOOKUP(P3,State!$A$3:$L$7,12,0)</f>
        <v>26705</v>
      </c>
      <c r="T3" s="65">
        <f>LARGE(State!M$3:M$6,2)</f>
        <v>2.610043560996635E-2</v>
      </c>
    </row>
    <row r="4" spans="1:20">
      <c r="A4" s="47">
        <v>3</v>
      </c>
      <c r="B4" s="64" t="str">
        <f>VLOOKUP(F4,State!I$3:AS$6,37,0)</f>
        <v>Mississippi</v>
      </c>
      <c r="C4" s="48">
        <f>VLOOKUP(B4,State!$A$3:$B$7,2,0)</f>
        <v>891952</v>
      </c>
      <c r="D4" s="63" t="str">
        <f>IF(VLOOKUP(B4,State!$A$3:$C$7,3,0)=1,"•","")</f>
        <v/>
      </c>
      <c r="E4" s="48">
        <f>VLOOKUP(B4,State!$A$3:$H$7,8,0)</f>
        <v>347658</v>
      </c>
      <c r="F4" s="65">
        <f>LARGE(State!I$3:I$6,3)</f>
        <v>0.38977209535939156</v>
      </c>
      <c r="H4" s="47">
        <v>3</v>
      </c>
      <c r="I4" s="64" t="str">
        <f>VLOOKUP(M4,State!K$3:AS$6,35,0)</f>
        <v>West Virginia</v>
      </c>
      <c r="J4" s="48">
        <f>VLOOKUP(I4,State!$A$3:$B$7,2,0)</f>
        <v>301084</v>
      </c>
      <c r="K4" s="63" t="str">
        <f>IF(VLOOKUP(I4,State!$A$3:$D$7,4,0)=1,"•","")</f>
        <v/>
      </c>
      <c r="L4" s="48">
        <f>VLOOKUP(I4,State!$A$3:$J$7,10,0)</f>
        <v>141656</v>
      </c>
      <c r="M4" s="65">
        <f>LARGE(State!K$3:K$6,3)</f>
        <v>0.47048664160167925</v>
      </c>
      <c r="N4" s="65"/>
      <c r="O4" s="47">
        <v>3</v>
      </c>
      <c r="P4" s="64" t="str">
        <f>VLOOKUP(T4,State!M$3:AS$6,33,0)</f>
        <v>West Virginia</v>
      </c>
      <c r="Q4" s="48">
        <f>VLOOKUP(P4,State!$A$3:$B$7,2,0)</f>
        <v>301084</v>
      </c>
      <c r="R4" s="63" t="str">
        <f>IF(VLOOKUP(P4,State!$A$3:$E$7,5,0)=1,"•","")</f>
        <v/>
      </c>
      <c r="S4" s="48">
        <f>VLOOKUP(P4,State!$A$3:$L$7,12,0)</f>
        <v>2875</v>
      </c>
      <c r="T4" s="65">
        <f>LARGE(State!M$3:M$6,3)</f>
        <v>9.548830226780566E-3</v>
      </c>
    </row>
    <row r="5" spans="1:20">
      <c r="A5" s="47">
        <v>4</v>
      </c>
      <c r="B5" s="64" t="str">
        <f>VLOOKUP(F5,State!I$3:AS$6,37,0)</f>
        <v>Louisiana</v>
      </c>
      <c r="C5" s="48">
        <f>VLOOKUP(B5,State!$A$3:$B$7,2,0)</f>
        <v>1023163</v>
      </c>
      <c r="D5" s="63" t="str">
        <f>IF(VLOOKUP(B5,State!$A$3:$C$7,3,0)=1,"•","")</f>
        <v/>
      </c>
      <c r="E5" s="48">
        <f>VLOOKUP(B5,State!$A$3:$H$7,8,0)</f>
        <v>182925</v>
      </c>
      <c r="F5" s="65">
        <f>LARGE(State!I$3:I$6,4)</f>
        <v>0.17878383014241134</v>
      </c>
      <c r="H5" s="47">
        <v>4</v>
      </c>
      <c r="I5" s="64" t="str">
        <f>VLOOKUP(M5,State!K$3:AS$6,35,0)</f>
        <v>Kentucky</v>
      </c>
      <c r="J5" s="48">
        <f>VLOOKUP(I5,State!$A$3:$B$7,2,0)</f>
        <v>833139</v>
      </c>
      <c r="K5" s="63" t="str">
        <f>IF(VLOOKUP(I5,State!$A$3:$D$7,4,0)=1,"•","")</f>
        <v/>
      </c>
      <c r="L5" s="48">
        <f>VLOOKUP(I5,State!$A$3:$J$7,10,0)</f>
        <v>294034</v>
      </c>
      <c r="M5" s="65">
        <f>LARGE(State!K$3:K$6,4)</f>
        <v>0.35292310166730884</v>
      </c>
      <c r="N5" s="65"/>
      <c r="O5" s="47">
        <v>4</v>
      </c>
      <c r="P5" s="64" t="str">
        <f>VLOOKUP(T5,State!M$3:AS$6,33,0)</f>
        <v>Mississippi</v>
      </c>
      <c r="Q5" s="48">
        <f>VLOOKUP(P5,State!$A$3:$B$7,2,0)</f>
        <v>891952</v>
      </c>
      <c r="R5" s="63" t="str">
        <f>IF(VLOOKUP(P5,State!$A$3:$E$7,5,0)=1,"•","")</f>
        <v/>
      </c>
      <c r="S5" s="48">
        <f>VLOOKUP(P5,State!$A$3:$L$7,12,0)</f>
        <v>0</v>
      </c>
      <c r="T5" s="65">
        <f>LARGE(State!M$3:M$6,4)</f>
        <v>0</v>
      </c>
    </row>
    <row r="6" spans="1:20">
      <c r="B6" s="64" t="s">
        <v>68</v>
      </c>
      <c r="C6" s="48">
        <f>VLOOKUP(B6,State!$A$3:$B$7,2,0)</f>
        <v>3049338</v>
      </c>
      <c r="D6" s="63" t="str">
        <f>IF(VLOOKUP(B6,State!$A$3:$C$7,3,0)=1,"•","")</f>
        <v/>
      </c>
      <c r="E6" s="48">
        <f>VLOOKUP(B6,State!$A$3:$H$7,8,0)</f>
        <v>1144030</v>
      </c>
      <c r="F6" s="65">
        <f>State!I7</f>
        <v>0.37517323432167898</v>
      </c>
      <c r="I6" s="64" t="s">
        <v>68</v>
      </c>
      <c r="J6" s="48">
        <f>VLOOKUP(I6,State!$A$3:$B$7,2,0)</f>
        <v>3049338</v>
      </c>
      <c r="K6" s="63" t="str">
        <f>IF(VLOOKUP(I6,State!$A$3:$D$7,4,0)=1,"•","")</f>
        <v>•</v>
      </c>
      <c r="L6" s="48">
        <f>VLOOKUP(I6,State!$A$3:$J$7,10,0)</f>
        <v>1653223</v>
      </c>
      <c r="M6" s="65">
        <f>State!K7</f>
        <v>0.54215800281897253</v>
      </c>
      <c r="N6" s="65"/>
      <c r="P6" s="64" t="s">
        <v>68</v>
      </c>
      <c r="Q6" s="48">
        <f>VLOOKUP(P6,State!$A$3:$B$7,2,0)</f>
        <v>3049338</v>
      </c>
      <c r="R6" s="63" t="str">
        <f>IF(VLOOKUP(P6,State!$A$3:$E$7,5,0)=1,"•","")</f>
        <v/>
      </c>
      <c r="S6" s="48">
        <f>VLOOKUP(P6,State!$A$3:$L$7,12,0)</f>
        <v>104440</v>
      </c>
      <c r="T6" s="65">
        <f>State!M7</f>
        <v>3.4250056897595478E-2</v>
      </c>
    </row>
    <row r="7" spans="1:20">
      <c r="E7" s="64"/>
    </row>
    <row r="8" spans="1:20">
      <c r="M8" s="48"/>
      <c r="N8" s="48"/>
      <c r="P8" s="48"/>
      <c r="S8" s="48"/>
      <c r="T8" s="48"/>
    </row>
    <row r="9" spans="1:20">
      <c r="M9" s="68"/>
    </row>
    <row r="11" spans="1:20">
      <c r="S11" s="48"/>
    </row>
  </sheetData>
  <mergeCells count="3">
    <mergeCell ref="E1:F1"/>
    <mergeCell ref="L1:M1"/>
    <mergeCell ref="S1: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L81"/>
  <sheetViews>
    <sheetView showRuler="0" workbookViewId="0">
      <selection activeCell="F3" sqref="F3"/>
    </sheetView>
  </sheetViews>
  <sheetFormatPr baseColWidth="10" defaultRowHeight="13" x14ac:dyDescent="0"/>
  <cols>
    <col min="1" max="1" width="11.7109375" customWidth="1"/>
    <col min="4" max="4" width="10.7109375" style="2"/>
  </cols>
  <sheetData>
    <row r="1" spans="1:38">
      <c r="A1" s="45" t="s">
        <v>289</v>
      </c>
      <c r="C1" s="2"/>
      <c r="D1"/>
    </row>
    <row r="2" spans="1:38">
      <c r="A2" t="s">
        <v>184</v>
      </c>
      <c r="B2" s="13" t="s">
        <v>33</v>
      </c>
      <c r="C2" s="22" t="s">
        <v>161</v>
      </c>
      <c r="D2" s="51" t="s">
        <v>206</v>
      </c>
      <c r="E2" s="51" t="s">
        <v>117</v>
      </c>
      <c r="F2" s="21" t="str">
        <f>County!N1</f>
        <v>Democratic</v>
      </c>
      <c r="G2" s="23" t="str">
        <f>County!O1</f>
        <v>Republican</v>
      </c>
      <c r="H2" s="60" t="str">
        <f>County!P1</f>
        <v>Independent</v>
      </c>
      <c r="I2" s="22" t="s">
        <v>229</v>
      </c>
      <c r="J2" s="21"/>
      <c r="L2" s="23"/>
      <c r="N2" s="54"/>
      <c r="P2" s="14"/>
      <c r="R2" s="14"/>
      <c r="T2" s="14"/>
      <c r="U2" s="14"/>
      <c r="V2" s="14"/>
      <c r="W2" s="138"/>
      <c r="X2" s="139"/>
      <c r="Y2" s="139"/>
      <c r="Z2" s="14"/>
      <c r="AA2" s="138"/>
      <c r="AB2" s="139"/>
      <c r="AC2" s="139"/>
      <c r="AD2" s="14"/>
      <c r="AE2" s="1"/>
      <c r="AG2" s="1"/>
      <c r="AH2" s="1"/>
      <c r="AI2" s="1"/>
      <c r="AJ2" s="1"/>
      <c r="AL2" s="1"/>
    </row>
    <row r="3" spans="1:38">
      <c r="A3" t="str">
        <f>VLOOKUP(C3,State!$G$3:$AS$6,39,FALSE)</f>
        <v>West Virginia</v>
      </c>
      <c r="B3" s="51" t="str">
        <f>IF(RANK(F3,F3:I3)=1,"Dem",IF(RANK(G3,F3:I3)=1,"Rep","Ind"))</f>
        <v>Dem</v>
      </c>
      <c r="C3" s="40">
        <f>MIN(State!G$3:G$6)</f>
        <v>2.5062773179577794E-2</v>
      </c>
      <c r="D3" s="41">
        <f>VLOOKUP(A3,State!$A$3:$F$6,6,FALSE)</f>
        <v>7546</v>
      </c>
      <c r="E3" s="41">
        <f>VLOOKUP(A3,State!$A$3:$B$6,2,FALSE)</f>
        <v>301084</v>
      </c>
      <c r="F3" s="39">
        <f>VLOOKUP(A3,State!$A$3:$I$6,9,FALSE)</f>
        <v>0.49554941478125708</v>
      </c>
      <c r="G3" s="39">
        <f>VLOOKUP(A3,State!$A$3:$K$6,11,FALSE)</f>
        <v>0.47048664160167925</v>
      </c>
      <c r="H3" s="39">
        <f>VLOOKUP(A3,State!$A$3:$M$6,13,FALSE)</f>
        <v>9.548830226780566E-3</v>
      </c>
      <c r="I3" s="44">
        <f>1-F3-G3-H3</f>
        <v>2.4415113390283051E-2</v>
      </c>
      <c r="J3" s="39"/>
      <c r="L3" s="39"/>
      <c r="N3" s="39"/>
    </row>
    <row r="4" spans="1:38">
      <c r="A4" t="str">
        <f>VLOOKUP(C4,State!$G$3:$AS$6,39,FALSE)</f>
        <v>Kentucky</v>
      </c>
      <c r="B4" s="51" t="str">
        <f>IF(RANK(F4,F3:I4)=1,"Dem",IF(RANK(G4,F3:I4)=1,"Rep","Ind"))</f>
        <v>Dem</v>
      </c>
      <c r="C4" s="40">
        <f>SMALL(State!G$3:G$6,2)</f>
        <v>0.20430084295657747</v>
      </c>
      <c r="D4" s="41">
        <f>VLOOKUP(A4,State!$A$3:$F$6,6,FALSE)</f>
        <v>170211</v>
      </c>
      <c r="E4" s="41">
        <f>VLOOKUP(A4,State!$A$3:$B$6,2,FALSE)</f>
        <v>833139</v>
      </c>
      <c r="F4" s="39">
        <f>VLOOKUP(A4,State!$A$3:$I$6,9,FALSE)</f>
        <v>0.55722394462388625</v>
      </c>
      <c r="G4" s="39">
        <f>VLOOKUP(A4,State!$A$3:$K$6,11,FALSE)</f>
        <v>0.35292310166730884</v>
      </c>
      <c r="H4" s="39">
        <f>VLOOKUP(A4,State!$A$3:$M$6,13,FALSE)</f>
        <v>8.9852953708804889E-2</v>
      </c>
      <c r="I4" s="44">
        <f>1-F4-G4-H4</f>
        <v>0</v>
      </c>
      <c r="J4" s="39"/>
      <c r="L4" s="39"/>
      <c r="N4" s="39"/>
    </row>
    <row r="5" spans="1:38">
      <c r="A5" t="str">
        <f>VLOOKUP(C5,State!$G$3:$AS$6,39,FALSE)</f>
        <v>Mississippi</v>
      </c>
      <c r="B5" s="51" t="str">
        <f>IF(RANK(F5,F5:I5)=1,"Dem",IF(RANK(G5,F5:I5)=1,"Rep","Ind"))</f>
        <v>Rep</v>
      </c>
      <c r="C5" s="40">
        <f>SMALL(State!G$3:G$6,3)</f>
        <v>0.22045580928121691</v>
      </c>
      <c r="D5" s="41">
        <f>VLOOKUP(A5,State!$A$3:$F$6,6,FALSE)</f>
        <v>196636</v>
      </c>
      <c r="E5" s="41">
        <f>VLOOKUP(A5,State!$A$3:$B$6,2,FALSE)</f>
        <v>891952</v>
      </c>
      <c r="F5" s="39">
        <f>VLOOKUP(A5,State!$A$3:$I$6,9,FALSE)</f>
        <v>0.38977209535939156</v>
      </c>
      <c r="G5" s="39">
        <f>VLOOKUP(A5,State!$A$3:$K$6,11,FALSE)</f>
        <v>0.6102279046406085</v>
      </c>
      <c r="H5" s="39">
        <f>VLOOKUP(A5,State!$A$3:$M$6,13,FALSE)</f>
        <v>0</v>
      </c>
      <c r="I5" s="44">
        <f>1-F5-G5-H5</f>
        <v>0</v>
      </c>
      <c r="J5" s="39"/>
      <c r="L5" s="39"/>
      <c r="N5" s="39"/>
    </row>
    <row r="6" spans="1:38">
      <c r="D6" s="40"/>
      <c r="E6" s="40"/>
      <c r="F6" s="41"/>
      <c r="G6" s="41"/>
      <c r="H6" s="39"/>
      <c r="I6" s="39"/>
      <c r="J6" s="39"/>
      <c r="K6" s="39"/>
      <c r="L6" s="39"/>
      <c r="M6" s="39"/>
    </row>
    <row r="7" spans="1:38">
      <c r="A7" s="45" t="s">
        <v>32</v>
      </c>
    </row>
    <row r="8" spans="1:38">
      <c r="A8" t="s">
        <v>184</v>
      </c>
      <c r="B8" s="13" t="s">
        <v>33</v>
      </c>
      <c r="C8" s="22" t="s">
        <v>161</v>
      </c>
      <c r="D8" s="51" t="s">
        <v>206</v>
      </c>
      <c r="E8" s="51" t="s">
        <v>117</v>
      </c>
      <c r="F8" s="21" t="str">
        <f>County!N1</f>
        <v>Democratic</v>
      </c>
      <c r="G8" s="23" t="str">
        <f>County!O1</f>
        <v>Republican</v>
      </c>
      <c r="H8" s="60" t="str">
        <f>County!P1</f>
        <v>Independent</v>
      </c>
      <c r="I8" s="22" t="s">
        <v>229</v>
      </c>
      <c r="J8" s="21"/>
      <c r="L8" s="23"/>
      <c r="N8" s="54"/>
      <c r="P8" s="14"/>
      <c r="R8" s="14"/>
      <c r="T8" s="14"/>
      <c r="U8" s="14"/>
      <c r="V8" s="14"/>
      <c r="W8" s="138"/>
      <c r="X8" s="138"/>
      <c r="Y8" s="138"/>
      <c r="Z8" s="14"/>
      <c r="AA8" s="138"/>
      <c r="AB8" s="138"/>
      <c r="AC8" s="138"/>
      <c r="AD8" s="14"/>
      <c r="AE8" s="1"/>
      <c r="AG8" s="1"/>
      <c r="AH8" s="1"/>
      <c r="AI8" s="1"/>
      <c r="AJ8" s="1"/>
      <c r="AL8" s="1"/>
    </row>
    <row r="9" spans="1:38">
      <c r="A9" t="str">
        <f>VLOOKUP(C9,State!$G$3:$AS$6,39,FALSE)</f>
        <v>Louisiana</v>
      </c>
      <c r="B9" s="51" t="str">
        <f>IF(RANK(F9,F9:I9)=1,"Dem",IF(RANK(G9,F9:I9)=1,"Rep","Ind"))</f>
        <v>Rep</v>
      </c>
      <c r="C9" s="40">
        <f>MAX(State!G$3:G$6)</f>
        <v>0.47921396688504175</v>
      </c>
      <c r="D9" s="41">
        <f>VLOOKUP(A9,State!$A$3:$F$6,6,FALSE)</f>
        <v>490314</v>
      </c>
      <c r="E9" s="41">
        <f>VLOOKUP(A9,State!$A$3:$B$6,2,FALSE)</f>
        <v>1023163</v>
      </c>
      <c r="F9" s="39">
        <f>VLOOKUP(A9,State!$A$3:$I$6,9,FALSE)</f>
        <v>0.17878383014241134</v>
      </c>
      <c r="G9" s="39">
        <f>VLOOKUP(A9,State!$A$3:$K$6,11,FALSE)</f>
        <v>0.65799779702745309</v>
      </c>
      <c r="H9" s="39">
        <f>VLOOKUP(A9,State!$A$3:$M$6,13,FALSE)</f>
        <v>2.610043560996635E-2</v>
      </c>
      <c r="I9" s="44">
        <f>1-F9-G9-H9</f>
        <v>0.13711793722016916</v>
      </c>
      <c r="J9" s="39"/>
      <c r="L9" s="39"/>
      <c r="N9" s="39"/>
    </row>
    <row r="10" spans="1:38">
      <c r="A10" t="str">
        <f>VLOOKUP(C10,State!$G$3:$AS$6,39,FALSE)</f>
        <v>Mississippi</v>
      </c>
      <c r="B10" s="51" t="str">
        <f>IF(RANK(F10,F10:I10)=1,"Dem",IF(RANK(G10,F10:I10)=1,"Rep","Ind"))</f>
        <v>Rep</v>
      </c>
      <c r="C10" s="40">
        <f>LARGE(State!G$3:G$6,2)</f>
        <v>0.22045580928121691</v>
      </c>
      <c r="D10" s="41">
        <f>VLOOKUP(A10,State!$A$3:$F$6,6,FALSE)</f>
        <v>196636</v>
      </c>
      <c r="E10" s="41">
        <f>VLOOKUP(A10,State!$A$3:$B$6,2,FALSE)</f>
        <v>891952</v>
      </c>
      <c r="F10" s="39">
        <f>VLOOKUP(A10,State!$A$3:$I$6,9,FALSE)</f>
        <v>0.38977209535939156</v>
      </c>
      <c r="G10" s="39">
        <f>VLOOKUP(A10,State!$A$3:$K$6,11,FALSE)</f>
        <v>0.6102279046406085</v>
      </c>
      <c r="H10" s="39">
        <f>VLOOKUP(A10,State!$A$3:$M$6,13,FALSE)</f>
        <v>0</v>
      </c>
      <c r="I10" s="44">
        <f>1-F10-G10-H10</f>
        <v>0</v>
      </c>
      <c r="J10" s="39"/>
      <c r="L10" s="39"/>
      <c r="N10" s="39"/>
    </row>
    <row r="11" spans="1:38">
      <c r="A11" t="str">
        <f>VLOOKUP(C11,State!$G$3:$AS$6,39,FALSE)</f>
        <v>Kentucky</v>
      </c>
      <c r="B11" s="51" t="str">
        <f>IF(RANK(F11,F11:I11)=1,"Dem",IF(RANK(G11,F11:I11)=1,"Rep","Ind"))</f>
        <v>Dem</v>
      </c>
      <c r="C11" s="40">
        <f>LARGE(State!G$3:G$6,3)</f>
        <v>0.20430084295657747</v>
      </c>
      <c r="D11" s="41">
        <f>VLOOKUP(A11,State!$A$3:$F$6,6,FALSE)</f>
        <v>170211</v>
      </c>
      <c r="E11" s="41">
        <f>VLOOKUP(A11,State!$A$3:$B$6,2,FALSE)</f>
        <v>833139</v>
      </c>
      <c r="F11" s="39">
        <f>VLOOKUP(A11,State!$A$3:$I$6,9,FALSE)</f>
        <v>0.55722394462388625</v>
      </c>
      <c r="G11" s="39">
        <f>VLOOKUP(A11,State!$A$3:$K$6,11,FALSE)</f>
        <v>0.35292310166730884</v>
      </c>
      <c r="H11" s="39">
        <f>VLOOKUP(A11,State!$A$3:$M$6,13,FALSE)</f>
        <v>8.9852953708804889E-2</v>
      </c>
      <c r="I11" s="44">
        <f>1-F11-G11-H11</f>
        <v>0</v>
      </c>
      <c r="J11" s="39"/>
      <c r="L11" s="39"/>
      <c r="N11" s="39"/>
    </row>
    <row r="12" spans="1:38">
      <c r="C12" s="40"/>
      <c r="D12" s="41"/>
      <c r="E12" s="41"/>
      <c r="F12" s="39"/>
      <c r="G12" s="39"/>
      <c r="H12" s="39"/>
      <c r="I12" s="44"/>
      <c r="J12" s="39"/>
      <c r="L12" s="39"/>
      <c r="N12" s="39"/>
    </row>
    <row r="13" spans="1:38">
      <c r="A13" s="45" t="s">
        <v>21</v>
      </c>
      <c r="C13" s="40"/>
      <c r="D13" s="40"/>
      <c r="E13" s="41"/>
      <c r="F13" s="41"/>
      <c r="G13" s="39"/>
      <c r="H13" s="39"/>
      <c r="I13" s="39"/>
      <c r="J13" s="39"/>
      <c r="K13" s="39"/>
      <c r="L13" s="39"/>
    </row>
    <row r="14" spans="1:38">
      <c r="A14" s="124" t="str">
        <f>County!N1</f>
        <v>Democratic</v>
      </c>
      <c r="B14" s="133"/>
      <c r="C14" s="133"/>
      <c r="D14" s="8"/>
      <c r="E14" s="134" t="str">
        <f>County!O1</f>
        <v>Republican</v>
      </c>
      <c r="F14" s="135"/>
      <c r="G14" s="135"/>
      <c r="H14" s="9"/>
      <c r="I14" s="136" t="str">
        <f>County!P1</f>
        <v>Independent</v>
      </c>
      <c r="J14" s="137"/>
      <c r="K14" s="137"/>
      <c r="L14" s="10"/>
      <c r="M14" s="138" t="str">
        <f>County!Q1</f>
        <v>Libertarian</v>
      </c>
      <c r="N14" s="139"/>
      <c r="O14" s="139"/>
      <c r="P14" s="14"/>
      <c r="Q14" s="138" t="str">
        <f>County!R1</f>
        <v>Mountain</v>
      </c>
      <c r="R14" s="139"/>
      <c r="S14" s="139"/>
      <c r="T14" s="14"/>
      <c r="U14" s="138"/>
      <c r="V14" s="139"/>
      <c r="W14" s="139"/>
      <c r="X14" s="14"/>
      <c r="Y14" s="138"/>
      <c r="Z14" s="139"/>
      <c r="AA14" s="139"/>
      <c r="AB14" s="14"/>
      <c r="AC14" s="1"/>
      <c r="AE14" s="1"/>
      <c r="AF14" s="1"/>
      <c r="AG14" s="1"/>
      <c r="AH14" s="1"/>
      <c r="AJ14" s="1"/>
    </row>
    <row r="15" spans="1:38" ht="13" customHeight="1">
      <c r="A15" t="str">
        <f>VLOOKUP(C15,State!I$3:AT$6,37,FALSE)</f>
        <v>Kentucky</v>
      </c>
      <c r="C15" s="25">
        <f>MAX(State!I3:I6)</f>
        <v>0.55722394462388625</v>
      </c>
      <c r="D15" s="14"/>
      <c r="E15" t="str">
        <f>VLOOKUP(G15,State!K$3:AT$6,35,FALSE)</f>
        <v>Louisiana</v>
      </c>
      <c r="G15" s="25">
        <f>MAX(State!K3:K6)</f>
        <v>0.65799779702745309</v>
      </c>
      <c r="H15" s="9"/>
      <c r="I15" t="str">
        <f>VLOOKUP(K15,State!M$3:AT$6,33,FALSE)</f>
        <v>Kentucky</v>
      </c>
      <c r="K15" s="25">
        <f>MAX(State!M3:M6)</f>
        <v>8.9852953708804889E-2</v>
      </c>
      <c r="L15" s="10"/>
      <c r="M15" t="str">
        <f>VLOOKUP(O15,State!O$3:AT$6,31,FALSE)</f>
        <v>Louisiana</v>
      </c>
      <c r="O15" s="25">
        <f>MAX(State!O$3:O$6)</f>
        <v>1.2244383348498724E-2</v>
      </c>
      <c r="P15" s="25"/>
      <c r="Q15" t="str">
        <f>VLOOKUP(S15,State!Q$3:AT$6,29,FALSE)</f>
        <v>West Virginia</v>
      </c>
      <c r="S15" s="25">
        <f>MAX(State!Q3:Q6)</f>
        <v>2.0203664093741282E-2</v>
      </c>
      <c r="T15" s="14"/>
      <c r="W15" s="25"/>
      <c r="AA15" s="25"/>
      <c r="AD15" s="25"/>
    </row>
    <row r="16" spans="1:38">
      <c r="A16" t="str">
        <f>VLOOKUP(C16,State!I$3:AT$6,37,FALSE)</f>
        <v>West Virginia</v>
      </c>
      <c r="B16" s="25"/>
      <c r="C16" s="25">
        <f>LARGE(State!I$3:I$6,2)</f>
        <v>0.49554941478125708</v>
      </c>
      <c r="D16" s="14"/>
      <c r="E16" t="str">
        <f>VLOOKUP(G16,State!K$3:AT$6,35,FALSE)</f>
        <v>Mississippi</v>
      </c>
      <c r="F16" s="25"/>
      <c r="G16" s="25">
        <f>LARGE(State!K$3:K$6,2)</f>
        <v>0.6102279046406085</v>
      </c>
      <c r="H16" s="9"/>
      <c r="I16" t="str">
        <f>VLOOKUP(K16,State!M$3:AT$6,33,FALSE)</f>
        <v>Louisiana</v>
      </c>
      <c r="J16" s="25"/>
      <c r="K16" s="25">
        <f>LARGE(State!M$3:M$6,2)</f>
        <v>2.610043560996635E-2</v>
      </c>
      <c r="L16" s="10"/>
      <c r="M16" t="str">
        <f>VLOOKUP(O16,State!O$3:AT$6,31,FALSE)</f>
        <v>Kentucky</v>
      </c>
      <c r="N16" s="25"/>
      <c r="O16" s="25">
        <f>LARGE(State!O$3:O$6,2)</f>
        <v>0</v>
      </c>
      <c r="P16" s="25"/>
      <c r="Q16" t="str">
        <f>VLOOKUP(S16,State!Q$3:AT$6,29,FALSE)</f>
        <v>Kentucky</v>
      </c>
      <c r="R16" s="25"/>
      <c r="S16" s="25">
        <f>LARGE(State!Q$3:Q$6,2)</f>
        <v>0</v>
      </c>
      <c r="T16" s="14"/>
      <c r="V16" s="25"/>
      <c r="W16" s="25"/>
      <c r="Z16" s="25"/>
      <c r="AA16" s="25"/>
      <c r="AC16" s="25"/>
      <c r="AD16" s="25"/>
    </row>
    <row r="17" spans="1:31">
      <c r="A17" t="str">
        <f>VLOOKUP(C17,State!I$3:AT$6,37,FALSE)</f>
        <v>Mississippi</v>
      </c>
      <c r="B17" s="25"/>
      <c r="C17" s="25">
        <f>LARGE(State!I$3:I$6,3)</f>
        <v>0.38977209535939156</v>
      </c>
      <c r="D17" s="14"/>
      <c r="E17" t="str">
        <f>VLOOKUP(G17,State!K$3:AT$6,35,FALSE)</f>
        <v>West Virginia</v>
      </c>
      <c r="F17" s="25"/>
      <c r="G17" s="25">
        <f>LARGE(State!K$3:K$6,3)</f>
        <v>0.47048664160167925</v>
      </c>
      <c r="H17" s="9"/>
      <c r="I17" t="str">
        <f>VLOOKUP(K17,State!M$3:AT$6,33,FALSE)</f>
        <v>West Virginia</v>
      </c>
      <c r="J17" s="25"/>
      <c r="K17" s="25">
        <f>LARGE(State!M$3:M$6,3)</f>
        <v>9.548830226780566E-3</v>
      </c>
      <c r="L17" s="10"/>
      <c r="M17" t="str">
        <f>VLOOKUP(O17,State!O$3:AT$6,31,FALSE)</f>
        <v>Kentucky</v>
      </c>
      <c r="N17" s="25"/>
      <c r="O17" s="25">
        <f>LARGE(State!O$3:O$6,3)</f>
        <v>0</v>
      </c>
      <c r="P17" s="25"/>
      <c r="Q17" t="str">
        <f>VLOOKUP(S17,State!Q$3:AT$6,29,FALSE)</f>
        <v>Kentucky</v>
      </c>
      <c r="R17" s="25"/>
      <c r="S17" s="25">
        <f>LARGE(State!Q$3:Q$6,3)</f>
        <v>0</v>
      </c>
      <c r="T17" s="14"/>
      <c r="V17" s="25"/>
      <c r="W17" s="25"/>
      <c r="Z17" s="25"/>
      <c r="AA17" s="25"/>
      <c r="AC17" s="25"/>
      <c r="AD17" s="25"/>
    </row>
    <row r="18" spans="1:31">
      <c r="B18" s="25"/>
      <c r="C18" s="25"/>
      <c r="D18" s="14"/>
      <c r="F18" s="25"/>
      <c r="G18" s="25"/>
      <c r="H18" s="9"/>
      <c r="J18" s="25"/>
      <c r="K18" s="25"/>
      <c r="L18" s="10"/>
      <c r="N18" s="25"/>
      <c r="O18" s="25"/>
      <c r="P18" s="25"/>
      <c r="R18" s="25"/>
      <c r="S18" s="25"/>
      <c r="T18" s="14"/>
      <c r="V18" s="25"/>
      <c r="W18" s="25"/>
      <c r="Z18" s="25"/>
      <c r="AA18" s="25"/>
      <c r="AC18" s="25"/>
      <c r="AD18" s="25"/>
    </row>
    <row r="19" spans="1:31">
      <c r="A19" s="73" t="s">
        <v>186</v>
      </c>
      <c r="B19" s="21"/>
      <c r="C19" s="25"/>
      <c r="D19" s="25"/>
      <c r="E19" s="14"/>
      <c r="F19" s="21"/>
      <c r="G19" s="25"/>
      <c r="H19" s="25"/>
      <c r="I19" s="9"/>
      <c r="J19" s="21"/>
      <c r="K19" s="25"/>
      <c r="L19" s="25"/>
      <c r="M19" s="10"/>
      <c r="N19" s="21"/>
      <c r="O19" s="25"/>
      <c r="P19" s="25"/>
      <c r="Q19" s="25"/>
      <c r="R19" s="21"/>
      <c r="S19" s="25"/>
      <c r="T19" s="25"/>
      <c r="U19" s="14"/>
      <c r="V19" s="14"/>
      <c r="W19" s="14"/>
      <c r="X19" s="14"/>
      <c r="Y19" s="22"/>
      <c r="Z19" s="21"/>
      <c r="AA19" s="25"/>
      <c r="AB19" s="25"/>
      <c r="AC19" s="22"/>
      <c r="AD19" s="14"/>
      <c r="AE19" s="14"/>
    </row>
    <row r="20" spans="1:31" ht="13" customHeight="1">
      <c r="A20" t="str">
        <f>VLOOKUP(C20,State!I$3:AT$6,37,FALSE)</f>
        <v>Louisiana</v>
      </c>
      <c r="B20" s="25"/>
      <c r="C20" s="25">
        <f>MIN(State!I3:I6)</f>
        <v>0.17878383014241134</v>
      </c>
      <c r="D20" s="14"/>
      <c r="E20" t="str">
        <f>VLOOKUP(G20,State!K$3:AT$6,35,FALSE)</f>
        <v>Kentucky</v>
      </c>
      <c r="F20" s="25"/>
      <c r="G20" s="25">
        <f>MIN(State!K3:K6)</f>
        <v>0.35292310166730884</v>
      </c>
      <c r="H20" s="9"/>
      <c r="I20" t="str">
        <f>VLOOKUP(K20,State!M$3:AT$6,33,FALSE)</f>
        <v>Mississippi</v>
      </c>
      <c r="J20" s="25"/>
      <c r="K20" s="25">
        <f>MIN(State!M3:M6)</f>
        <v>0</v>
      </c>
      <c r="L20" s="10"/>
      <c r="M20" t="str">
        <f>VLOOKUP(O20,State!O$3:AT$6,31,FALSE)</f>
        <v>Kentucky</v>
      </c>
      <c r="N20" s="25"/>
      <c r="O20" s="25">
        <f>MIN(State!O3:O6)</f>
        <v>0</v>
      </c>
      <c r="P20" s="25"/>
      <c r="Q20" t="str">
        <f>VLOOKUP(S20,State!Q$3:AT$6,29,FALSE)</f>
        <v>Kentucky</v>
      </c>
      <c r="R20" s="25"/>
      <c r="S20" s="25">
        <f>MIN(State!Q3:Q6)</f>
        <v>0</v>
      </c>
      <c r="T20" s="14"/>
      <c r="U20" s="14"/>
      <c r="V20" s="14"/>
      <c r="W20" s="14"/>
      <c r="X20" s="22"/>
      <c r="Z20" s="25"/>
      <c r="AA20" s="25"/>
      <c r="AB20" s="22"/>
      <c r="AC20" s="14"/>
      <c r="AD20" s="14"/>
    </row>
    <row r="21" spans="1:31">
      <c r="A21" t="str">
        <f>VLOOKUP(C21,State!I$3:AT$6,37,FALSE)</f>
        <v>Mississippi</v>
      </c>
      <c r="B21" s="25"/>
      <c r="C21" s="25">
        <f>SMALL(State!I$3:I$6,2)</f>
        <v>0.38977209535939156</v>
      </c>
      <c r="D21" s="14"/>
      <c r="E21" t="str">
        <f>VLOOKUP(G21,State!K$3:AT$6,35,FALSE)</f>
        <v>West Virginia</v>
      </c>
      <c r="F21" s="25"/>
      <c r="G21" s="25">
        <f>SMALL(State!K$3:K$6,2)</f>
        <v>0.47048664160167925</v>
      </c>
      <c r="H21" s="9"/>
      <c r="I21" t="str">
        <f>VLOOKUP(K21,State!M$3:AT$6,33,FALSE)</f>
        <v>West Virginia</v>
      </c>
      <c r="J21" s="25"/>
      <c r="K21" s="25">
        <f>SMALL(State!M$3:M$6,2)</f>
        <v>9.548830226780566E-3</v>
      </c>
      <c r="L21" s="10"/>
      <c r="M21" t="str">
        <f>VLOOKUP(O21,State!O$3:AT$6,31,FALSE)</f>
        <v>Kentucky</v>
      </c>
      <c r="N21" s="25"/>
      <c r="O21" s="25">
        <f>SMALL(State!O$3:O$6,2)</f>
        <v>0</v>
      </c>
      <c r="P21" s="25"/>
      <c r="Q21" t="str">
        <f>VLOOKUP(S21,State!Q$3:AT$6,29,FALSE)</f>
        <v>Kentucky</v>
      </c>
      <c r="R21" s="25"/>
      <c r="S21" s="25">
        <f>SMALL(State!Q$3:Q$6,2)</f>
        <v>0</v>
      </c>
      <c r="T21" s="14"/>
      <c r="U21" s="14"/>
      <c r="V21" s="14"/>
      <c r="W21" s="14"/>
      <c r="X21" s="22"/>
      <c r="Z21" s="25"/>
      <c r="AA21" s="25"/>
      <c r="AB21" s="22"/>
      <c r="AC21" s="14"/>
      <c r="AD21" s="14"/>
    </row>
    <row r="22" spans="1:31">
      <c r="A22" t="str">
        <f>VLOOKUP(C22,State!I$3:AT$6,37,FALSE)</f>
        <v>West Virginia</v>
      </c>
      <c r="B22" s="25"/>
      <c r="C22" s="25">
        <f>SMALL(State!I$3:I$6,3)</f>
        <v>0.49554941478125708</v>
      </c>
      <c r="D22" s="14"/>
      <c r="E22" t="str">
        <f>VLOOKUP(G22,State!K$3:AT$6,35,FALSE)</f>
        <v>Mississippi</v>
      </c>
      <c r="F22" s="25"/>
      <c r="G22" s="25">
        <f>SMALL(State!K$3:K$6,3)</f>
        <v>0.6102279046406085</v>
      </c>
      <c r="H22" s="9"/>
      <c r="I22" t="str">
        <f>VLOOKUP(K22,State!M$3:AT$6,33,FALSE)</f>
        <v>Louisiana</v>
      </c>
      <c r="J22" s="25"/>
      <c r="K22" s="25">
        <f>SMALL(State!M$3:M$6,3)</f>
        <v>2.610043560996635E-2</v>
      </c>
      <c r="L22" s="10"/>
      <c r="M22" t="str">
        <f>VLOOKUP(O22,State!O$3:AT$6,31,FALSE)</f>
        <v>Kentucky</v>
      </c>
      <c r="N22" s="25"/>
      <c r="O22" s="25">
        <f>SMALL(State!O$3:O$6,3)</f>
        <v>0</v>
      </c>
      <c r="P22" s="25"/>
      <c r="Q22" t="str">
        <f>VLOOKUP(S22,State!Q$3:AT$6,29,FALSE)</f>
        <v>Kentucky</v>
      </c>
      <c r="R22" s="25"/>
      <c r="S22" s="25">
        <f>SMALL(State!Q$3:Q$6,3)</f>
        <v>0</v>
      </c>
      <c r="T22" s="14"/>
      <c r="U22" s="14"/>
      <c r="V22" s="14"/>
      <c r="W22" s="14"/>
      <c r="X22" s="22"/>
      <c r="Z22" s="25"/>
      <c r="AA22" s="25"/>
      <c r="AB22" s="22"/>
      <c r="AC22" s="14"/>
      <c r="AD22" s="14"/>
    </row>
    <row r="23" spans="1:31">
      <c r="B23" s="25"/>
      <c r="C23" s="25"/>
      <c r="D23" s="14"/>
      <c r="F23" s="25"/>
      <c r="G23" s="25"/>
      <c r="H23" s="9"/>
      <c r="J23" s="25"/>
      <c r="K23" s="25"/>
      <c r="L23" s="10"/>
      <c r="N23" s="25"/>
      <c r="O23" s="25"/>
      <c r="P23" s="25"/>
      <c r="R23" s="25"/>
      <c r="S23" s="25"/>
      <c r="T23" s="14"/>
      <c r="U23" s="14"/>
      <c r="V23" s="14"/>
      <c r="W23" s="14"/>
      <c r="X23" s="22"/>
      <c r="Z23" s="25"/>
      <c r="AA23" s="25"/>
      <c r="AB23" s="22"/>
      <c r="AC23" s="14"/>
      <c r="AD23" s="14"/>
    </row>
    <row r="24" spans="1:31">
      <c r="A24" s="73" t="s">
        <v>197</v>
      </c>
      <c r="B24" s="21"/>
      <c r="C24" s="25"/>
      <c r="D24" s="25"/>
      <c r="E24" s="14"/>
      <c r="F24" s="23"/>
      <c r="G24" s="9"/>
      <c r="H24" s="9"/>
      <c r="I24" s="9"/>
      <c r="J24" s="24"/>
      <c r="K24" s="10"/>
      <c r="L24" s="10"/>
      <c r="M24" s="10"/>
      <c r="N24" s="22"/>
      <c r="O24" s="14"/>
      <c r="P24" s="14"/>
      <c r="Q24" s="14"/>
      <c r="R24" s="22"/>
      <c r="S24" s="14"/>
      <c r="T24" s="14"/>
      <c r="U24" s="14"/>
      <c r="V24" s="14"/>
      <c r="W24" s="14"/>
      <c r="X24" s="14"/>
      <c r="Y24" s="22"/>
      <c r="Z24" s="22"/>
      <c r="AA24" s="14"/>
      <c r="AB24" s="14"/>
      <c r="AC24" s="22"/>
      <c r="AD24" s="14"/>
      <c r="AE24" s="14"/>
    </row>
    <row r="25" spans="1:31" ht="13" customHeight="1">
      <c r="A25" t="str">
        <f>VLOOKUP(C25,County!$J$2:$AO$273,32,FALSE)</f>
        <v>Jefferson</v>
      </c>
      <c r="B25" t="str">
        <f>VLOOKUP(C25,County!$J$2:$AP$273,33,FALSE)</f>
        <v>MS</v>
      </c>
      <c r="C25" s="2">
        <f>MAX(County!J1:J273)</f>
        <v>0.84266499843603382</v>
      </c>
      <c r="E25" t="str">
        <f>VLOOKUP(G25,County!$K$2:$AO$273,31,FALSE)</f>
        <v>St. Tammany</v>
      </c>
      <c r="F25" t="str">
        <f>VLOOKUP(G25,County!$K$2:$AP$273,32,FALSE)</f>
        <v>LA</v>
      </c>
      <c r="G25" s="2">
        <f>MAX(County!K1:K273)</f>
        <v>0.83607230008422051</v>
      </c>
      <c r="H25" s="2"/>
      <c r="I25" t="str">
        <f>VLOOKUP(K25,County!$L$2:$AO$273,30,FALSE)</f>
        <v>Nicholas</v>
      </c>
      <c r="J25" t="str">
        <f>VLOOKUP(K25,County!$L$2:$AP$273,31,FALSE)</f>
        <v>KY</v>
      </c>
      <c r="K25" s="2">
        <f>MAX(County!L1:L273)</f>
        <v>0.33120113717128641</v>
      </c>
      <c r="L25" s="2"/>
      <c r="M25" t="str">
        <f>VLOOKUP(O25,County!$AJ$2:$AO$273,6,FALSE)</f>
        <v>East Carroll</v>
      </c>
      <c r="N25" t="str">
        <f>VLOOKUP(O25,County!$AJ$2:$AP$273,7,FALSE)</f>
        <v>LA</v>
      </c>
      <c r="O25" s="2">
        <f>MAX(County!AJ1:AJ273)</f>
        <v>3.3592534992223949E-2</v>
      </c>
      <c r="P25" s="2"/>
      <c r="Q25" t="str">
        <f>VLOOKUP(S25,County!$AK$2:$AO$273,5,FALSE)</f>
        <v>Adair</v>
      </c>
      <c r="R25" t="str">
        <f>VLOOKUP(S25,County!$AK$2:$AP$273,6,FALSE)</f>
        <v>KY</v>
      </c>
      <c r="S25" s="2">
        <f>MAX(County!AK1:AK273)</f>
        <v>0</v>
      </c>
      <c r="T25" s="2"/>
      <c r="W25" s="2"/>
      <c r="X25" s="2"/>
      <c r="AA25" s="2"/>
      <c r="AB25" s="2"/>
    </row>
    <row r="26" spans="1:31">
      <c r="A26" t="str">
        <f>VLOOKUP(C26,County!$J$2:$AO$273,32,FALSE)</f>
        <v>Claiborne</v>
      </c>
      <c r="B26" t="str">
        <f>VLOOKUP(C26,County!$J$2:$AP$273,33,FALSE)</f>
        <v>MS</v>
      </c>
      <c r="C26" s="2">
        <f>LARGE(County!J1:J273,2)</f>
        <v>0.83346613545816728</v>
      </c>
      <c r="E26" t="str">
        <f>VLOOKUP(G26,County!$K$2:$AO$273,31,FALSE)</f>
        <v>Terrebonne</v>
      </c>
      <c r="F26" t="str">
        <f>VLOOKUP(G26,County!$K$2:$AP$273,32,FALSE)</f>
        <v>LA</v>
      </c>
      <c r="G26" s="2">
        <f>LARGE(County!K1:K273,2)</f>
        <v>0.81902234752684611</v>
      </c>
      <c r="I26" t="str">
        <f>VLOOKUP(K26,County!$L$2:$AO$273,30,FALSE)</f>
        <v>Woodford</v>
      </c>
      <c r="J26" t="str">
        <f>VLOOKUP(K26,County!$L$2:$AP$273,31,FALSE)</f>
        <v>KY</v>
      </c>
      <c r="K26" s="2">
        <f>LARGE(County!L1:L273,2)</f>
        <v>0.25024727992087042</v>
      </c>
      <c r="M26" t="str">
        <f>VLOOKUP(O26,County!$AJ$2:$AO$273,6,FALSE)</f>
        <v>Orleans</v>
      </c>
      <c r="N26" t="str">
        <f>VLOOKUP(O26,County!$AJ$2:$AP$273,7,FALSE)</f>
        <v>LA</v>
      </c>
      <c r="O26" s="2">
        <f>LARGE(County!AJ1:AJ273,2)</f>
        <v>2.1225518634845061E-2</v>
      </c>
      <c r="P26" s="2"/>
      <c r="Q26" t="str">
        <f>VLOOKUP(S26,County!$AK$2:$AO$273,5,FALSE)</f>
        <v>Adair</v>
      </c>
      <c r="R26" t="str">
        <f>VLOOKUP(S26,County!$AK$2:$AP$273,6,FALSE)</f>
        <v>KY</v>
      </c>
      <c r="S26" s="2">
        <f>LARGE(County!AK1:AK273,2)</f>
        <v>0</v>
      </c>
      <c r="W26" s="2"/>
      <c r="AA26" s="2"/>
    </row>
    <row r="27" spans="1:31">
      <c r="A27" t="str">
        <f>VLOOKUP(C27,County!$J$2:$AO$273,32,FALSE)</f>
        <v>Holmes</v>
      </c>
      <c r="B27" t="str">
        <f>VLOOKUP(C27,County!$J$2:$AP$273,33,FALSE)</f>
        <v>MS</v>
      </c>
      <c r="C27" s="2">
        <f>LARGE(County!J2:J273,3)</f>
        <v>0.76411022576361221</v>
      </c>
      <c r="D27"/>
      <c r="E27" t="str">
        <f>VLOOKUP(G27,County!$K$2:$AO$273,31,FALSE)</f>
        <v>Cameron</v>
      </c>
      <c r="F27" t="str">
        <f>VLOOKUP(G27,County!$K$2:$AP$273,32,FALSE)</f>
        <v>LA</v>
      </c>
      <c r="G27" s="2">
        <f>LARGE(County!K2:K273,3)</f>
        <v>0.80969191270860075</v>
      </c>
      <c r="I27" t="str">
        <f>VLOOKUP(K27,County!$L$2:$AO$273,30,FALSE)</f>
        <v>Franklin</v>
      </c>
      <c r="J27" t="str">
        <f>VLOOKUP(K27,County!$L$2:$AP$273,31,FALSE)</f>
        <v>KY</v>
      </c>
      <c r="K27" s="2">
        <f>LARGE(County!L2:L273,3)</f>
        <v>0.24213950126490785</v>
      </c>
      <c r="M27" t="str">
        <f>VLOOKUP(O27,County!$AJ$2:$AO$273,6,FALSE)</f>
        <v>St. Landry</v>
      </c>
      <c r="N27" t="str">
        <f>VLOOKUP(O27,County!$AJ$2:$AP$273,7,FALSE)</f>
        <v>LA</v>
      </c>
      <c r="O27" s="2">
        <f>LARGE(County!AJ2:AJ273,3)</f>
        <v>1.8934966571602225E-2</v>
      </c>
      <c r="P27" s="2"/>
      <c r="Q27" t="str">
        <f>VLOOKUP(S27,County!$AK$2:$AO$273,5,FALSE)</f>
        <v>Adair</v>
      </c>
      <c r="R27" t="str">
        <f>VLOOKUP(S27,County!$AK$2:$AP$273,6,FALSE)</f>
        <v>KY</v>
      </c>
      <c r="S27" s="2">
        <f>LARGE(County!AK2:AK273,3)</f>
        <v>0</v>
      </c>
      <c r="W27" s="2"/>
      <c r="AA27" s="2"/>
    </row>
    <row r="28" spans="1:31">
      <c r="A28" t="str">
        <f>VLOOKUP(C28,County!$J$2:$AO$273,32,FALSE)</f>
        <v>Elliott</v>
      </c>
      <c r="B28" t="str">
        <f>VLOOKUP(C28,County!$J$2:$AP$273,33,FALSE)</f>
        <v>KY</v>
      </c>
      <c r="C28" s="2">
        <f>LARGE(County!J2:J273,4)</f>
        <v>0.73146292585170336</v>
      </c>
      <c r="D28"/>
      <c r="E28" t="str">
        <f>VLOOKUP(G28,County!$K$2:$AO$273,31,FALSE)</f>
        <v>St. Bernard</v>
      </c>
      <c r="F28" t="str">
        <f>VLOOKUP(G28,County!$K$2:$AP$273,32,FALSE)</f>
        <v>LA</v>
      </c>
      <c r="G28" s="2">
        <f>LARGE(County!K2:K273,4)</f>
        <v>0.79993574813268009</v>
      </c>
      <c r="I28" t="str">
        <f>VLOOKUP(K28,County!$L$2:$AO$273,30,FALSE)</f>
        <v>Anderson</v>
      </c>
      <c r="J28" t="str">
        <f>VLOOKUP(K28,County!$L$2:$AP$273,31,FALSE)</f>
        <v>KY</v>
      </c>
      <c r="K28" s="2">
        <f>LARGE(County!L2:L273,4)</f>
        <v>0.23780487804878048</v>
      </c>
      <c r="M28" t="str">
        <f>VLOOKUP(O28,County!$AJ$2:$AO$273,6,FALSE)</f>
        <v>St. James</v>
      </c>
      <c r="N28" t="str">
        <f>VLOOKUP(O28,County!$AJ$2:$AP$273,7,FALSE)</f>
        <v>LA</v>
      </c>
      <c r="O28" s="2">
        <f>LARGE(County!AJ2:AJ273,4)</f>
        <v>1.8619337979094076E-2</v>
      </c>
      <c r="P28" s="2"/>
      <c r="Q28" t="str">
        <f>VLOOKUP(S28,County!$AK$2:$AO$273,5,FALSE)</f>
        <v>Adair</v>
      </c>
      <c r="R28" t="str">
        <f>VLOOKUP(S28,County!$AK$2:$AP$273,6,FALSE)</f>
        <v>KY</v>
      </c>
      <c r="S28" s="2">
        <f>LARGE(County!AK2:AK273,4)</f>
        <v>0</v>
      </c>
      <c r="W28" s="2"/>
      <c r="AA28" s="2"/>
    </row>
    <row r="29" spans="1:31">
      <c r="A29" t="str">
        <f>VLOOKUP(C29,County!$J$2:$AO$273,32,FALSE)</f>
        <v>Marion</v>
      </c>
      <c r="B29" t="str">
        <f>VLOOKUP(C29,County!$J$2:$AP$273,33,FALSE)</f>
        <v>KY</v>
      </c>
      <c r="C29" s="2">
        <f>LARGE(County!J2:J273,5)</f>
        <v>0.72915110779188452</v>
      </c>
      <c r="D29"/>
      <c r="E29" t="str">
        <f>VLOOKUP(G29,County!$K$2:$AO$273,31,FALSE)</f>
        <v>George</v>
      </c>
      <c r="F29" t="str">
        <f>VLOOKUP(G29,County!$K$2:$AP$273,32,FALSE)</f>
        <v>MS</v>
      </c>
      <c r="G29" s="2">
        <f>LARGE(County!K2:K273,5)</f>
        <v>0.79988061483360695</v>
      </c>
      <c r="I29" t="str">
        <f>VLOOKUP(K29,County!$L$2:$AO$273,30,FALSE)</f>
        <v>Bourbon</v>
      </c>
      <c r="J29" t="str">
        <f>VLOOKUP(K29,County!$L$2:$AP$273,31,FALSE)</f>
        <v>KY</v>
      </c>
      <c r="K29" s="2">
        <f>LARGE(County!L2:L273,5)</f>
        <v>0.22874044860734533</v>
      </c>
      <c r="M29" t="str">
        <f>VLOOKUP(O29,County!$AJ$2:$AO$273,6,FALSE)</f>
        <v>St. Helena</v>
      </c>
      <c r="N29" t="str">
        <f>VLOOKUP(O29,County!$AJ$2:$AP$273,7,FALSE)</f>
        <v>LA</v>
      </c>
      <c r="O29" s="2">
        <f>LARGE(County!AJ2:AJ273,5)</f>
        <v>1.8560065266163574E-2</v>
      </c>
      <c r="P29" s="2"/>
      <c r="Q29" t="str">
        <f>VLOOKUP(S29,County!$AK$2:$AO$273,5,FALSE)</f>
        <v>Adair</v>
      </c>
      <c r="R29" t="str">
        <f>VLOOKUP(S29,County!$AK$2:$AP$273,6,FALSE)</f>
        <v>KY</v>
      </c>
      <c r="S29" s="2">
        <f>LARGE(County!AK2:AK273,5)</f>
        <v>0</v>
      </c>
      <c r="W29" s="2"/>
      <c r="AA29" s="2"/>
    </row>
    <row r="30" spans="1:31">
      <c r="C30" s="2"/>
      <c r="D30"/>
      <c r="G30" s="2"/>
      <c r="K30" s="2"/>
      <c r="O30" s="2"/>
      <c r="P30" s="2"/>
      <c r="S30" s="2"/>
      <c r="W30" s="2"/>
      <c r="AA30" s="2"/>
    </row>
    <row r="31" spans="1:31">
      <c r="A31" s="73" t="s">
        <v>336</v>
      </c>
    </row>
    <row r="32" spans="1:31" ht="13" customHeight="1">
      <c r="A32" t="str">
        <f>VLOOKUP(C32,County!$J$2:$AO$273,32,FALSE)</f>
        <v>Plaquemines</v>
      </c>
      <c r="B32" t="str">
        <f>VLOOKUP(C32,County!$J$2:$AP$273,33,FALSE)</f>
        <v>LA</v>
      </c>
      <c r="C32" s="2">
        <f>MIN(County!J1:J273)</f>
        <v>5.8794466403162056E-2</v>
      </c>
      <c r="D32"/>
      <c r="E32" t="str">
        <f>VLOOKUP(G32,County!$K$2:$AO$273,31,FALSE)</f>
        <v>Jefferson</v>
      </c>
      <c r="F32" t="str">
        <f>VLOOKUP(G32,County!$K$2:$AP$273,32,FALSE)</f>
        <v>MS</v>
      </c>
      <c r="G32" s="2">
        <f>MIN(County!K1:K273)</f>
        <v>0.15733500156396621</v>
      </c>
      <c r="K32" s="2"/>
      <c r="L32" s="2"/>
      <c r="O32" s="2"/>
      <c r="P32" s="2"/>
      <c r="S32" s="2"/>
      <c r="T32" s="2"/>
      <c r="W32" s="2"/>
      <c r="X32" s="2"/>
      <c r="AA32" s="2"/>
      <c r="AB32" s="2"/>
    </row>
    <row r="33" spans="1:31">
      <c r="A33" t="str">
        <f>VLOOKUP(C33,County!$J$2:$AO$273,32,FALSE)</f>
        <v>St. Bernard</v>
      </c>
      <c r="B33" t="str">
        <f>VLOOKUP(C33,County!$J$2:$AP$273,33,FALSE)</f>
        <v>LA</v>
      </c>
      <c r="C33" s="2">
        <f>SMALL(County!J1:J273,2)</f>
        <v>6.3930607983294516E-2</v>
      </c>
      <c r="D33"/>
      <c r="E33" t="str">
        <f>VLOOKUP(G33,County!$K$2:$AO$273,31,FALSE)</f>
        <v>Franklin</v>
      </c>
      <c r="F33" t="str">
        <f>VLOOKUP(G33,County!$K$2:$AP$273,32,FALSE)</f>
        <v>KY</v>
      </c>
      <c r="G33" s="2">
        <f>SMALL(County!K1:K273,2)</f>
        <v>0.16178773641729913</v>
      </c>
      <c r="I33" s="70"/>
      <c r="K33" s="2"/>
    </row>
    <row r="34" spans="1:31">
      <c r="A34" t="str">
        <f>VLOOKUP(C34,County!$J$2:$AO$273,32,FALSE)</f>
        <v>St. Tammany</v>
      </c>
      <c r="B34" t="str">
        <f>VLOOKUP(C34,County!$J$2:$AP$273,33,FALSE)</f>
        <v>LA</v>
      </c>
      <c r="C34" s="2">
        <f>SMALL(County!J2:J273,3)</f>
        <v>7.6705465696331007E-2</v>
      </c>
      <c r="D34"/>
      <c r="E34" t="str">
        <f>VLOOKUP(G34,County!$K$2:$AO$273,31,FALSE)</f>
        <v>Claiborne</v>
      </c>
      <c r="F34" t="str">
        <f>VLOOKUP(G34,County!$K$2:$AP$273,32,FALSE)</f>
        <v>MS</v>
      </c>
      <c r="G34" s="2">
        <f>SMALL(County!K2:K273,3)</f>
        <v>0.16653386454183267</v>
      </c>
      <c r="I34" s="69"/>
      <c r="K34" s="2"/>
    </row>
    <row r="35" spans="1:31">
      <c r="A35" t="str">
        <f>VLOOKUP(C35,County!$J$2:$AO$273,32,FALSE)</f>
        <v>Cameron</v>
      </c>
      <c r="B35" t="str">
        <f>VLOOKUP(C35,County!$J$2:$AP$273,33,FALSE)</f>
        <v>LA</v>
      </c>
      <c r="C35" s="2">
        <f>SMALL(County!J2:J273,4)</f>
        <v>8.9858793324775352E-2</v>
      </c>
      <c r="D35"/>
      <c r="E35" t="str">
        <f>VLOOKUP(G35,County!$K$2:$AO$273,31,FALSE)</f>
        <v>Marion</v>
      </c>
      <c r="F35" t="str">
        <f>VLOOKUP(G35,County!$K$2:$AP$273,32,FALSE)</f>
        <v>KY</v>
      </c>
      <c r="G35" s="2">
        <f>SMALL(County!K2:K273,4)</f>
        <v>0.1837191934279313</v>
      </c>
      <c r="K35" s="2"/>
    </row>
    <row r="36" spans="1:31">
      <c r="A36" t="str">
        <f>VLOOKUP(C36,County!$J$2:$AO$273,32,FALSE)</f>
        <v>La Salle</v>
      </c>
      <c r="B36" t="str">
        <f>VLOOKUP(C36,County!$J$2:$AP$273,33,FALSE)</f>
        <v>LA</v>
      </c>
      <c r="C36" s="2">
        <f>SMALL(County!J2:J273,5)</f>
        <v>8.9937338739402878E-2</v>
      </c>
      <c r="D36"/>
      <c r="E36" t="str">
        <f>VLOOKUP(G36,County!$K$2:$AO$273,31,FALSE)</f>
        <v>Elliott</v>
      </c>
      <c r="F36" t="str">
        <f>VLOOKUP(G36,County!$K$2:$AP$273,32,FALSE)</f>
        <v>KY</v>
      </c>
      <c r="G36" s="2">
        <f>SMALL(County!K2:K273,5)</f>
        <v>0.19639278557114229</v>
      </c>
      <c r="K36" s="2"/>
    </row>
    <row r="37" spans="1:31">
      <c r="C37" s="2"/>
      <c r="D37"/>
      <c r="G37" s="2"/>
      <c r="K37" s="2"/>
    </row>
    <row r="38" spans="1:31">
      <c r="A38" s="45" t="s">
        <v>244</v>
      </c>
      <c r="C38" s="2"/>
      <c r="D38" t="s">
        <v>245</v>
      </c>
      <c r="G38" s="2"/>
      <c r="H38" t="s">
        <v>347</v>
      </c>
      <c r="K38" s="2"/>
      <c r="L38" s="2"/>
    </row>
    <row r="39" spans="1:31">
      <c r="A39" t="str">
        <f>VLOOKUP(C39,County!$J$2:$AO$273,32,FALSE)</f>
        <v>Issaquena</v>
      </c>
      <c r="B39" t="str">
        <f>VLOOKUP(C39,County!$J$2:$AP$273,33,FALSE)</f>
        <v>MS</v>
      </c>
      <c r="C39" s="2">
        <f>DMAX(County!D1:J273,"Democratic",D38:D39)</f>
        <v>0.49298597194388777</v>
      </c>
      <c r="D39">
        <v>2</v>
      </c>
      <c r="E39" t="str">
        <f>VLOOKUP(G39,County!$K$2:$AO$273,31,FALSE)</f>
        <v>Marshall</v>
      </c>
      <c r="F39" t="str">
        <f>VLOOKUP(G39,County!$K$2:$AP$273,32,FALSE)</f>
        <v>MS</v>
      </c>
      <c r="G39" s="2">
        <f>DMAX(County!E1:K273,"Republican",H38:H39)</f>
        <v>0.49405476164503109</v>
      </c>
      <c r="H39">
        <v>2</v>
      </c>
      <c r="K39" s="2"/>
      <c r="L39" s="5"/>
    </row>
    <row r="40" spans="1:31">
      <c r="H40" s="2"/>
      <c r="L40" s="2"/>
      <c r="M40" s="5"/>
    </row>
    <row r="41" spans="1:31">
      <c r="A41" s="45" t="s">
        <v>163</v>
      </c>
      <c r="D41" t="s">
        <v>245</v>
      </c>
      <c r="G41" s="2"/>
      <c r="H41" t="s">
        <v>347</v>
      </c>
      <c r="I41" s="7"/>
      <c r="J41" s="7"/>
      <c r="K41" s="49"/>
      <c r="L41" s="50"/>
    </row>
    <row r="42" spans="1:31">
      <c r="A42" t="str">
        <f>VLOOKUP(C42,County!$J$2:$AO$273,32,FALSE)</f>
        <v>Jessamine</v>
      </c>
      <c r="B42" t="str">
        <f>VLOOKUP(C42,County!$J$2:$AP$273,33,FALSE)</f>
        <v>KY</v>
      </c>
      <c r="C42" s="2">
        <f>DMIN(County!D1:J273,"Democratic",D41:D42)</f>
        <v>0.40592072252885097</v>
      </c>
      <c r="D42">
        <v>1</v>
      </c>
      <c r="E42" t="str">
        <f>VLOOKUP(G42,County!$K$2:$AO$273,31,FALSE)</f>
        <v>Orleans</v>
      </c>
      <c r="F42" t="str">
        <f>VLOOKUP(G42,County!$K$2:$AP$273,32,FALSE)</f>
        <v>LA</v>
      </c>
      <c r="G42" s="2">
        <f>DMIN(County!E1:K273,"Republican",H41:H42)</f>
        <v>0.37597775421609619</v>
      </c>
      <c r="H42">
        <v>1</v>
      </c>
      <c r="I42" s="7"/>
      <c r="J42" s="7"/>
      <c r="K42" s="49"/>
      <c r="L42" s="7"/>
    </row>
    <row r="43" spans="1:31">
      <c r="H43" s="2"/>
      <c r="J43" s="7"/>
      <c r="K43" s="7"/>
      <c r="L43" s="49"/>
      <c r="M43" s="7"/>
    </row>
    <row r="44" spans="1:31">
      <c r="A44" t="s">
        <v>71</v>
      </c>
      <c r="B44" s="15" t="str">
        <f>A14</f>
        <v>Democratic</v>
      </c>
      <c r="C44" s="71" t="str">
        <f>E14</f>
        <v>Republican</v>
      </c>
      <c r="D44" s="72" t="str">
        <f>I14</f>
        <v>Independent</v>
      </c>
      <c r="E44" s="5" t="str">
        <f>M14</f>
        <v>Libertarian</v>
      </c>
      <c r="F44" s="5" t="str">
        <f>Q14</f>
        <v>Mountain</v>
      </c>
      <c r="G44" s="5">
        <f>U14</f>
        <v>0</v>
      </c>
      <c r="H44" s="5">
        <f>Y14</f>
        <v>0</v>
      </c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>
      <c r="A45" t="s">
        <v>196</v>
      </c>
      <c r="B45" s="5">
        <f>COUNTIF(State!$C$1:$C$6,1)</f>
        <v>2</v>
      </c>
      <c r="C45" s="5">
        <f>COUNTIF(State!$D$1:$D$6,1)</f>
        <v>2</v>
      </c>
      <c r="D45" s="5">
        <f>COUNTIF(State!$E$1:$E$6,1)</f>
        <v>0</v>
      </c>
      <c r="E45" s="5">
        <f>COUNTIF(State!$AV$1:$AV$6,1)</f>
        <v>0</v>
      </c>
      <c r="F45" s="5">
        <f>COUNTIF(State!$AW$1:$AW$6,1)</f>
        <v>0</v>
      </c>
      <c r="G45" s="5">
        <f>COUNTIF(State!$AX$1:$AX$6,1)</f>
        <v>0</v>
      </c>
      <c r="H45" s="5">
        <f>COUNTIF(State!$AY$1:$AY$6,1)</f>
        <v>0</v>
      </c>
      <c r="K45" s="5"/>
      <c r="M45" s="5"/>
      <c r="O45" s="5"/>
      <c r="P45" s="5"/>
      <c r="Q45" s="5"/>
      <c r="S45" s="5"/>
      <c r="T45" s="5"/>
      <c r="U45" s="5"/>
      <c r="W45" s="5"/>
      <c r="X45" s="5"/>
      <c r="Y45" s="5"/>
      <c r="Z45" s="5"/>
      <c r="AA45" s="5"/>
      <c r="AB45" s="5"/>
      <c r="AC45" s="5"/>
      <c r="AD45" s="5"/>
      <c r="AE45" s="5"/>
    </row>
    <row r="46" spans="1:31">
      <c r="A46" t="s">
        <v>181</v>
      </c>
      <c r="B46" s="5">
        <f>COUNTIF(State!$C$1:$C$6,2)</f>
        <v>2</v>
      </c>
      <c r="C46" s="5">
        <f>COUNTIF(State!$D$1:$D$6,2)</f>
        <v>2</v>
      </c>
      <c r="D46" s="5">
        <f>COUNTIF(State!$E$1:$E$6,2)</f>
        <v>0</v>
      </c>
      <c r="E46" s="5">
        <f>COUNTIF(State!$AV$1:$AV$6,2)</f>
        <v>0</v>
      </c>
      <c r="F46" s="5">
        <f>COUNTIF(State!$AW$1:$AW$6,2)</f>
        <v>0</v>
      </c>
      <c r="G46" s="5">
        <f>COUNTIF(State!$AX$1:$AX$6,2)</f>
        <v>0</v>
      </c>
      <c r="H46" s="5">
        <f>COUNTIF(State!$AY$1:$AY$6,2)</f>
        <v>0</v>
      </c>
      <c r="K46" s="5"/>
      <c r="M46" s="5"/>
      <c r="O46" s="5"/>
      <c r="P46" s="5"/>
      <c r="Q46" s="5"/>
      <c r="S46" s="5"/>
      <c r="T46" s="5"/>
      <c r="U46" s="5"/>
      <c r="W46" s="5"/>
      <c r="X46" s="5"/>
      <c r="Y46" s="5"/>
      <c r="Z46" s="5"/>
      <c r="AA46" s="5"/>
      <c r="AB46" s="5"/>
      <c r="AC46" s="5"/>
      <c r="AD46" s="5"/>
      <c r="AE46" s="5"/>
    </row>
    <row r="47" spans="1:31">
      <c r="A47" t="s">
        <v>182</v>
      </c>
      <c r="B47" s="5">
        <f>COUNTIF(State!$C$1:$C$6,3)</f>
        <v>0</v>
      </c>
      <c r="C47" s="5">
        <f>COUNTIF(State!$D$1:$D$6,3)</f>
        <v>0</v>
      </c>
      <c r="D47" s="5">
        <f>COUNTIF(State!$E$1:$E$6,3)</f>
        <v>1</v>
      </c>
      <c r="E47" s="5">
        <f>COUNTIF(State!$AV$1:$AV$6,3)</f>
        <v>0</v>
      </c>
      <c r="F47" s="5">
        <f>COUNTIF(State!$AW$1:$AW$6,3)</f>
        <v>1</v>
      </c>
      <c r="G47" s="5">
        <f>COUNTIF(State!$AX$1:$AX$6,3)</f>
        <v>0</v>
      </c>
      <c r="H47" s="5">
        <f>COUNTIF(State!$AY$1:$AY$6,3)</f>
        <v>0</v>
      </c>
      <c r="K47" s="5"/>
      <c r="M47" s="5"/>
      <c r="O47" s="5"/>
      <c r="P47" s="5"/>
      <c r="Q47" s="5"/>
      <c r="S47" s="5"/>
      <c r="T47" s="5"/>
      <c r="U47" s="5"/>
      <c r="W47" s="5"/>
      <c r="X47" s="5"/>
      <c r="Y47" s="5"/>
      <c r="Z47" s="5"/>
      <c r="AA47" s="5"/>
      <c r="AB47" s="5"/>
      <c r="AC47" s="5"/>
      <c r="AD47" s="5"/>
      <c r="AE47" s="5"/>
    </row>
    <row r="48" spans="1:31">
      <c r="B48" s="5"/>
      <c r="C48" s="5"/>
      <c r="D48" s="5"/>
      <c r="E48" s="5"/>
      <c r="F48" s="5"/>
      <c r="G48" s="5"/>
      <c r="H48" s="5"/>
      <c r="K48" s="5"/>
      <c r="M48" s="5"/>
      <c r="O48" s="5"/>
      <c r="P48" s="5"/>
      <c r="Q48" s="5"/>
      <c r="S48" s="5"/>
      <c r="T48" s="5"/>
      <c r="U48" s="5"/>
      <c r="W48" s="5"/>
      <c r="X48" s="5"/>
      <c r="Y48" s="5"/>
      <c r="Z48" s="5"/>
      <c r="AA48" s="5"/>
      <c r="AB48" s="5"/>
      <c r="AC48" s="5"/>
      <c r="AD48" s="5"/>
      <c r="AE48" s="5"/>
    </row>
    <row r="49" spans="1:8">
      <c r="A49" t="s">
        <v>20</v>
      </c>
      <c r="B49" s="2"/>
      <c r="C49" s="2"/>
    </row>
    <row r="50" spans="1:8" s="5" customFormat="1">
      <c r="A50" s="59" t="s">
        <v>196</v>
      </c>
      <c r="B50" s="1">
        <f>COUNTIF(County!D$1:D$273,1)-B45</f>
        <v>112</v>
      </c>
      <c r="C50" s="1">
        <f>COUNTIF(County!E$1:E$273,1)-C45</f>
        <v>153</v>
      </c>
      <c r="D50" s="1">
        <f>COUNTIF(County!F$1:F$273,1)-D45</f>
        <v>0</v>
      </c>
      <c r="E50" s="1">
        <f>COUNTIF(County!AF$1:AF$273,1)-E45</f>
        <v>0</v>
      </c>
      <c r="F50" s="1">
        <f>COUNTIF(County!AG$1:AG$273,1)-F45</f>
        <v>0</v>
      </c>
      <c r="G50" s="1">
        <f>COUNTIF(County!AH$1:AH$273,1)-G45</f>
        <v>0</v>
      </c>
      <c r="H50" s="1">
        <f>COUNTIF(County!AI$1:AI$273,1)-H45</f>
        <v>0</v>
      </c>
    </row>
    <row r="51" spans="1:8" s="5" customFormat="1">
      <c r="A51" s="59" t="s">
        <v>181</v>
      </c>
      <c r="B51" s="1">
        <f>COUNTIF(County!D$1:D$273,2)-B46</f>
        <v>151</v>
      </c>
      <c r="C51" s="1">
        <f>COUNTIF(County!E$1:E$273,2)-C46</f>
        <v>108</v>
      </c>
      <c r="D51" s="1">
        <f>COUNTIF(County!F$1:F$273,2)-D46</f>
        <v>4</v>
      </c>
      <c r="E51" s="1">
        <f>COUNTIF(County!AF$1:AF$273,2)-E46</f>
        <v>0</v>
      </c>
      <c r="F51" s="1">
        <f>COUNTIF(County!AG$1:AG$273,2)-F46</f>
        <v>0</v>
      </c>
      <c r="G51" s="1">
        <f>COUNTIF(County!AH$1:AH$273,2)-G46</f>
        <v>0</v>
      </c>
      <c r="H51" s="1">
        <f>COUNTIF(County!AI$1:AI$273,2)-H46</f>
        <v>0</v>
      </c>
    </row>
    <row r="52" spans="1:8" s="5" customFormat="1">
      <c r="A52" s="59" t="s">
        <v>182</v>
      </c>
      <c r="B52" s="1">
        <f>COUNTIF(County!D$1:D$273,3)-B47</f>
        <v>2</v>
      </c>
      <c r="C52" s="1">
        <f>COUNTIF(County!E$1:E$273,3)-C47</f>
        <v>4</v>
      </c>
      <c r="D52" s="1">
        <f>COUNTIF(County!F$1:F$273,3)-D47</f>
        <v>122</v>
      </c>
      <c r="E52" s="1">
        <f>COUNTIF(County!AF$1:AF$273,3)-E47</f>
        <v>0</v>
      </c>
      <c r="F52" s="1">
        <f>COUNTIF(County!AG$1:AG$273,3)-F47</f>
        <v>-1</v>
      </c>
      <c r="G52" s="1">
        <f>COUNTIF(County!AH$1:AH$273,3)-G47</f>
        <v>0</v>
      </c>
      <c r="H52" s="1">
        <f>COUNTIF(County!AI$1:AI$273,3)-H47</f>
        <v>0</v>
      </c>
    </row>
    <row r="53" spans="1:8" s="5" customFormat="1">
      <c r="A53" s="59" t="s">
        <v>337</v>
      </c>
      <c r="B53" s="1">
        <f>COUNTIF(County!$D$1:$D$273,4)-COUNTIF(State!$C$1:$C$6,4)</f>
        <v>0</v>
      </c>
      <c r="C53" s="1">
        <f>COUNTIF(County!$E$1:$E$273,4)-COUNTIF(State!$D$1:$D$6,4)</f>
        <v>0</v>
      </c>
      <c r="D53" s="1">
        <f>COUNTIF(County!$F$1:$F$273,4)-COUNTIF(State!$E$1:$E$6,4)</f>
        <v>19</v>
      </c>
      <c r="E53" s="1">
        <f>COUNTIF(County!$AF$1:$AF$273,4)-COUNTIF(State!$AV$1:$AV$6,4)</f>
        <v>0</v>
      </c>
      <c r="F53" s="1">
        <f>COUNTIF(County!$AG$1:$AG$273,4)-COUNTIF(State!$AW$1:$AW$6,4)</f>
        <v>0</v>
      </c>
      <c r="G53" s="1">
        <f>COUNTIF(County!$AH$1:$AH$273,4)-COUNTIF(State!$AX$1:$AX$6,4)</f>
        <v>0</v>
      </c>
      <c r="H53" s="1">
        <f>COUNTIF(County!$AI$1:$AI$273,4)-COUNTIF(State!$AY$1:$AY$6,4)</f>
        <v>0</v>
      </c>
    </row>
    <row r="55" spans="1:8">
      <c r="A55" s="59" t="s">
        <v>75</v>
      </c>
    </row>
    <row r="56" spans="1:8">
      <c r="A56" t="s">
        <v>198</v>
      </c>
      <c r="B56" s="1">
        <f>COUNTIF(State!$I1:$I6,"&lt;.0999")</f>
        <v>0</v>
      </c>
      <c r="C56" s="1">
        <f>COUNTIF(State!$K1:$K6,"&lt;.0999")</f>
        <v>0</v>
      </c>
      <c r="D56" s="1">
        <f>COUNTIF(State!$M$1:$M$6,"&lt;.0999")</f>
        <v>4</v>
      </c>
    </row>
    <row r="57" spans="1:8">
      <c r="A57" t="s">
        <v>199</v>
      </c>
      <c r="B57" s="1">
        <f>COUNTIF(State!$I$1:$I$6,"&lt;.1999")-B56</f>
        <v>1</v>
      </c>
      <c r="C57" s="1">
        <f>COUNTIF(State!$K$1:$K$6,"&lt;.1999")-C56</f>
        <v>0</v>
      </c>
      <c r="D57" s="1">
        <f>COUNTIF(State!$M$1:$M$6,"&lt;.1999")-D56</f>
        <v>0</v>
      </c>
    </row>
    <row r="58" spans="1:8">
      <c r="A58" t="s">
        <v>188</v>
      </c>
      <c r="B58" s="1">
        <f>COUNTIF(State!$I$1:$I$6,"&lt;.2999")-SUM(B56:B57)</f>
        <v>0</v>
      </c>
      <c r="C58" s="1">
        <f>COUNTIF(State!$K$1:$K$6,"&lt;.2999")-SUM(C56:C57)</f>
        <v>0</v>
      </c>
      <c r="D58" s="1">
        <f>COUNTIF(State!$M$1:$M$6,"&lt;.2999")-SUM(D56:D57)</f>
        <v>0</v>
      </c>
    </row>
    <row r="59" spans="1:8">
      <c r="A59" t="s">
        <v>189</v>
      </c>
      <c r="B59" s="1">
        <f>COUNTIF(State!$I$1:$I$6,"&lt;.3999")-SUM(B56:B58)</f>
        <v>1</v>
      </c>
      <c r="C59" s="1">
        <f>COUNTIF(State!$K$1:$K$6,"&lt;.3999")-SUM(C56:C58)</f>
        <v>1</v>
      </c>
      <c r="D59" s="1">
        <f>COUNTIF(State!$M$1:$M$6,"&lt;.3999")-SUM(D56:D58)</f>
        <v>0</v>
      </c>
    </row>
    <row r="60" spans="1:8">
      <c r="A60" t="s">
        <v>190</v>
      </c>
      <c r="B60" s="1">
        <f>COUNTIF(State!$I$1:$I$6,"&lt;.4999")-SUM(B56:B59)</f>
        <v>1</v>
      </c>
      <c r="C60" s="1">
        <f>COUNTIF(State!$K$1:$K$6,"&lt;.4999")-SUM(C56:C59)</f>
        <v>1</v>
      </c>
      <c r="D60" s="1">
        <f>COUNTIF(State!$M$1:$M$6,"&lt;.4999")-SUM(D56:D59)</f>
        <v>0</v>
      </c>
    </row>
    <row r="61" spans="1:8">
      <c r="A61" t="s">
        <v>192</v>
      </c>
      <c r="B61" s="1">
        <f>COUNTIF(State!$I$1:$I$6,"&lt;.5999")-SUM(B56:B60)</f>
        <v>1</v>
      </c>
      <c r="C61" s="1">
        <f>COUNTIF(State!$K$1:$K$6,"&lt;.5999")-SUM(C56:C60)</f>
        <v>0</v>
      </c>
      <c r="D61" s="1">
        <f>COUNTIF(State!$M$1:$M$6,"&lt;.5999")-SUM(D56:D60)</f>
        <v>0</v>
      </c>
    </row>
    <row r="62" spans="1:8">
      <c r="A62" t="s">
        <v>193</v>
      </c>
      <c r="B62" s="1">
        <f>COUNTIF(State!$I$1:$I$6,"&lt;.6999")-SUM(B56:B61)</f>
        <v>0</v>
      </c>
      <c r="C62" s="1">
        <f>COUNTIF(State!$K$1:$K$6,"&lt;.6999")-SUM(C56:C61)</f>
        <v>2</v>
      </c>
      <c r="D62" s="1">
        <f>COUNTIF(State!$M$1:$M$6,"&lt;.6999")-SUM(D56:D61)</f>
        <v>0</v>
      </c>
    </row>
    <row r="63" spans="1:8">
      <c r="A63" t="s">
        <v>194</v>
      </c>
      <c r="B63" s="1">
        <f>COUNTIF(State!$I$1:$I$6,"&lt;.7999")-SUM(B56:B62)</f>
        <v>0</v>
      </c>
      <c r="C63" s="1">
        <f>COUNTIF(State!$K$1:$K$6,"&lt;.7999")-SUM(C56:C62)</f>
        <v>0</v>
      </c>
      <c r="D63" s="1">
        <f>COUNTIF(State!$M$1:$M$6,"&lt;.7999")-SUM(D56:D62)</f>
        <v>0</v>
      </c>
    </row>
    <row r="64" spans="1:8">
      <c r="A64" t="s">
        <v>195</v>
      </c>
      <c r="B64" s="1">
        <f>COUNTIF(State!$I$1:$I$6,"&lt;.8999")-SUM(B56:B63)</f>
        <v>0</v>
      </c>
      <c r="C64" s="1">
        <f>COUNTIF(State!$K$1:$K$6,"&lt;.8999")-SUM(C56:C63)</f>
        <v>0</v>
      </c>
      <c r="D64" s="1">
        <f>COUNTIF(State!$M$1:$M$6,"&lt;.8999")-SUM(D56:D63)</f>
        <v>0</v>
      </c>
    </row>
    <row r="65" spans="1:4">
      <c r="A65" t="s">
        <v>341</v>
      </c>
      <c r="B65" s="1">
        <f>COUNTIF(State!$I$1:$I$6,"&lt;1")-SUM(B56:B64)</f>
        <v>0</v>
      </c>
      <c r="C65" s="1">
        <f>COUNTIF(State!$K$1:$K$6,"&lt;1")-SUM(C56:C64)</f>
        <v>0</v>
      </c>
      <c r="D65" s="1">
        <f>COUNTIF(State!$M$1:$M$6,"&lt;1")-SUM(D56:D64)</f>
        <v>0</v>
      </c>
    </row>
    <row r="66" spans="1:4">
      <c r="D66"/>
    </row>
    <row r="67" spans="1:4">
      <c r="A67" t="s">
        <v>230</v>
      </c>
      <c r="D67"/>
    </row>
    <row r="68" spans="1:4">
      <c r="A68" t="s">
        <v>198</v>
      </c>
      <c r="B68" s="1">
        <f>COUNTIF(County!J1:J273,"&lt;.0999")-B56</f>
        <v>7</v>
      </c>
      <c r="C68" s="1">
        <f>COUNTIF(County!K1:K273,"&lt;.0999")-C56</f>
        <v>0</v>
      </c>
      <c r="D68" s="1">
        <f>COUNTIF(County!L1:L273,"&lt;.0999")-D56</f>
        <v>233</v>
      </c>
    </row>
    <row r="69" spans="1:4">
      <c r="A69" t="s">
        <v>199</v>
      </c>
      <c r="B69" s="1">
        <f>COUNTIF(County!J1:J273,"&lt;.1999")-SUM(B56:B57)-B68</f>
        <v>40</v>
      </c>
      <c r="C69" s="1">
        <f>COUNTIF(County!K1:K273,"&lt;.1999")-SUM(C56:C57)-C68</f>
        <v>6</v>
      </c>
      <c r="D69" s="1">
        <f>COUNTIF(County!L1:L273,"&lt;.1999")-SUM(D56:D57)-D68</f>
        <v>25</v>
      </c>
    </row>
    <row r="70" spans="1:4">
      <c r="A70" t="s">
        <v>188</v>
      </c>
      <c r="B70" s="1">
        <f>COUNTIF(County!J1:J273,"&lt;.2999")-SUM(B56:B58)-SUM(B68:B69)</f>
        <v>36</v>
      </c>
      <c r="C70" s="1">
        <f>COUNTIF(County!K1:K273,"&lt;.2999")-SUM(C56:C58)-SUM(C68:C69)</f>
        <v>27</v>
      </c>
      <c r="D70" s="1">
        <f>COUNTIF(County!L1:L273,"&lt;.2999")-SUM(D56:D58)-SUM(D68:D69)</f>
        <v>6</v>
      </c>
    </row>
    <row r="71" spans="1:4">
      <c r="A71" t="s">
        <v>189</v>
      </c>
      <c r="B71" s="1">
        <f>COUNTIF(County!J1:J273,"&lt;.3999")-SUM(B56:B59)-SUM(B68:B70)</f>
        <v>39</v>
      </c>
      <c r="C71" s="1">
        <f>COUNTIF(County!K1:K273,"&lt;.3999")-SUM(C56:C59)-SUM(C68:C70)</f>
        <v>50</v>
      </c>
      <c r="D71" s="1">
        <f>COUNTIF(County!L1:L273,"&lt;.3999")-SUM(D56:D59)-SUM(D68:D70)</f>
        <v>1</v>
      </c>
    </row>
    <row r="72" spans="1:4">
      <c r="A72" t="s">
        <v>190</v>
      </c>
      <c r="B72" s="1">
        <f>COUNTIF(County!J1:J273,"&lt;.4999")-SUM(B56:B60)-SUM(B68:B71)</f>
        <v>42</v>
      </c>
      <c r="C72" s="1">
        <f>COUNTIF(County!K1:K273,"&lt;.4999")-SUM(C56:C60)-SUM(C68:C71)</f>
        <v>40</v>
      </c>
      <c r="D72" s="1">
        <f>COUNTIF(County!L1:L273,"&lt;.4999")-SUM(D56:D60)-SUM(D68:D71)</f>
        <v>0</v>
      </c>
    </row>
    <row r="73" spans="1:4">
      <c r="A73" t="s">
        <v>192</v>
      </c>
      <c r="B73" s="1">
        <f>COUNTIF(County!J1:J273,"&lt;.5999")-SUM(B56:B61)-SUM(B68:B72)</f>
        <v>71</v>
      </c>
      <c r="C73" s="1">
        <f>COUNTIF(County!K1:K273,"&lt;.5999")-SUM(C56:C61)-SUM(C68:C72)</f>
        <v>49</v>
      </c>
      <c r="D73" s="1">
        <f>COUNTIF(County!L1:L273,"&lt;.5999")-SUM(D56:D61)-SUM(D68:D72)</f>
        <v>0</v>
      </c>
    </row>
    <row r="74" spans="1:4">
      <c r="A74" t="s">
        <v>193</v>
      </c>
      <c r="B74" s="1">
        <f>COUNTIF(County!J1:J273,"&lt;.6999")-SUM(B56:B62)-SUM(B68:B73)</f>
        <v>22</v>
      </c>
      <c r="C74" s="1">
        <f>COUNTIF(County!K1:K273,"&lt;.6999")-SUM(C56:C62)-SUM(C68:C73)</f>
        <v>44</v>
      </c>
      <c r="D74" s="1">
        <f>COUNTIF(County!L1:L273,"&lt;.6999")-SUM(D56:D62)-SUM(D68:D73)</f>
        <v>0</v>
      </c>
    </row>
    <row r="75" spans="1:4">
      <c r="A75" t="s">
        <v>194</v>
      </c>
      <c r="B75" s="1">
        <f>COUNTIF(County!J1:J273,"&lt;.7999")-SUM(B56:B63)-SUM(B68:B74)</f>
        <v>6</v>
      </c>
      <c r="C75" s="1">
        <f>COUNTIF(County!K1:K273,"&lt;.7999")-SUM(C56:C63)-SUM(C68:C74)</f>
        <v>45</v>
      </c>
      <c r="D75" s="1">
        <f>COUNTIF(County!L1:L273,"&lt;.7999")-SUM(D56:D63)-SUM(D68:D74)</f>
        <v>0</v>
      </c>
    </row>
    <row r="76" spans="1:4">
      <c r="A76" t="s">
        <v>195</v>
      </c>
      <c r="B76" s="1">
        <f>COUNTIF(County!J1:J273,"&lt;.8999")-SUM(B56:B64)-SUM(B68:B75)</f>
        <v>2</v>
      </c>
      <c r="C76" s="1">
        <f>COUNTIF(County!K1:K273,"&lt;.8999")-SUM(C56:C64)-SUM(C68:C75)</f>
        <v>4</v>
      </c>
      <c r="D76" s="1">
        <f>COUNTIF(County!L1:L273,"&lt;.8999")-SUM(D56:D64)-SUM(D68:D75)</f>
        <v>0</v>
      </c>
    </row>
    <row r="77" spans="1:4">
      <c r="A77" t="s">
        <v>341</v>
      </c>
      <c r="B77" s="1">
        <f>COUNTIF(County!J1:J273,"&lt;.9999")-SUM(B56:B65)-SUM(B68:B76)</f>
        <v>0</v>
      </c>
      <c r="C77" s="1">
        <f>COUNTIF(County!K1:K273,"&lt;.9999")-SUM(C56:C65)-SUM(C68:C76)</f>
        <v>0</v>
      </c>
      <c r="D77" s="1">
        <f>COUNTIF(County!L1:L273,"&lt;.9999")-SUM(D56:D65)-SUM(D68:D76)</f>
        <v>0</v>
      </c>
    </row>
    <row r="78" spans="1:4">
      <c r="B78" s="1"/>
      <c r="C78" s="1"/>
      <c r="D78" s="1"/>
    </row>
    <row r="79" spans="1:4">
      <c r="B79" s="1"/>
      <c r="D79"/>
    </row>
    <row r="81" spans="2:2">
      <c r="B81" s="2"/>
    </row>
  </sheetData>
  <mergeCells count="11">
    <mergeCell ref="AA2:AC2"/>
    <mergeCell ref="M14:O14"/>
    <mergeCell ref="Y14:AA14"/>
    <mergeCell ref="U14:W14"/>
    <mergeCell ref="W8:Y8"/>
    <mergeCell ref="AA8:AC8"/>
    <mergeCell ref="A14:C14"/>
    <mergeCell ref="E14:G14"/>
    <mergeCell ref="I14:K14"/>
    <mergeCell ref="Q14:S14"/>
    <mergeCell ref="W2:Y2"/>
  </mergeCells>
  <phoneticPr fontId="7"/>
  <conditionalFormatting sqref="B3:B5 B9:B11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J48"/>
  <sheetViews>
    <sheetView showRuler="0" workbookViewId="0">
      <pane xSplit="6" topLeftCell="G1" activePane="topRight" state="frozenSplit"/>
      <selection activeCell="A25" sqref="A25"/>
      <selection pane="topRight" activeCell="C28" sqref="C28"/>
    </sheetView>
  </sheetViews>
  <sheetFormatPr baseColWidth="10" defaultRowHeight="13" x14ac:dyDescent="0"/>
  <cols>
    <col min="1" max="1" width="4.140625" customWidth="1"/>
    <col min="2" max="2" width="23.5703125" bestFit="1" customWidth="1"/>
    <col min="3" max="3" width="17.42578125" customWidth="1"/>
    <col min="4" max="4" width="13.5703125" customWidth="1"/>
    <col min="5" max="5" width="15.140625" bestFit="1" customWidth="1"/>
    <col min="6" max="6" width="12.7109375" bestFit="1" customWidth="1"/>
    <col min="7" max="7" width="10" bestFit="1" customWidth="1"/>
    <col min="8" max="8" width="6" bestFit="1" customWidth="1"/>
    <col min="9" max="9" width="3" bestFit="1" customWidth="1"/>
  </cols>
  <sheetData>
    <row r="1" spans="1:8">
      <c r="A1" s="74" t="s">
        <v>44</v>
      </c>
      <c r="B1" s="74" t="s">
        <v>242</v>
      </c>
      <c r="C1" s="74" t="s">
        <v>243</v>
      </c>
      <c r="D1" s="74" t="s">
        <v>89</v>
      </c>
      <c r="E1" s="74" t="s">
        <v>184</v>
      </c>
      <c r="F1" s="74" t="s">
        <v>136</v>
      </c>
      <c r="G1" s="74" t="s">
        <v>137</v>
      </c>
      <c r="H1" s="76" t="s">
        <v>329</v>
      </c>
    </row>
    <row r="2" spans="1:8">
      <c r="A2">
        <v>1</v>
      </c>
      <c r="D2" s="12" t="s">
        <v>304</v>
      </c>
      <c r="G2" t="str">
        <f>D2</f>
        <v>Democratic</v>
      </c>
      <c r="H2" t="s">
        <v>330</v>
      </c>
    </row>
    <row r="3" spans="1:8">
      <c r="A3">
        <v>2</v>
      </c>
      <c r="D3" s="11" t="s">
        <v>156</v>
      </c>
      <c r="G3" t="str">
        <f t="shared" ref="G3:G14" si="0">D3</f>
        <v>Republican</v>
      </c>
      <c r="H3" t="s">
        <v>331</v>
      </c>
    </row>
    <row r="4" spans="1:8">
      <c r="A4">
        <v>3</v>
      </c>
      <c r="D4" t="s">
        <v>283</v>
      </c>
      <c r="G4" t="s">
        <v>283</v>
      </c>
      <c r="H4" t="s">
        <v>345</v>
      </c>
    </row>
    <row r="5" spans="1:8">
      <c r="A5">
        <v>4</v>
      </c>
      <c r="D5" t="s">
        <v>334</v>
      </c>
      <c r="G5" t="str">
        <f t="shared" si="0"/>
        <v>Libertarian</v>
      </c>
      <c r="H5" t="s">
        <v>344</v>
      </c>
    </row>
    <row r="6" spans="1:8">
      <c r="A6">
        <v>5</v>
      </c>
      <c r="D6" t="s">
        <v>388</v>
      </c>
      <c r="G6" t="str">
        <f t="shared" si="0"/>
        <v>Mountain</v>
      </c>
    </row>
    <row r="7" spans="1:8">
      <c r="A7">
        <v>6</v>
      </c>
      <c r="B7" s="1"/>
      <c r="D7" t="s">
        <v>74</v>
      </c>
      <c r="G7" t="str">
        <f t="shared" si="0"/>
        <v>Constitution</v>
      </c>
    </row>
    <row r="8" spans="1:8">
      <c r="A8">
        <v>7</v>
      </c>
      <c r="B8" s="1"/>
      <c r="D8" t="s">
        <v>301</v>
      </c>
      <c r="G8" t="s">
        <v>301</v>
      </c>
    </row>
    <row r="9" spans="1:8">
      <c r="A9">
        <v>8</v>
      </c>
      <c r="B9" s="1"/>
      <c r="D9" t="s">
        <v>85</v>
      </c>
      <c r="G9" t="s">
        <v>346</v>
      </c>
      <c r="H9" t="s">
        <v>330</v>
      </c>
    </row>
    <row r="10" spans="1:8">
      <c r="A10">
        <v>9</v>
      </c>
      <c r="B10" s="1"/>
      <c r="D10" t="s">
        <v>85</v>
      </c>
      <c r="G10" t="s">
        <v>346</v>
      </c>
      <c r="H10" t="s">
        <v>330</v>
      </c>
    </row>
    <row r="11" spans="1:8">
      <c r="A11">
        <v>10</v>
      </c>
      <c r="B11" s="1"/>
      <c r="D11" t="s">
        <v>85</v>
      </c>
      <c r="G11" t="s">
        <v>346</v>
      </c>
      <c r="H11" t="s">
        <v>330</v>
      </c>
    </row>
    <row r="12" spans="1:8">
      <c r="A12">
        <v>11</v>
      </c>
      <c r="B12" s="1"/>
      <c r="D12" t="s">
        <v>418</v>
      </c>
      <c r="G12" t="s">
        <v>418</v>
      </c>
    </row>
    <row r="13" spans="1:8">
      <c r="A13">
        <v>12</v>
      </c>
      <c r="B13" s="1"/>
      <c r="D13" t="s">
        <v>135</v>
      </c>
      <c r="G13" t="str">
        <f t="shared" si="0"/>
        <v>State5</v>
      </c>
    </row>
    <row r="14" spans="1:8">
      <c r="A14">
        <v>13</v>
      </c>
      <c r="B14" s="1"/>
      <c r="D14" s="1" t="s">
        <v>133</v>
      </c>
      <c r="G14" t="str">
        <f t="shared" si="0"/>
        <v>State6</v>
      </c>
    </row>
    <row r="15" spans="1:8">
      <c r="A15">
        <v>14</v>
      </c>
      <c r="B15" s="1"/>
      <c r="D15" s="1" t="s">
        <v>134</v>
      </c>
      <c r="G15" s="1" t="s">
        <v>134</v>
      </c>
    </row>
    <row r="16" spans="1:8">
      <c r="B16" s="1"/>
      <c r="D16" s="1"/>
    </row>
    <row r="17" spans="1:9">
      <c r="B17" s="1"/>
      <c r="D17" s="1"/>
    </row>
    <row r="18" spans="1:9">
      <c r="B18" s="1"/>
      <c r="D18" s="1"/>
    </row>
    <row r="19" spans="1:9">
      <c r="B19" s="1"/>
      <c r="D19" s="1"/>
    </row>
    <row r="24" spans="1:9">
      <c r="I24" t="s">
        <v>139</v>
      </c>
    </row>
    <row r="25" spans="1:9">
      <c r="A25">
        <v>1</v>
      </c>
      <c r="B25" t="s">
        <v>396</v>
      </c>
      <c r="C25" t="s">
        <v>397</v>
      </c>
      <c r="D25" t="s">
        <v>304</v>
      </c>
      <c r="E25" t="s">
        <v>83</v>
      </c>
      <c r="G25" t="s">
        <v>321</v>
      </c>
      <c r="H25" t="str">
        <f t="shared" ref="H25:H39" si="1">IF(VLOOKUP(A25,$A$2:$H$19,8,0)&lt;&gt;"",VLOOKUP(A25,$A$2:$H$19,8,0),"")</f>
        <v>dem</v>
      </c>
      <c r="I25">
        <v>1</v>
      </c>
    </row>
    <row r="26" spans="1:9">
      <c r="A26">
        <v>2</v>
      </c>
      <c r="B26" t="s">
        <v>398</v>
      </c>
      <c r="C26" t="s">
        <v>399</v>
      </c>
      <c r="D26" t="s">
        <v>156</v>
      </c>
      <c r="E26" t="s">
        <v>83</v>
      </c>
      <c r="G26" t="s">
        <v>401</v>
      </c>
      <c r="H26" t="str">
        <f t="shared" si="1"/>
        <v>rep</v>
      </c>
      <c r="I26">
        <v>0</v>
      </c>
    </row>
    <row r="27" spans="1:9">
      <c r="A27">
        <v>3</v>
      </c>
      <c r="B27" t="s">
        <v>86</v>
      </c>
      <c r="C27" t="s">
        <v>400</v>
      </c>
      <c r="D27" t="s">
        <v>283</v>
      </c>
      <c r="E27" t="s">
        <v>83</v>
      </c>
      <c r="G27" t="s">
        <v>87</v>
      </c>
      <c r="H27" t="str">
        <f t="shared" si="1"/>
        <v>ind</v>
      </c>
      <c r="I27">
        <v>0</v>
      </c>
    </row>
    <row r="28" spans="1:9">
      <c r="A28">
        <v>1</v>
      </c>
      <c r="B28" t="s">
        <v>406</v>
      </c>
      <c r="C28" t="s">
        <v>316</v>
      </c>
      <c r="D28" t="s">
        <v>304</v>
      </c>
      <c r="E28" t="s">
        <v>201</v>
      </c>
      <c r="G28" t="s">
        <v>410</v>
      </c>
      <c r="H28" t="str">
        <f t="shared" si="1"/>
        <v>dem</v>
      </c>
      <c r="I28">
        <v>0</v>
      </c>
    </row>
    <row r="29" spans="1:9">
      <c r="A29">
        <v>2</v>
      </c>
      <c r="B29" t="s">
        <v>320</v>
      </c>
      <c r="C29" t="s">
        <v>316</v>
      </c>
      <c r="D29" t="s">
        <v>156</v>
      </c>
      <c r="E29" t="s">
        <v>201</v>
      </c>
      <c r="G29" t="s">
        <v>84</v>
      </c>
      <c r="H29" t="str">
        <f t="shared" si="1"/>
        <v>rep</v>
      </c>
      <c r="I29">
        <v>1</v>
      </c>
    </row>
    <row r="30" spans="1:9">
      <c r="A30">
        <v>3</v>
      </c>
      <c r="B30" t="s">
        <v>415</v>
      </c>
      <c r="C30" t="s">
        <v>316</v>
      </c>
      <c r="D30" t="s">
        <v>82</v>
      </c>
      <c r="E30" t="s">
        <v>201</v>
      </c>
      <c r="G30" t="s">
        <v>416</v>
      </c>
      <c r="H30" t="str">
        <f t="shared" ref="H30:H37" si="2">IF(VLOOKUP(A30,$A$2:$H$19,8,0)&lt;&gt;"",VLOOKUP(A30,$A$2:$H$19,8,0),"")</f>
        <v>ind</v>
      </c>
      <c r="I30">
        <v>0</v>
      </c>
    </row>
    <row r="31" spans="1:9">
      <c r="A31">
        <v>4</v>
      </c>
      <c r="B31" t="s">
        <v>414</v>
      </c>
      <c r="C31" t="s">
        <v>316</v>
      </c>
      <c r="D31" t="s">
        <v>334</v>
      </c>
      <c r="E31" t="s">
        <v>201</v>
      </c>
      <c r="G31" t="s">
        <v>183</v>
      </c>
      <c r="H31" t="str">
        <f t="shared" si="2"/>
        <v>lbt</v>
      </c>
      <c r="I31">
        <v>0</v>
      </c>
    </row>
    <row r="32" spans="1:9">
      <c r="A32">
        <v>8</v>
      </c>
      <c r="B32" t="s">
        <v>407</v>
      </c>
      <c r="C32" t="s">
        <v>316</v>
      </c>
      <c r="D32" t="s">
        <v>304</v>
      </c>
      <c r="E32" t="s">
        <v>201</v>
      </c>
      <c r="G32" t="s">
        <v>411</v>
      </c>
      <c r="H32" t="str">
        <f t="shared" si="2"/>
        <v>dem</v>
      </c>
      <c r="I32">
        <v>0</v>
      </c>
    </row>
    <row r="33" spans="1:10">
      <c r="A33">
        <v>9</v>
      </c>
      <c r="B33" s="104" t="s">
        <v>408</v>
      </c>
      <c r="C33" t="s">
        <v>316</v>
      </c>
      <c r="D33" t="s">
        <v>304</v>
      </c>
      <c r="E33" t="s">
        <v>201</v>
      </c>
      <c r="G33" s="104" t="s">
        <v>412</v>
      </c>
      <c r="H33" t="str">
        <f t="shared" si="2"/>
        <v>dem</v>
      </c>
      <c r="I33">
        <v>0</v>
      </c>
    </row>
    <row r="34" spans="1:10">
      <c r="A34">
        <v>10</v>
      </c>
      <c r="B34" t="s">
        <v>409</v>
      </c>
      <c r="C34" t="s">
        <v>316</v>
      </c>
      <c r="D34" t="s">
        <v>304</v>
      </c>
      <c r="E34" t="s">
        <v>201</v>
      </c>
      <c r="G34" t="s">
        <v>413</v>
      </c>
      <c r="H34" t="str">
        <f t="shared" si="2"/>
        <v>dem</v>
      </c>
      <c r="I34">
        <v>0</v>
      </c>
    </row>
    <row r="35" spans="1:10">
      <c r="A35">
        <v>11</v>
      </c>
      <c r="B35" t="s">
        <v>417</v>
      </c>
      <c r="C35" t="s">
        <v>316</v>
      </c>
      <c r="D35" t="s">
        <v>82</v>
      </c>
      <c r="E35" t="s">
        <v>201</v>
      </c>
      <c r="G35" t="s">
        <v>419</v>
      </c>
      <c r="H35" t="str">
        <f t="shared" si="2"/>
        <v/>
      </c>
      <c r="I35">
        <v>0</v>
      </c>
    </row>
    <row r="36" spans="1:10">
      <c r="A36">
        <v>12</v>
      </c>
      <c r="B36" s="104" t="s">
        <v>421</v>
      </c>
      <c r="C36" t="s">
        <v>316</v>
      </c>
      <c r="D36" t="s">
        <v>82</v>
      </c>
      <c r="E36" t="s">
        <v>201</v>
      </c>
      <c r="G36" t="s">
        <v>422</v>
      </c>
      <c r="H36" t="str">
        <f t="shared" si="2"/>
        <v/>
      </c>
      <c r="I36">
        <v>0</v>
      </c>
    </row>
    <row r="37" spans="1:10">
      <c r="A37">
        <v>13</v>
      </c>
      <c r="B37" t="s">
        <v>420</v>
      </c>
      <c r="C37" t="s">
        <v>316</v>
      </c>
      <c r="D37" t="s">
        <v>82</v>
      </c>
      <c r="E37" t="s">
        <v>201</v>
      </c>
      <c r="G37" t="s">
        <v>423</v>
      </c>
      <c r="H37" t="str">
        <f t="shared" si="2"/>
        <v/>
      </c>
      <c r="I37">
        <v>0</v>
      </c>
    </row>
    <row r="38" spans="1:10">
      <c r="A38">
        <v>1</v>
      </c>
      <c r="B38" t="s">
        <v>403</v>
      </c>
      <c r="C38" t="s">
        <v>316</v>
      </c>
      <c r="D38" t="s">
        <v>304</v>
      </c>
      <c r="E38" t="s">
        <v>219</v>
      </c>
      <c r="G38" t="s">
        <v>404</v>
      </c>
      <c r="H38" t="str">
        <f t="shared" si="1"/>
        <v>dem</v>
      </c>
      <c r="I38">
        <v>0</v>
      </c>
    </row>
    <row r="39" spans="1:10">
      <c r="A39">
        <v>2</v>
      </c>
      <c r="B39" t="s">
        <v>402</v>
      </c>
      <c r="C39" t="s">
        <v>316</v>
      </c>
      <c r="D39" t="s">
        <v>156</v>
      </c>
      <c r="E39" t="s">
        <v>219</v>
      </c>
      <c r="G39" t="s">
        <v>405</v>
      </c>
      <c r="H39" t="str">
        <f t="shared" si="1"/>
        <v>rep</v>
      </c>
      <c r="I39">
        <v>2</v>
      </c>
    </row>
    <row r="40" spans="1:10">
      <c r="A40">
        <v>1</v>
      </c>
      <c r="B40" t="s">
        <v>384</v>
      </c>
      <c r="C40" t="s">
        <v>316</v>
      </c>
      <c r="D40" t="s">
        <v>304</v>
      </c>
      <c r="E40" t="s">
        <v>348</v>
      </c>
      <c r="G40" t="s">
        <v>385</v>
      </c>
      <c r="H40" t="str">
        <f t="shared" ref="H40:H45" si="3">IF(VLOOKUP(A40,$A$2:$H$19,8,0)&lt;&gt;"",VLOOKUP(A40,$A$2:$H$19,8,0),"")</f>
        <v>dem</v>
      </c>
      <c r="I40">
        <v>2</v>
      </c>
      <c r="J40" t="s">
        <v>349</v>
      </c>
    </row>
    <row r="41" spans="1:10">
      <c r="A41">
        <v>2</v>
      </c>
      <c r="B41" t="s">
        <v>386</v>
      </c>
      <c r="C41" t="s">
        <v>316</v>
      </c>
      <c r="D41" t="s">
        <v>156</v>
      </c>
      <c r="E41" t="s">
        <v>348</v>
      </c>
      <c r="G41" t="s">
        <v>387</v>
      </c>
      <c r="H41" t="str">
        <f t="shared" si="3"/>
        <v>rep</v>
      </c>
      <c r="I41">
        <v>0</v>
      </c>
    </row>
    <row r="42" spans="1:10">
      <c r="A42">
        <v>3</v>
      </c>
      <c r="B42" t="s">
        <v>394</v>
      </c>
      <c r="C42" t="s">
        <v>316</v>
      </c>
      <c r="D42" t="s">
        <v>283</v>
      </c>
      <c r="E42" t="s">
        <v>348</v>
      </c>
      <c r="G42" t="s">
        <v>395</v>
      </c>
      <c r="H42" t="str">
        <f t="shared" si="3"/>
        <v>ind</v>
      </c>
      <c r="I42">
        <v>0</v>
      </c>
    </row>
    <row r="43" spans="1:10">
      <c r="A43">
        <v>5</v>
      </c>
      <c r="B43" t="s">
        <v>389</v>
      </c>
      <c r="C43" t="s">
        <v>316</v>
      </c>
      <c r="D43" t="s">
        <v>388</v>
      </c>
      <c r="E43" t="s">
        <v>348</v>
      </c>
      <c r="G43" t="s">
        <v>390</v>
      </c>
      <c r="H43" t="str">
        <f t="shared" si="3"/>
        <v/>
      </c>
      <c r="I43">
        <v>0</v>
      </c>
    </row>
    <row r="44" spans="1:10">
      <c r="A44">
        <v>7</v>
      </c>
      <c r="B44" t="s">
        <v>301</v>
      </c>
      <c r="C44" t="s">
        <v>316</v>
      </c>
      <c r="D44" t="s">
        <v>316</v>
      </c>
      <c r="E44" t="s">
        <v>348</v>
      </c>
      <c r="G44" t="s">
        <v>301</v>
      </c>
      <c r="H44" t="str">
        <f t="shared" si="3"/>
        <v/>
      </c>
      <c r="I44">
        <v>0</v>
      </c>
    </row>
    <row r="45" spans="1:10">
      <c r="A45">
        <v>11</v>
      </c>
      <c r="B45" t="s">
        <v>391</v>
      </c>
      <c r="C45" t="s">
        <v>316</v>
      </c>
      <c r="D45" t="s">
        <v>392</v>
      </c>
      <c r="E45" t="s">
        <v>348</v>
      </c>
      <c r="G45" t="s">
        <v>393</v>
      </c>
      <c r="H45" t="str">
        <f t="shared" si="3"/>
        <v/>
      </c>
      <c r="I45">
        <v>0</v>
      </c>
    </row>
    <row r="46" spans="1:10">
      <c r="A46">
        <v>12</v>
      </c>
      <c r="B46" t="s">
        <v>424</v>
      </c>
      <c r="C46" t="s">
        <v>316</v>
      </c>
      <c r="D46" t="s">
        <v>425</v>
      </c>
      <c r="E46" t="s">
        <v>348</v>
      </c>
      <c r="G46" t="s">
        <v>426</v>
      </c>
      <c r="I46">
        <v>0</v>
      </c>
    </row>
    <row r="47" spans="1:10">
      <c r="A47">
        <v>13</v>
      </c>
      <c r="B47" t="s">
        <v>427</v>
      </c>
      <c r="C47" t="s">
        <v>316</v>
      </c>
      <c r="D47" t="s">
        <v>425</v>
      </c>
      <c r="E47" t="s">
        <v>348</v>
      </c>
      <c r="G47" t="s">
        <v>428</v>
      </c>
      <c r="I47">
        <v>0</v>
      </c>
    </row>
    <row r="48" spans="1:10">
      <c r="A48">
        <v>14</v>
      </c>
      <c r="B48" t="s">
        <v>429</v>
      </c>
      <c r="C48" t="s">
        <v>316</v>
      </c>
      <c r="D48" t="s">
        <v>425</v>
      </c>
      <c r="E48" t="s">
        <v>348</v>
      </c>
      <c r="G48" t="s">
        <v>430</v>
      </c>
      <c r="I48">
        <v>0</v>
      </c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C7"/>
  <sheetViews>
    <sheetView showRuler="0" workbookViewId="0">
      <selection activeCell="C20" sqref="C20"/>
    </sheetView>
  </sheetViews>
  <sheetFormatPr baseColWidth="10" defaultRowHeight="13" x14ac:dyDescent="0"/>
  <cols>
    <col min="1" max="1" width="15.140625" bestFit="1" customWidth="1"/>
    <col min="2" max="2" width="15.140625" customWidth="1"/>
    <col min="3" max="3" width="55.140625" bestFit="1" customWidth="1"/>
  </cols>
  <sheetData>
    <row r="1" spans="1:3">
      <c r="A1" s="74" t="s">
        <v>184</v>
      </c>
      <c r="B1" s="74" t="s">
        <v>88</v>
      </c>
      <c r="C1" s="74" t="s">
        <v>138</v>
      </c>
    </row>
    <row r="2" spans="1:3">
      <c r="A2" s="100" t="s">
        <v>201</v>
      </c>
      <c r="B2" s="100" t="s">
        <v>184</v>
      </c>
      <c r="C2" s="100" t="s">
        <v>436</v>
      </c>
    </row>
    <row r="3" spans="1:3">
      <c r="A3" t="s">
        <v>348</v>
      </c>
      <c r="B3" s="100" t="s">
        <v>184</v>
      </c>
      <c r="C3" t="s">
        <v>382</v>
      </c>
    </row>
    <row r="4" spans="1:3">
      <c r="B4" s="75"/>
    </row>
    <row r="5" spans="1:3">
      <c r="B5" s="75"/>
    </row>
    <row r="6" spans="1:3">
      <c r="B6" s="75"/>
    </row>
    <row r="7" spans="1:3">
      <c r="B7" s="75"/>
    </row>
  </sheetData>
  <phoneticPr fontId="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showRuler="0" workbookViewId="0">
      <selection activeCell="N2" sqref="N2"/>
    </sheetView>
  </sheetViews>
  <sheetFormatPr baseColWidth="10" defaultRowHeight="13" x14ac:dyDescent="0"/>
  <cols>
    <col min="1" max="1" width="15.140625" style="7" customWidth="1"/>
    <col min="2" max="2" width="3" style="7" customWidth="1"/>
    <col min="3" max="3" width="3.140625" style="7" customWidth="1"/>
    <col min="4" max="5" width="3" style="7" customWidth="1"/>
    <col min="6" max="7" width="14" style="7" customWidth="1"/>
    <col min="8" max="10" width="13.140625" style="7" customWidth="1"/>
    <col min="11" max="11" width="5" style="7" customWidth="1"/>
    <col min="12" max="12" width="38.85546875" style="7" customWidth="1"/>
    <col min="13" max="13" width="32.140625" style="7" customWidth="1"/>
    <col min="14" max="14" width="67.28515625" style="14" customWidth="1"/>
    <col min="15" max="15" width="10.7109375" style="7"/>
    <col min="16" max="16" width="10.85546875" style="7" customWidth="1"/>
    <col min="17" max="17" width="11.85546875" style="85" customWidth="1"/>
    <col min="18" max="18" width="9.5703125" style="7" customWidth="1"/>
    <col min="19" max="19" width="10.5703125" style="7" customWidth="1"/>
    <col min="20" max="20" width="10.7109375" style="7"/>
    <col min="21" max="21" width="4.85546875" style="7" customWidth="1"/>
    <col min="22" max="16384" width="10.7109375" style="7"/>
  </cols>
  <sheetData>
    <row r="1" spans="1:21" s="45" customFormat="1">
      <c r="A1" s="45" t="s">
        <v>184</v>
      </c>
      <c r="B1" s="45" t="s">
        <v>98</v>
      </c>
      <c r="C1" s="45" t="s">
        <v>93</v>
      </c>
      <c r="D1" s="45" t="s">
        <v>50</v>
      </c>
      <c r="E1" s="45" t="s">
        <v>347</v>
      </c>
      <c r="F1" s="45" t="s">
        <v>99</v>
      </c>
      <c r="G1" s="45" t="s">
        <v>100</v>
      </c>
      <c r="H1" s="45" t="s">
        <v>101</v>
      </c>
      <c r="I1" s="45" t="s">
        <v>102</v>
      </c>
      <c r="J1" s="45" t="s">
        <v>103</v>
      </c>
      <c r="K1" s="45" t="s">
        <v>104</v>
      </c>
      <c r="L1" s="45" t="s">
        <v>53</v>
      </c>
      <c r="M1" s="45" t="s">
        <v>105</v>
      </c>
      <c r="N1" s="83" t="s">
        <v>106</v>
      </c>
      <c r="O1" s="45" t="s">
        <v>107</v>
      </c>
      <c r="P1" s="45" t="s">
        <v>108</v>
      </c>
      <c r="Q1" s="84" t="s">
        <v>340</v>
      </c>
      <c r="R1" s="45" t="s">
        <v>146</v>
      </c>
      <c r="S1" s="45" t="s">
        <v>140</v>
      </c>
      <c r="T1" s="45" t="s">
        <v>141</v>
      </c>
      <c r="U1" s="45" t="s">
        <v>142</v>
      </c>
    </row>
    <row r="2" spans="1:21">
      <c r="A2" s="7" t="s">
        <v>83</v>
      </c>
      <c r="B2" s="7">
        <v>1</v>
      </c>
      <c r="E2" s="7">
        <v>0</v>
      </c>
      <c r="F2" s="7" t="s">
        <v>143</v>
      </c>
      <c r="G2" s="7" t="s">
        <v>144</v>
      </c>
      <c r="H2" s="7" t="s">
        <v>144</v>
      </c>
      <c r="I2" s="7" t="s">
        <v>144</v>
      </c>
      <c r="J2" s="7" t="s">
        <v>144</v>
      </c>
      <c r="K2" s="7" t="s">
        <v>144</v>
      </c>
      <c r="L2" s="7" t="s">
        <v>55</v>
      </c>
      <c r="M2" s="14" t="s">
        <v>73</v>
      </c>
      <c r="N2" s="14" t="s">
        <v>144</v>
      </c>
      <c r="O2" s="7" t="s">
        <v>144</v>
      </c>
      <c r="P2" s="7" t="s">
        <v>144</v>
      </c>
      <c r="Q2" s="14" t="s">
        <v>144</v>
      </c>
      <c r="R2" s="7">
        <v>2011</v>
      </c>
      <c r="S2" s="7" t="s">
        <v>144</v>
      </c>
      <c r="T2" s="7" t="s">
        <v>144</v>
      </c>
      <c r="U2" s="7" t="s">
        <v>145</v>
      </c>
    </row>
    <row r="3" spans="1:21">
      <c r="A3" s="7" t="s">
        <v>201</v>
      </c>
      <c r="B3" s="7">
        <v>1</v>
      </c>
      <c r="E3" s="7">
        <v>0</v>
      </c>
      <c r="F3" s="7" t="s">
        <v>143</v>
      </c>
      <c r="G3" s="7" t="s">
        <v>144</v>
      </c>
      <c r="H3" s="7" t="s">
        <v>144</v>
      </c>
      <c r="I3" s="7" t="s">
        <v>144</v>
      </c>
      <c r="J3" s="7" t="s">
        <v>144</v>
      </c>
      <c r="K3" s="7" t="s">
        <v>144</v>
      </c>
      <c r="L3" s="7" t="s">
        <v>46</v>
      </c>
      <c r="M3" s="14" t="s">
        <v>144</v>
      </c>
      <c r="N3" s="107" t="s">
        <v>432</v>
      </c>
      <c r="O3" s="7" t="s">
        <v>144</v>
      </c>
      <c r="P3" s="7" t="s">
        <v>144</v>
      </c>
      <c r="Q3" s="14" t="s">
        <v>144</v>
      </c>
      <c r="R3" s="7">
        <v>2011</v>
      </c>
      <c r="S3" s="7" t="s">
        <v>144</v>
      </c>
      <c r="T3" s="105">
        <v>39393</v>
      </c>
      <c r="U3" s="7" t="s">
        <v>145</v>
      </c>
    </row>
    <row r="4" spans="1:21">
      <c r="A4" s="7" t="s">
        <v>219</v>
      </c>
      <c r="B4" s="7">
        <v>1</v>
      </c>
      <c r="E4" s="7">
        <v>0</v>
      </c>
      <c r="F4" s="7" t="s">
        <v>30</v>
      </c>
      <c r="G4" s="7" t="s">
        <v>144</v>
      </c>
      <c r="H4" s="7" t="s">
        <v>144</v>
      </c>
      <c r="I4" s="7" t="s">
        <v>144</v>
      </c>
      <c r="J4" s="7" t="s">
        <v>144</v>
      </c>
      <c r="K4" s="7" t="s">
        <v>144</v>
      </c>
      <c r="L4" s="7" t="s">
        <v>45</v>
      </c>
      <c r="M4" s="14" t="s">
        <v>144</v>
      </c>
      <c r="N4" s="115" t="s">
        <v>437</v>
      </c>
      <c r="O4" s="7" t="s">
        <v>144</v>
      </c>
      <c r="P4" s="7" t="s">
        <v>144</v>
      </c>
      <c r="Q4" s="108" t="s">
        <v>144</v>
      </c>
      <c r="R4" s="7">
        <v>2011</v>
      </c>
      <c r="S4" s="7" t="s">
        <v>144</v>
      </c>
      <c r="T4" s="106">
        <v>39426</v>
      </c>
      <c r="U4" s="7" t="s">
        <v>145</v>
      </c>
    </row>
    <row r="5" spans="1:21">
      <c r="A5" s="7" t="s">
        <v>348</v>
      </c>
      <c r="B5" s="7">
        <v>1</v>
      </c>
      <c r="E5" s="102">
        <v>0</v>
      </c>
      <c r="F5" s="7" t="s">
        <v>143</v>
      </c>
      <c r="G5" s="102" t="s">
        <v>144</v>
      </c>
      <c r="H5" s="102" t="s">
        <v>144</v>
      </c>
      <c r="I5" s="7" t="s">
        <v>144</v>
      </c>
      <c r="J5" s="7" t="s">
        <v>144</v>
      </c>
      <c r="K5" s="7" t="s">
        <v>144</v>
      </c>
      <c r="L5" s="7" t="s">
        <v>383</v>
      </c>
      <c r="M5" s="102" t="s">
        <v>144</v>
      </c>
      <c r="N5" s="102" t="s">
        <v>431</v>
      </c>
      <c r="O5" s="7" t="s">
        <v>144</v>
      </c>
      <c r="P5" s="7" t="s">
        <v>144</v>
      </c>
      <c r="Q5" s="103" t="s">
        <v>144</v>
      </c>
      <c r="R5" s="7">
        <v>2011</v>
      </c>
      <c r="S5" s="7" t="s">
        <v>144</v>
      </c>
      <c r="T5" s="105">
        <v>39393</v>
      </c>
      <c r="U5" s="102" t="s">
        <v>145</v>
      </c>
    </row>
    <row r="6" spans="1:21">
      <c r="A6" s="7" t="s">
        <v>83</v>
      </c>
      <c r="B6" s="7">
        <v>0</v>
      </c>
      <c r="E6" s="7">
        <v>1</v>
      </c>
      <c r="F6" s="7" t="s">
        <v>143</v>
      </c>
      <c r="G6" s="7" t="s">
        <v>144</v>
      </c>
      <c r="H6" s="7" t="s">
        <v>144</v>
      </c>
      <c r="I6" s="7" t="s">
        <v>144</v>
      </c>
      <c r="J6" s="7" t="s">
        <v>144</v>
      </c>
      <c r="K6" s="7" t="s">
        <v>144</v>
      </c>
      <c r="L6" s="7" t="s">
        <v>55</v>
      </c>
      <c r="M6" s="14" t="s">
        <v>144</v>
      </c>
      <c r="N6" s="14" t="s">
        <v>144</v>
      </c>
      <c r="O6" s="7" t="s">
        <v>144</v>
      </c>
      <c r="P6" s="7" t="s">
        <v>144</v>
      </c>
      <c r="Q6" s="14" t="s">
        <v>144</v>
      </c>
      <c r="R6" s="7">
        <v>2011</v>
      </c>
      <c r="S6" s="7" t="s">
        <v>144</v>
      </c>
      <c r="T6" s="7" t="s">
        <v>144</v>
      </c>
      <c r="U6" s="7" t="s">
        <v>145</v>
      </c>
    </row>
    <row r="7" spans="1:21">
      <c r="A7" s="7" t="s">
        <v>201</v>
      </c>
      <c r="B7" s="7">
        <v>0</v>
      </c>
      <c r="E7" s="7">
        <v>1</v>
      </c>
      <c r="F7" s="7" t="s">
        <v>143</v>
      </c>
      <c r="G7" s="7" t="s">
        <v>144</v>
      </c>
      <c r="H7" s="7" t="s">
        <v>144</v>
      </c>
      <c r="I7" s="7" t="s">
        <v>144</v>
      </c>
      <c r="J7" s="7" t="s">
        <v>144</v>
      </c>
      <c r="K7" s="7" t="s">
        <v>144</v>
      </c>
      <c r="L7" s="7" t="s">
        <v>46</v>
      </c>
      <c r="M7" s="14" t="s">
        <v>144</v>
      </c>
      <c r="N7" s="14" t="s">
        <v>144</v>
      </c>
      <c r="O7" s="7" t="s">
        <v>144</v>
      </c>
      <c r="P7" s="7" t="s">
        <v>144</v>
      </c>
      <c r="Q7" s="14" t="s">
        <v>144</v>
      </c>
      <c r="R7" s="7">
        <v>2011</v>
      </c>
      <c r="S7" s="7" t="s">
        <v>144</v>
      </c>
      <c r="T7" s="7" t="s">
        <v>144</v>
      </c>
      <c r="U7" s="7" t="s">
        <v>145</v>
      </c>
    </row>
    <row r="8" spans="1:21">
      <c r="A8" s="7" t="s">
        <v>219</v>
      </c>
      <c r="B8" s="7">
        <v>0</v>
      </c>
      <c r="E8" s="7">
        <v>1</v>
      </c>
      <c r="F8" s="7" t="s">
        <v>144</v>
      </c>
      <c r="G8" s="7" t="s">
        <v>144</v>
      </c>
      <c r="H8" s="7" t="s">
        <v>144</v>
      </c>
      <c r="I8" s="7" t="s">
        <v>144</v>
      </c>
      <c r="J8" s="7" t="s">
        <v>144</v>
      </c>
      <c r="K8" s="7" t="s">
        <v>144</v>
      </c>
      <c r="L8" s="7" t="s">
        <v>45</v>
      </c>
      <c r="M8" s="14" t="s">
        <v>144</v>
      </c>
      <c r="N8" s="14" t="s">
        <v>144</v>
      </c>
      <c r="O8" s="7" t="s">
        <v>144</v>
      </c>
      <c r="P8" s="7" t="s">
        <v>144</v>
      </c>
      <c r="Q8" s="7" t="s">
        <v>144</v>
      </c>
      <c r="R8" s="7">
        <v>2011</v>
      </c>
      <c r="S8" s="7" t="s">
        <v>144</v>
      </c>
      <c r="T8" s="7" t="s">
        <v>144</v>
      </c>
      <c r="U8" s="7" t="s">
        <v>145</v>
      </c>
    </row>
    <row r="9" spans="1:21">
      <c r="A9" s="7" t="s">
        <v>348</v>
      </c>
      <c r="B9" s="7">
        <v>0</v>
      </c>
      <c r="E9" s="102">
        <v>1</v>
      </c>
      <c r="F9" s="7" t="s">
        <v>143</v>
      </c>
      <c r="G9" s="102" t="s">
        <v>144</v>
      </c>
      <c r="H9" s="102" t="s">
        <v>144</v>
      </c>
      <c r="I9" s="7" t="s">
        <v>144</v>
      </c>
      <c r="J9" s="7" t="s">
        <v>144</v>
      </c>
      <c r="K9" s="7" t="s">
        <v>144</v>
      </c>
      <c r="L9" s="7" t="s">
        <v>383</v>
      </c>
      <c r="M9" s="102" t="s">
        <v>144</v>
      </c>
      <c r="N9" s="102" t="s">
        <v>144</v>
      </c>
      <c r="O9" s="7" t="s">
        <v>144</v>
      </c>
      <c r="P9" s="7" t="s">
        <v>144</v>
      </c>
      <c r="Q9" s="103" t="s">
        <v>144</v>
      </c>
      <c r="R9" s="7">
        <v>2011</v>
      </c>
      <c r="S9" s="7" t="s">
        <v>144</v>
      </c>
      <c r="T9" s="101" t="s">
        <v>144</v>
      </c>
      <c r="U9" s="102" t="s">
        <v>145</v>
      </c>
    </row>
    <row r="10" spans="1:21">
      <c r="N10" s="52"/>
    </row>
  </sheetData>
  <phoneticPr fontId="1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Copyright</vt:lpstr>
      <vt:lpstr>State</vt:lpstr>
      <vt:lpstr>County</vt:lpstr>
      <vt:lpstr>Graphs</vt:lpstr>
      <vt:lpstr>Party</vt:lpstr>
      <vt:lpstr>Statistics</vt:lpstr>
      <vt:lpstr>Candidates</vt:lpstr>
      <vt:lpstr>Notes</vt:lpstr>
      <vt:lpstr>Sources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2011-12-12T22:54:56Z</dcterms:modified>
</cp:coreProperties>
</file>