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codeName="ThisWorkbook" autoCompressPictures="0"/>
  <bookViews>
    <workbookView xWindow="2480" yWindow="960" windowWidth="26520" windowHeight="12520" tabRatio="835"/>
  </bookViews>
  <sheets>
    <sheet name="Copyright" sheetId="20" r:id="rId1"/>
    <sheet name="State" sheetId="1" r:id="rId2"/>
    <sheet name="County" sheetId="2" r:id="rId3"/>
    <sheet name="Town" sheetId="3" r:id="rId4"/>
    <sheet name="Graphs" sheetId="5" r:id="rId5"/>
    <sheet name="Party" sheetId="6" r:id="rId6"/>
    <sheet name="Statistics" sheetId="8" r:id="rId7"/>
    <sheet name="Candidates" sheetId="13" r:id="rId8"/>
    <sheet name="Notes" sheetId="15" r:id="rId9"/>
    <sheet name="Sources" sheetId="16" r:id="rId10"/>
    <sheet name="Update Log" sheetId="21" r:id="rId11"/>
  </sheets>
  <definedNames>
    <definedName name="HTML_CodePage" hidden="1">1252</definedName>
    <definedName name="HTML_Control" localSheetId="0" hidden="1">{"'Stats'!$A$1:$AB$32"}</definedName>
    <definedName name="HTML_Control" localSheetId="3" hidden="1">{"'Stats'!$A$1:$AB$32"}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0" i="2" l="1"/>
  <c r="O100" i="2"/>
  <c r="N100" i="2"/>
  <c r="V444" i="2"/>
  <c r="U444" i="2"/>
  <c r="P444" i="2"/>
  <c r="O444" i="2"/>
  <c r="N444" i="2"/>
  <c r="X589" i="2"/>
  <c r="W589" i="2"/>
  <c r="V589" i="2"/>
  <c r="S589" i="2"/>
  <c r="Q589" i="2"/>
  <c r="V6" i="2"/>
  <c r="O589" i="2"/>
  <c r="N589" i="2"/>
  <c r="AV277" i="2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N277" i="2"/>
  <c r="AV278" i="2"/>
  <c r="N278" i="2"/>
  <c r="AV279" i="2"/>
  <c r="N279" i="2"/>
  <c r="AV280" i="2"/>
  <c r="N280" i="2"/>
  <c r="AV281" i="2"/>
  <c r="N281" i="2"/>
  <c r="AV282" i="2"/>
  <c r="N282" i="2"/>
  <c r="AV283" i="2"/>
  <c r="N283" i="2"/>
  <c r="AV284" i="2"/>
  <c r="N284" i="2"/>
  <c r="AV285" i="2"/>
  <c r="N285" i="2"/>
  <c r="AV286" i="2"/>
  <c r="N286" i="2"/>
  <c r="N287" i="2"/>
  <c r="O277" i="2"/>
  <c r="O278" i="2"/>
  <c r="O279" i="2"/>
  <c r="O280" i="2"/>
  <c r="O281" i="2"/>
  <c r="O282" i="2"/>
  <c r="O283" i="2"/>
  <c r="O284" i="2"/>
  <c r="O285" i="2"/>
  <c r="O286" i="2"/>
  <c r="O287" i="2"/>
  <c r="Q277" i="2"/>
  <c r="Q278" i="2"/>
  <c r="Q279" i="2"/>
  <c r="Q280" i="2"/>
  <c r="Q281" i="2"/>
  <c r="Q282" i="2"/>
  <c r="Q283" i="2"/>
  <c r="Q284" i="2"/>
  <c r="Q285" i="2"/>
  <c r="Q286" i="2"/>
  <c r="Q287" i="2"/>
  <c r="U277" i="2"/>
  <c r="U278" i="2"/>
  <c r="U279" i="2"/>
  <c r="U280" i="2"/>
  <c r="U281" i="2"/>
  <c r="U282" i="2"/>
  <c r="U283" i="2"/>
  <c r="U284" i="2"/>
  <c r="U285" i="2"/>
  <c r="U286" i="2"/>
  <c r="U287" i="2"/>
  <c r="AB7" i="1"/>
  <c r="Z7" i="1"/>
  <c r="R7" i="1"/>
  <c r="N7" i="1"/>
  <c r="L7" i="1"/>
  <c r="U244" i="3"/>
  <c r="Q244" i="3"/>
  <c r="G67" i="13"/>
  <c r="G66" i="13"/>
  <c r="W475" i="2"/>
  <c r="V475" i="2"/>
  <c r="AV477" i="2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T477" i="2"/>
  <c r="AV478" i="2"/>
  <c r="T478" i="2"/>
  <c r="AV479" i="2"/>
  <c r="T479" i="2"/>
  <c r="AV480" i="2"/>
  <c r="T480" i="2"/>
  <c r="AV481" i="2"/>
  <c r="T481" i="2"/>
  <c r="AV482" i="2"/>
  <c r="T482" i="2"/>
  <c r="AV483" i="2"/>
  <c r="T483" i="2"/>
  <c r="AV484" i="2"/>
  <c r="T484" i="2"/>
  <c r="AV485" i="2"/>
  <c r="T485" i="2"/>
  <c r="AV486" i="2"/>
  <c r="T486" i="2"/>
  <c r="AV487" i="2"/>
  <c r="T487" i="2"/>
  <c r="AV488" i="2"/>
  <c r="T488" i="2"/>
  <c r="AV489" i="2"/>
  <c r="T489" i="2"/>
  <c r="AV490" i="2"/>
  <c r="T490" i="2"/>
  <c r="T491" i="2"/>
  <c r="V492" i="3"/>
  <c r="T492" i="3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U492" i="3"/>
  <c r="R475" i="2"/>
  <c r="U389" i="2"/>
  <c r="W217" i="2"/>
  <c r="V217" i="2"/>
  <c r="V100" i="2"/>
  <c r="S6" i="2"/>
  <c r="Q6" i="2"/>
  <c r="G29" i="13"/>
  <c r="G28" i="13"/>
  <c r="G30" i="13"/>
  <c r="G70" i="13"/>
  <c r="G73" i="13"/>
  <c r="G78" i="13"/>
  <c r="G54" i="13"/>
  <c r="G55" i="13"/>
  <c r="G50" i="13"/>
  <c r="G34" i="13"/>
  <c r="G35" i="13"/>
  <c r="G58" i="13"/>
  <c r="G60" i="13"/>
  <c r="G45" i="13"/>
  <c r="G64" i="13"/>
  <c r="G89" i="13"/>
  <c r="G88" i="13"/>
  <c r="G87" i="13"/>
  <c r="G86" i="13"/>
  <c r="U667" i="2"/>
  <c r="AV666" i="2"/>
  <c r="AV665" i="2"/>
  <c r="AV664" i="2"/>
  <c r="AV663" i="2"/>
  <c r="AV662" i="2"/>
  <c r="AV661" i="2"/>
  <c r="AV660" i="2"/>
  <c r="AV659" i="2"/>
  <c r="AV658" i="2"/>
  <c r="AV657" i="2"/>
  <c r="AV656" i="2"/>
  <c r="AV655" i="2"/>
  <c r="AV654" i="2"/>
  <c r="AV653" i="2"/>
  <c r="AV652" i="2"/>
  <c r="AV651" i="2"/>
  <c r="AV650" i="2"/>
  <c r="AV649" i="2"/>
  <c r="AV648" i="2"/>
  <c r="AV647" i="2"/>
  <c r="AV646" i="2"/>
  <c r="AV645" i="2"/>
  <c r="AV644" i="2"/>
  <c r="AV643" i="2"/>
  <c r="AV642" i="2"/>
  <c r="AV641" i="2"/>
  <c r="AV640" i="2"/>
  <c r="AV639" i="2"/>
  <c r="AV638" i="2"/>
  <c r="AV637" i="2"/>
  <c r="AV636" i="2"/>
  <c r="AV635" i="2"/>
  <c r="AV634" i="2"/>
  <c r="AV633" i="2"/>
  <c r="AV632" i="2"/>
  <c r="AV631" i="2"/>
  <c r="AV630" i="2"/>
  <c r="AV629" i="2"/>
  <c r="AV628" i="2"/>
  <c r="AV627" i="2"/>
  <c r="AV626" i="2"/>
  <c r="AV625" i="2"/>
  <c r="AV624" i="2"/>
  <c r="AV623" i="2"/>
  <c r="AV622" i="2"/>
  <c r="AV621" i="2"/>
  <c r="AV620" i="2"/>
  <c r="AV619" i="2"/>
  <c r="AV618" i="2"/>
  <c r="AV617" i="2"/>
  <c r="AV616" i="2"/>
  <c r="AV615" i="2"/>
  <c r="AV614" i="2"/>
  <c r="AV613" i="2"/>
  <c r="AV612" i="2"/>
  <c r="AV611" i="2"/>
  <c r="AV610" i="2"/>
  <c r="AV609" i="2"/>
  <c r="AV608" i="2"/>
  <c r="AV607" i="2"/>
  <c r="AV606" i="2"/>
  <c r="AV605" i="2"/>
  <c r="AV604" i="2"/>
  <c r="AV603" i="2"/>
  <c r="AV602" i="2"/>
  <c r="AV601" i="2"/>
  <c r="AV600" i="2"/>
  <c r="AV599" i="2"/>
  <c r="AV598" i="2"/>
  <c r="AV597" i="2"/>
  <c r="AV596" i="2"/>
  <c r="AV595" i="2"/>
  <c r="N667" i="2"/>
  <c r="O667" i="2"/>
  <c r="P667" i="2"/>
  <c r="AG667" i="2"/>
  <c r="AH667" i="2"/>
  <c r="AI667" i="2"/>
  <c r="AJ667" i="2"/>
  <c r="C667" i="2"/>
  <c r="AN667" i="2"/>
  <c r="AM667" i="2"/>
  <c r="AL667" i="2"/>
  <c r="AK667" i="2"/>
  <c r="AG666" i="2"/>
  <c r="AH666" i="2"/>
  <c r="AI666" i="2"/>
  <c r="AJ666" i="2"/>
  <c r="C666" i="2"/>
  <c r="AN666" i="2"/>
  <c r="AM666" i="2"/>
  <c r="AL666" i="2"/>
  <c r="AK666" i="2"/>
  <c r="AG665" i="2"/>
  <c r="AH665" i="2"/>
  <c r="AI665" i="2"/>
  <c r="AJ665" i="2"/>
  <c r="C665" i="2"/>
  <c r="AN665" i="2"/>
  <c r="AM665" i="2"/>
  <c r="AL665" i="2"/>
  <c r="AK665" i="2"/>
  <c r="AG664" i="2"/>
  <c r="AH664" i="2"/>
  <c r="AI664" i="2"/>
  <c r="AJ664" i="2"/>
  <c r="C664" i="2"/>
  <c r="AN664" i="2"/>
  <c r="AM664" i="2"/>
  <c r="AL664" i="2"/>
  <c r="AK664" i="2"/>
  <c r="AG663" i="2"/>
  <c r="AH663" i="2"/>
  <c r="AI663" i="2"/>
  <c r="AJ663" i="2"/>
  <c r="C663" i="2"/>
  <c r="AN663" i="2"/>
  <c r="AM663" i="2"/>
  <c r="AL663" i="2"/>
  <c r="AK663" i="2"/>
  <c r="AG662" i="2"/>
  <c r="AH662" i="2"/>
  <c r="AI662" i="2"/>
  <c r="AJ662" i="2"/>
  <c r="C662" i="2"/>
  <c r="AN662" i="2"/>
  <c r="AM662" i="2"/>
  <c r="AL662" i="2"/>
  <c r="AK662" i="2"/>
  <c r="AG661" i="2"/>
  <c r="AH661" i="2"/>
  <c r="AI661" i="2"/>
  <c r="AJ661" i="2"/>
  <c r="C661" i="2"/>
  <c r="AN661" i="2"/>
  <c r="AM661" i="2"/>
  <c r="AL661" i="2"/>
  <c r="AK661" i="2"/>
  <c r="AG660" i="2"/>
  <c r="AH660" i="2"/>
  <c r="AI660" i="2"/>
  <c r="AJ660" i="2"/>
  <c r="C660" i="2"/>
  <c r="AN660" i="2"/>
  <c r="AM660" i="2"/>
  <c r="AL660" i="2"/>
  <c r="AK660" i="2"/>
  <c r="AG659" i="2"/>
  <c r="AH659" i="2"/>
  <c r="AI659" i="2"/>
  <c r="AJ659" i="2"/>
  <c r="C659" i="2"/>
  <c r="AN659" i="2"/>
  <c r="AM659" i="2"/>
  <c r="AL659" i="2"/>
  <c r="AK659" i="2"/>
  <c r="AG658" i="2"/>
  <c r="AH658" i="2"/>
  <c r="AI658" i="2"/>
  <c r="AJ658" i="2"/>
  <c r="C658" i="2"/>
  <c r="AN658" i="2"/>
  <c r="AM658" i="2"/>
  <c r="AL658" i="2"/>
  <c r="AK658" i="2"/>
  <c r="AG657" i="2"/>
  <c r="AH657" i="2"/>
  <c r="AI657" i="2"/>
  <c r="AJ657" i="2"/>
  <c r="C657" i="2"/>
  <c r="AN657" i="2"/>
  <c r="AM657" i="2"/>
  <c r="AL657" i="2"/>
  <c r="AK657" i="2"/>
  <c r="AG656" i="2"/>
  <c r="AH656" i="2"/>
  <c r="AI656" i="2"/>
  <c r="AJ656" i="2"/>
  <c r="C656" i="2"/>
  <c r="AN656" i="2"/>
  <c r="AM656" i="2"/>
  <c r="AL656" i="2"/>
  <c r="AK656" i="2"/>
  <c r="AG655" i="2"/>
  <c r="AH655" i="2"/>
  <c r="AI655" i="2"/>
  <c r="AJ655" i="2"/>
  <c r="C655" i="2"/>
  <c r="AN655" i="2"/>
  <c r="AM655" i="2"/>
  <c r="AL655" i="2"/>
  <c r="AK655" i="2"/>
  <c r="AG654" i="2"/>
  <c r="AH654" i="2"/>
  <c r="AI654" i="2"/>
  <c r="AJ654" i="2"/>
  <c r="C654" i="2"/>
  <c r="AN654" i="2"/>
  <c r="AM654" i="2"/>
  <c r="AL654" i="2"/>
  <c r="AK654" i="2"/>
  <c r="AG653" i="2"/>
  <c r="AH653" i="2"/>
  <c r="AI653" i="2"/>
  <c r="AJ653" i="2"/>
  <c r="C653" i="2"/>
  <c r="AN653" i="2"/>
  <c r="AM653" i="2"/>
  <c r="AL653" i="2"/>
  <c r="AK653" i="2"/>
  <c r="AG652" i="2"/>
  <c r="AH652" i="2"/>
  <c r="AI652" i="2"/>
  <c r="AJ652" i="2"/>
  <c r="C652" i="2"/>
  <c r="AN652" i="2"/>
  <c r="AM652" i="2"/>
  <c r="AL652" i="2"/>
  <c r="AK652" i="2"/>
  <c r="AG651" i="2"/>
  <c r="AH651" i="2"/>
  <c r="AI651" i="2"/>
  <c r="AJ651" i="2"/>
  <c r="C651" i="2"/>
  <c r="AN651" i="2"/>
  <c r="AM651" i="2"/>
  <c r="AL651" i="2"/>
  <c r="AK651" i="2"/>
  <c r="AG650" i="2"/>
  <c r="AH650" i="2"/>
  <c r="AI650" i="2"/>
  <c r="AJ650" i="2"/>
  <c r="C650" i="2"/>
  <c r="AN650" i="2"/>
  <c r="AM650" i="2"/>
  <c r="AL650" i="2"/>
  <c r="AK650" i="2"/>
  <c r="AG649" i="2"/>
  <c r="AH649" i="2"/>
  <c r="AI649" i="2"/>
  <c r="AJ649" i="2"/>
  <c r="C649" i="2"/>
  <c r="AN649" i="2"/>
  <c r="AM649" i="2"/>
  <c r="AL649" i="2"/>
  <c r="AK649" i="2"/>
  <c r="AG648" i="2"/>
  <c r="AH648" i="2"/>
  <c r="AI648" i="2"/>
  <c r="AJ648" i="2"/>
  <c r="C648" i="2"/>
  <c r="AN648" i="2"/>
  <c r="AM648" i="2"/>
  <c r="AL648" i="2"/>
  <c r="AK648" i="2"/>
  <c r="AG647" i="2"/>
  <c r="AH647" i="2"/>
  <c r="AI647" i="2"/>
  <c r="AJ647" i="2"/>
  <c r="C647" i="2"/>
  <c r="AN647" i="2"/>
  <c r="AM647" i="2"/>
  <c r="AL647" i="2"/>
  <c r="AK647" i="2"/>
  <c r="AG646" i="2"/>
  <c r="AH646" i="2"/>
  <c r="AI646" i="2"/>
  <c r="AJ646" i="2"/>
  <c r="C646" i="2"/>
  <c r="AN646" i="2"/>
  <c r="AM646" i="2"/>
  <c r="AL646" i="2"/>
  <c r="AK646" i="2"/>
  <c r="AG645" i="2"/>
  <c r="AH645" i="2"/>
  <c r="AI645" i="2"/>
  <c r="AJ645" i="2"/>
  <c r="C645" i="2"/>
  <c r="AN645" i="2"/>
  <c r="AM645" i="2"/>
  <c r="AL645" i="2"/>
  <c r="AK645" i="2"/>
  <c r="AG644" i="2"/>
  <c r="AH644" i="2"/>
  <c r="AI644" i="2"/>
  <c r="AJ644" i="2"/>
  <c r="C644" i="2"/>
  <c r="AN644" i="2"/>
  <c r="AM644" i="2"/>
  <c r="AL644" i="2"/>
  <c r="AK644" i="2"/>
  <c r="AG643" i="2"/>
  <c r="AH643" i="2"/>
  <c r="AI643" i="2"/>
  <c r="AJ643" i="2"/>
  <c r="C643" i="2"/>
  <c r="AN643" i="2"/>
  <c r="AM643" i="2"/>
  <c r="AL643" i="2"/>
  <c r="AK643" i="2"/>
  <c r="AG642" i="2"/>
  <c r="AH642" i="2"/>
  <c r="AI642" i="2"/>
  <c r="AJ642" i="2"/>
  <c r="C642" i="2"/>
  <c r="AN642" i="2"/>
  <c r="AM642" i="2"/>
  <c r="AL642" i="2"/>
  <c r="AK642" i="2"/>
  <c r="AG641" i="2"/>
  <c r="AH641" i="2"/>
  <c r="AI641" i="2"/>
  <c r="AJ641" i="2"/>
  <c r="C641" i="2"/>
  <c r="AN641" i="2"/>
  <c r="AM641" i="2"/>
  <c r="AL641" i="2"/>
  <c r="AK641" i="2"/>
  <c r="AG640" i="2"/>
  <c r="AH640" i="2"/>
  <c r="AI640" i="2"/>
  <c r="AJ640" i="2"/>
  <c r="C640" i="2"/>
  <c r="AN640" i="2"/>
  <c r="AM640" i="2"/>
  <c r="AL640" i="2"/>
  <c r="AK640" i="2"/>
  <c r="AG639" i="2"/>
  <c r="AH639" i="2"/>
  <c r="AI639" i="2"/>
  <c r="AJ639" i="2"/>
  <c r="C639" i="2"/>
  <c r="AN639" i="2"/>
  <c r="AM639" i="2"/>
  <c r="AL639" i="2"/>
  <c r="AK639" i="2"/>
  <c r="AG638" i="2"/>
  <c r="AH638" i="2"/>
  <c r="AI638" i="2"/>
  <c r="AJ638" i="2"/>
  <c r="C638" i="2"/>
  <c r="AN638" i="2"/>
  <c r="AM638" i="2"/>
  <c r="AL638" i="2"/>
  <c r="AK638" i="2"/>
  <c r="AG637" i="2"/>
  <c r="AH637" i="2"/>
  <c r="AI637" i="2"/>
  <c r="AJ637" i="2"/>
  <c r="C637" i="2"/>
  <c r="AN637" i="2"/>
  <c r="AM637" i="2"/>
  <c r="AL637" i="2"/>
  <c r="AK637" i="2"/>
  <c r="AG636" i="2"/>
  <c r="AH636" i="2"/>
  <c r="AI636" i="2"/>
  <c r="AJ636" i="2"/>
  <c r="C636" i="2"/>
  <c r="AN636" i="2"/>
  <c r="AM636" i="2"/>
  <c r="AL636" i="2"/>
  <c r="AK636" i="2"/>
  <c r="AG635" i="2"/>
  <c r="AH635" i="2"/>
  <c r="AI635" i="2"/>
  <c r="AJ635" i="2"/>
  <c r="C635" i="2"/>
  <c r="AN635" i="2"/>
  <c r="AM635" i="2"/>
  <c r="AL635" i="2"/>
  <c r="AK635" i="2"/>
  <c r="AG634" i="2"/>
  <c r="AH634" i="2"/>
  <c r="AI634" i="2"/>
  <c r="AJ634" i="2"/>
  <c r="C634" i="2"/>
  <c r="AN634" i="2"/>
  <c r="AM634" i="2"/>
  <c r="AL634" i="2"/>
  <c r="AK634" i="2"/>
  <c r="AG633" i="2"/>
  <c r="AH633" i="2"/>
  <c r="AI633" i="2"/>
  <c r="AJ633" i="2"/>
  <c r="C633" i="2"/>
  <c r="AN633" i="2"/>
  <c r="AM633" i="2"/>
  <c r="AL633" i="2"/>
  <c r="AK633" i="2"/>
  <c r="AG632" i="2"/>
  <c r="AH632" i="2"/>
  <c r="AI632" i="2"/>
  <c r="AJ632" i="2"/>
  <c r="C632" i="2"/>
  <c r="AN632" i="2"/>
  <c r="AM632" i="2"/>
  <c r="AL632" i="2"/>
  <c r="AK632" i="2"/>
  <c r="AG631" i="2"/>
  <c r="AH631" i="2"/>
  <c r="AI631" i="2"/>
  <c r="AJ631" i="2"/>
  <c r="C631" i="2"/>
  <c r="AN631" i="2"/>
  <c r="AM631" i="2"/>
  <c r="AL631" i="2"/>
  <c r="AK631" i="2"/>
  <c r="AG630" i="2"/>
  <c r="AH630" i="2"/>
  <c r="AI630" i="2"/>
  <c r="AJ630" i="2"/>
  <c r="C630" i="2"/>
  <c r="AN630" i="2"/>
  <c r="AM630" i="2"/>
  <c r="AL630" i="2"/>
  <c r="AK630" i="2"/>
  <c r="AG629" i="2"/>
  <c r="AH629" i="2"/>
  <c r="AI629" i="2"/>
  <c r="AJ629" i="2"/>
  <c r="C629" i="2"/>
  <c r="AN629" i="2"/>
  <c r="AM629" i="2"/>
  <c r="AL629" i="2"/>
  <c r="AK629" i="2"/>
  <c r="AG628" i="2"/>
  <c r="AH628" i="2"/>
  <c r="AI628" i="2"/>
  <c r="AJ628" i="2"/>
  <c r="C628" i="2"/>
  <c r="AN628" i="2"/>
  <c r="AM628" i="2"/>
  <c r="AL628" i="2"/>
  <c r="AK628" i="2"/>
  <c r="AG627" i="2"/>
  <c r="AH627" i="2"/>
  <c r="AI627" i="2"/>
  <c r="AJ627" i="2"/>
  <c r="C627" i="2"/>
  <c r="AN627" i="2"/>
  <c r="AM627" i="2"/>
  <c r="AL627" i="2"/>
  <c r="AK627" i="2"/>
  <c r="AG626" i="2"/>
  <c r="AH626" i="2"/>
  <c r="AI626" i="2"/>
  <c r="AJ626" i="2"/>
  <c r="C626" i="2"/>
  <c r="AN626" i="2"/>
  <c r="AM626" i="2"/>
  <c r="AL626" i="2"/>
  <c r="AK626" i="2"/>
  <c r="AG625" i="2"/>
  <c r="AH625" i="2"/>
  <c r="AI625" i="2"/>
  <c r="AJ625" i="2"/>
  <c r="C625" i="2"/>
  <c r="AN625" i="2"/>
  <c r="AM625" i="2"/>
  <c r="AL625" i="2"/>
  <c r="AK625" i="2"/>
  <c r="AG624" i="2"/>
  <c r="AH624" i="2"/>
  <c r="AI624" i="2"/>
  <c r="AJ624" i="2"/>
  <c r="C624" i="2"/>
  <c r="AN624" i="2"/>
  <c r="AM624" i="2"/>
  <c r="AL624" i="2"/>
  <c r="AK624" i="2"/>
  <c r="AG623" i="2"/>
  <c r="AH623" i="2"/>
  <c r="AI623" i="2"/>
  <c r="AJ623" i="2"/>
  <c r="C623" i="2"/>
  <c r="AN623" i="2"/>
  <c r="AM623" i="2"/>
  <c r="AL623" i="2"/>
  <c r="AK623" i="2"/>
  <c r="AG622" i="2"/>
  <c r="AH622" i="2"/>
  <c r="AI622" i="2"/>
  <c r="AJ622" i="2"/>
  <c r="C622" i="2"/>
  <c r="AN622" i="2"/>
  <c r="AM622" i="2"/>
  <c r="AL622" i="2"/>
  <c r="AK622" i="2"/>
  <c r="AG621" i="2"/>
  <c r="AH621" i="2"/>
  <c r="AI621" i="2"/>
  <c r="AJ621" i="2"/>
  <c r="C621" i="2"/>
  <c r="AN621" i="2"/>
  <c r="AM621" i="2"/>
  <c r="AL621" i="2"/>
  <c r="AK621" i="2"/>
  <c r="AG620" i="2"/>
  <c r="AH620" i="2"/>
  <c r="AI620" i="2"/>
  <c r="AJ620" i="2"/>
  <c r="C620" i="2"/>
  <c r="AN620" i="2"/>
  <c r="AM620" i="2"/>
  <c r="AL620" i="2"/>
  <c r="AK620" i="2"/>
  <c r="AG619" i="2"/>
  <c r="AH619" i="2"/>
  <c r="AI619" i="2"/>
  <c r="AJ619" i="2"/>
  <c r="C619" i="2"/>
  <c r="AN619" i="2"/>
  <c r="AM619" i="2"/>
  <c r="AL619" i="2"/>
  <c r="AK619" i="2"/>
  <c r="AG618" i="2"/>
  <c r="AH618" i="2"/>
  <c r="AI618" i="2"/>
  <c r="AJ618" i="2"/>
  <c r="C618" i="2"/>
  <c r="AN618" i="2"/>
  <c r="AM618" i="2"/>
  <c r="AL618" i="2"/>
  <c r="AK618" i="2"/>
  <c r="AG617" i="2"/>
  <c r="AH617" i="2"/>
  <c r="AI617" i="2"/>
  <c r="AJ617" i="2"/>
  <c r="C617" i="2"/>
  <c r="AN617" i="2"/>
  <c r="AM617" i="2"/>
  <c r="AL617" i="2"/>
  <c r="AK617" i="2"/>
  <c r="AG616" i="2"/>
  <c r="AH616" i="2"/>
  <c r="AI616" i="2"/>
  <c r="AJ616" i="2"/>
  <c r="C616" i="2"/>
  <c r="AN616" i="2"/>
  <c r="AM616" i="2"/>
  <c r="AL616" i="2"/>
  <c r="AK616" i="2"/>
  <c r="AG615" i="2"/>
  <c r="AH615" i="2"/>
  <c r="AI615" i="2"/>
  <c r="AJ615" i="2"/>
  <c r="C615" i="2"/>
  <c r="AN615" i="2"/>
  <c r="AM615" i="2"/>
  <c r="AL615" i="2"/>
  <c r="AK615" i="2"/>
  <c r="AG614" i="2"/>
  <c r="AH614" i="2"/>
  <c r="AI614" i="2"/>
  <c r="AJ614" i="2"/>
  <c r="C614" i="2"/>
  <c r="AN614" i="2"/>
  <c r="AM614" i="2"/>
  <c r="AL614" i="2"/>
  <c r="AK614" i="2"/>
  <c r="AG613" i="2"/>
  <c r="AH613" i="2"/>
  <c r="AI613" i="2"/>
  <c r="AJ613" i="2"/>
  <c r="C613" i="2"/>
  <c r="AN613" i="2"/>
  <c r="AM613" i="2"/>
  <c r="AL613" i="2"/>
  <c r="AK613" i="2"/>
  <c r="AG612" i="2"/>
  <c r="AH612" i="2"/>
  <c r="AI612" i="2"/>
  <c r="AJ612" i="2"/>
  <c r="C612" i="2"/>
  <c r="AN612" i="2"/>
  <c r="AM612" i="2"/>
  <c r="AL612" i="2"/>
  <c r="AK612" i="2"/>
  <c r="AG611" i="2"/>
  <c r="AH611" i="2"/>
  <c r="AI611" i="2"/>
  <c r="AJ611" i="2"/>
  <c r="C611" i="2"/>
  <c r="AN611" i="2"/>
  <c r="AM611" i="2"/>
  <c r="AL611" i="2"/>
  <c r="AK611" i="2"/>
  <c r="AG610" i="2"/>
  <c r="AH610" i="2"/>
  <c r="AI610" i="2"/>
  <c r="AJ610" i="2"/>
  <c r="C610" i="2"/>
  <c r="AN610" i="2"/>
  <c r="AM610" i="2"/>
  <c r="AL610" i="2"/>
  <c r="AK610" i="2"/>
  <c r="AG609" i="2"/>
  <c r="AH609" i="2"/>
  <c r="AI609" i="2"/>
  <c r="AJ609" i="2"/>
  <c r="C609" i="2"/>
  <c r="AN609" i="2"/>
  <c r="AM609" i="2"/>
  <c r="AL609" i="2"/>
  <c r="AK609" i="2"/>
  <c r="AG608" i="2"/>
  <c r="AH608" i="2"/>
  <c r="AI608" i="2"/>
  <c r="AJ608" i="2"/>
  <c r="C608" i="2"/>
  <c r="AN608" i="2"/>
  <c r="AM608" i="2"/>
  <c r="AL608" i="2"/>
  <c r="AK608" i="2"/>
  <c r="AG607" i="2"/>
  <c r="AH607" i="2"/>
  <c r="AI607" i="2"/>
  <c r="AJ607" i="2"/>
  <c r="C607" i="2"/>
  <c r="AN607" i="2"/>
  <c r="AM607" i="2"/>
  <c r="AL607" i="2"/>
  <c r="AK607" i="2"/>
  <c r="AG606" i="2"/>
  <c r="AH606" i="2"/>
  <c r="AI606" i="2"/>
  <c r="AJ606" i="2"/>
  <c r="C606" i="2"/>
  <c r="AN606" i="2"/>
  <c r="AM606" i="2"/>
  <c r="AL606" i="2"/>
  <c r="AK606" i="2"/>
  <c r="AG605" i="2"/>
  <c r="AH605" i="2"/>
  <c r="AI605" i="2"/>
  <c r="AJ605" i="2"/>
  <c r="C605" i="2"/>
  <c r="AN605" i="2"/>
  <c r="AM605" i="2"/>
  <c r="AL605" i="2"/>
  <c r="AK605" i="2"/>
  <c r="AG604" i="2"/>
  <c r="AH604" i="2"/>
  <c r="AI604" i="2"/>
  <c r="AJ604" i="2"/>
  <c r="C604" i="2"/>
  <c r="AN604" i="2"/>
  <c r="AM604" i="2"/>
  <c r="AL604" i="2"/>
  <c r="AK604" i="2"/>
  <c r="AG603" i="2"/>
  <c r="AH603" i="2"/>
  <c r="AI603" i="2"/>
  <c r="AJ603" i="2"/>
  <c r="C603" i="2"/>
  <c r="AN603" i="2"/>
  <c r="AM603" i="2"/>
  <c r="AL603" i="2"/>
  <c r="AK603" i="2"/>
  <c r="AG602" i="2"/>
  <c r="AH602" i="2"/>
  <c r="AI602" i="2"/>
  <c r="AJ602" i="2"/>
  <c r="C602" i="2"/>
  <c r="AN602" i="2"/>
  <c r="AM602" i="2"/>
  <c r="AL602" i="2"/>
  <c r="AK602" i="2"/>
  <c r="AG601" i="2"/>
  <c r="AH601" i="2"/>
  <c r="AI601" i="2"/>
  <c r="AJ601" i="2"/>
  <c r="C601" i="2"/>
  <c r="AN601" i="2"/>
  <c r="AM601" i="2"/>
  <c r="AL601" i="2"/>
  <c r="AK601" i="2"/>
  <c r="AG600" i="2"/>
  <c r="AH600" i="2"/>
  <c r="AI600" i="2"/>
  <c r="AJ600" i="2"/>
  <c r="C600" i="2"/>
  <c r="AN600" i="2"/>
  <c r="AM600" i="2"/>
  <c r="AL600" i="2"/>
  <c r="AK600" i="2"/>
  <c r="AG599" i="2"/>
  <c r="AH599" i="2"/>
  <c r="AI599" i="2"/>
  <c r="AJ599" i="2"/>
  <c r="C599" i="2"/>
  <c r="AN599" i="2"/>
  <c r="AM599" i="2"/>
  <c r="AL599" i="2"/>
  <c r="AK599" i="2"/>
  <c r="AG598" i="2"/>
  <c r="AH598" i="2"/>
  <c r="AI598" i="2"/>
  <c r="AJ598" i="2"/>
  <c r="C598" i="2"/>
  <c r="AN598" i="2"/>
  <c r="AM598" i="2"/>
  <c r="AL598" i="2"/>
  <c r="AK598" i="2"/>
  <c r="AG597" i="2"/>
  <c r="AH597" i="2"/>
  <c r="AI597" i="2"/>
  <c r="AJ597" i="2"/>
  <c r="C597" i="2"/>
  <c r="AN597" i="2"/>
  <c r="AM597" i="2"/>
  <c r="AL597" i="2"/>
  <c r="AK597" i="2"/>
  <c r="AG596" i="2"/>
  <c r="AH596" i="2"/>
  <c r="AI596" i="2"/>
  <c r="AJ596" i="2"/>
  <c r="C596" i="2"/>
  <c r="AN596" i="2"/>
  <c r="AM596" i="2"/>
  <c r="AL596" i="2"/>
  <c r="AK596" i="2"/>
  <c r="AG595" i="2"/>
  <c r="AH595" i="2"/>
  <c r="AI595" i="2"/>
  <c r="AJ595" i="2"/>
  <c r="C595" i="2"/>
  <c r="AN595" i="2"/>
  <c r="AM595" i="2"/>
  <c r="AL595" i="2"/>
  <c r="AK595" i="2"/>
  <c r="J667" i="2"/>
  <c r="K667" i="2"/>
  <c r="L667" i="2"/>
  <c r="M667" i="2"/>
  <c r="G667" i="2"/>
  <c r="H667" i="2"/>
  <c r="F667" i="2"/>
  <c r="E667" i="2"/>
  <c r="D667" i="2"/>
  <c r="J666" i="2"/>
  <c r="K666" i="2"/>
  <c r="L666" i="2"/>
  <c r="M666" i="2"/>
  <c r="G666" i="2"/>
  <c r="H666" i="2"/>
  <c r="F666" i="2"/>
  <c r="E666" i="2"/>
  <c r="D666" i="2"/>
  <c r="J665" i="2"/>
  <c r="K665" i="2"/>
  <c r="L665" i="2"/>
  <c r="M665" i="2"/>
  <c r="G665" i="2"/>
  <c r="H665" i="2"/>
  <c r="F665" i="2"/>
  <c r="E665" i="2"/>
  <c r="D665" i="2"/>
  <c r="J664" i="2"/>
  <c r="K664" i="2"/>
  <c r="L664" i="2"/>
  <c r="M664" i="2"/>
  <c r="G664" i="2"/>
  <c r="H664" i="2"/>
  <c r="F664" i="2"/>
  <c r="E664" i="2"/>
  <c r="D664" i="2"/>
  <c r="J663" i="2"/>
  <c r="K663" i="2"/>
  <c r="L663" i="2"/>
  <c r="M663" i="2"/>
  <c r="G663" i="2"/>
  <c r="H663" i="2"/>
  <c r="F663" i="2"/>
  <c r="E663" i="2"/>
  <c r="D663" i="2"/>
  <c r="J662" i="2"/>
  <c r="K662" i="2"/>
  <c r="L662" i="2"/>
  <c r="M662" i="2"/>
  <c r="G662" i="2"/>
  <c r="H662" i="2"/>
  <c r="F662" i="2"/>
  <c r="E662" i="2"/>
  <c r="D662" i="2"/>
  <c r="J661" i="2"/>
  <c r="K661" i="2"/>
  <c r="L661" i="2"/>
  <c r="M661" i="2"/>
  <c r="G661" i="2"/>
  <c r="H661" i="2"/>
  <c r="F661" i="2"/>
  <c r="E661" i="2"/>
  <c r="D661" i="2"/>
  <c r="J660" i="2"/>
  <c r="K660" i="2"/>
  <c r="L660" i="2"/>
  <c r="M660" i="2"/>
  <c r="G660" i="2"/>
  <c r="H660" i="2"/>
  <c r="F660" i="2"/>
  <c r="E660" i="2"/>
  <c r="D660" i="2"/>
  <c r="J659" i="2"/>
  <c r="K659" i="2"/>
  <c r="L659" i="2"/>
  <c r="M659" i="2"/>
  <c r="G659" i="2"/>
  <c r="H659" i="2"/>
  <c r="F659" i="2"/>
  <c r="E659" i="2"/>
  <c r="D659" i="2"/>
  <c r="J658" i="2"/>
  <c r="K658" i="2"/>
  <c r="L658" i="2"/>
  <c r="M658" i="2"/>
  <c r="G658" i="2"/>
  <c r="H658" i="2"/>
  <c r="F658" i="2"/>
  <c r="E658" i="2"/>
  <c r="D658" i="2"/>
  <c r="J657" i="2"/>
  <c r="K657" i="2"/>
  <c r="L657" i="2"/>
  <c r="M657" i="2"/>
  <c r="G657" i="2"/>
  <c r="H657" i="2"/>
  <c r="F657" i="2"/>
  <c r="E657" i="2"/>
  <c r="D657" i="2"/>
  <c r="J656" i="2"/>
  <c r="K656" i="2"/>
  <c r="L656" i="2"/>
  <c r="M656" i="2"/>
  <c r="G656" i="2"/>
  <c r="H656" i="2"/>
  <c r="F656" i="2"/>
  <c r="E656" i="2"/>
  <c r="D656" i="2"/>
  <c r="J655" i="2"/>
  <c r="K655" i="2"/>
  <c r="L655" i="2"/>
  <c r="M655" i="2"/>
  <c r="G655" i="2"/>
  <c r="H655" i="2"/>
  <c r="F655" i="2"/>
  <c r="E655" i="2"/>
  <c r="D655" i="2"/>
  <c r="J654" i="2"/>
  <c r="K654" i="2"/>
  <c r="L654" i="2"/>
  <c r="M654" i="2"/>
  <c r="G654" i="2"/>
  <c r="H654" i="2"/>
  <c r="F654" i="2"/>
  <c r="E654" i="2"/>
  <c r="D654" i="2"/>
  <c r="J653" i="2"/>
  <c r="K653" i="2"/>
  <c r="L653" i="2"/>
  <c r="M653" i="2"/>
  <c r="G653" i="2"/>
  <c r="H653" i="2"/>
  <c r="F653" i="2"/>
  <c r="E653" i="2"/>
  <c r="D653" i="2"/>
  <c r="J652" i="2"/>
  <c r="K652" i="2"/>
  <c r="L652" i="2"/>
  <c r="M652" i="2"/>
  <c r="G652" i="2"/>
  <c r="H652" i="2"/>
  <c r="F652" i="2"/>
  <c r="E652" i="2"/>
  <c r="D652" i="2"/>
  <c r="J651" i="2"/>
  <c r="K651" i="2"/>
  <c r="L651" i="2"/>
  <c r="M651" i="2"/>
  <c r="G651" i="2"/>
  <c r="H651" i="2"/>
  <c r="F651" i="2"/>
  <c r="E651" i="2"/>
  <c r="D651" i="2"/>
  <c r="J650" i="2"/>
  <c r="K650" i="2"/>
  <c r="L650" i="2"/>
  <c r="M650" i="2"/>
  <c r="G650" i="2"/>
  <c r="H650" i="2"/>
  <c r="F650" i="2"/>
  <c r="E650" i="2"/>
  <c r="D650" i="2"/>
  <c r="J649" i="2"/>
  <c r="K649" i="2"/>
  <c r="L649" i="2"/>
  <c r="M649" i="2"/>
  <c r="G649" i="2"/>
  <c r="H649" i="2"/>
  <c r="F649" i="2"/>
  <c r="E649" i="2"/>
  <c r="D649" i="2"/>
  <c r="J648" i="2"/>
  <c r="K648" i="2"/>
  <c r="L648" i="2"/>
  <c r="M648" i="2"/>
  <c r="G648" i="2"/>
  <c r="H648" i="2"/>
  <c r="F648" i="2"/>
  <c r="E648" i="2"/>
  <c r="D648" i="2"/>
  <c r="J647" i="2"/>
  <c r="K647" i="2"/>
  <c r="L647" i="2"/>
  <c r="M647" i="2"/>
  <c r="G647" i="2"/>
  <c r="H647" i="2"/>
  <c r="F647" i="2"/>
  <c r="E647" i="2"/>
  <c r="D647" i="2"/>
  <c r="J646" i="2"/>
  <c r="K646" i="2"/>
  <c r="L646" i="2"/>
  <c r="M646" i="2"/>
  <c r="G646" i="2"/>
  <c r="H646" i="2"/>
  <c r="F646" i="2"/>
  <c r="E646" i="2"/>
  <c r="D646" i="2"/>
  <c r="J645" i="2"/>
  <c r="K645" i="2"/>
  <c r="L645" i="2"/>
  <c r="M645" i="2"/>
  <c r="G645" i="2"/>
  <c r="H645" i="2"/>
  <c r="F645" i="2"/>
  <c r="E645" i="2"/>
  <c r="D645" i="2"/>
  <c r="J644" i="2"/>
  <c r="K644" i="2"/>
  <c r="L644" i="2"/>
  <c r="M644" i="2"/>
  <c r="G644" i="2"/>
  <c r="H644" i="2"/>
  <c r="F644" i="2"/>
  <c r="E644" i="2"/>
  <c r="D644" i="2"/>
  <c r="J643" i="2"/>
  <c r="K643" i="2"/>
  <c r="L643" i="2"/>
  <c r="M643" i="2"/>
  <c r="G643" i="2"/>
  <c r="H643" i="2"/>
  <c r="F643" i="2"/>
  <c r="E643" i="2"/>
  <c r="D643" i="2"/>
  <c r="J642" i="2"/>
  <c r="K642" i="2"/>
  <c r="L642" i="2"/>
  <c r="M642" i="2"/>
  <c r="G642" i="2"/>
  <c r="H642" i="2"/>
  <c r="F642" i="2"/>
  <c r="E642" i="2"/>
  <c r="D642" i="2"/>
  <c r="J641" i="2"/>
  <c r="K641" i="2"/>
  <c r="L641" i="2"/>
  <c r="M641" i="2"/>
  <c r="G641" i="2"/>
  <c r="H641" i="2"/>
  <c r="F641" i="2"/>
  <c r="E641" i="2"/>
  <c r="D641" i="2"/>
  <c r="J640" i="2"/>
  <c r="K640" i="2"/>
  <c r="L640" i="2"/>
  <c r="M640" i="2"/>
  <c r="G640" i="2"/>
  <c r="H640" i="2"/>
  <c r="F640" i="2"/>
  <c r="E640" i="2"/>
  <c r="D640" i="2"/>
  <c r="J639" i="2"/>
  <c r="K639" i="2"/>
  <c r="L639" i="2"/>
  <c r="M639" i="2"/>
  <c r="G639" i="2"/>
  <c r="H639" i="2"/>
  <c r="F639" i="2"/>
  <c r="E639" i="2"/>
  <c r="D639" i="2"/>
  <c r="J638" i="2"/>
  <c r="K638" i="2"/>
  <c r="L638" i="2"/>
  <c r="M638" i="2"/>
  <c r="G638" i="2"/>
  <c r="H638" i="2"/>
  <c r="F638" i="2"/>
  <c r="E638" i="2"/>
  <c r="D638" i="2"/>
  <c r="J637" i="2"/>
  <c r="K637" i="2"/>
  <c r="L637" i="2"/>
  <c r="M637" i="2"/>
  <c r="G637" i="2"/>
  <c r="H637" i="2"/>
  <c r="F637" i="2"/>
  <c r="E637" i="2"/>
  <c r="D637" i="2"/>
  <c r="J636" i="2"/>
  <c r="K636" i="2"/>
  <c r="L636" i="2"/>
  <c r="M636" i="2"/>
  <c r="G636" i="2"/>
  <c r="H636" i="2"/>
  <c r="F636" i="2"/>
  <c r="E636" i="2"/>
  <c r="D636" i="2"/>
  <c r="J635" i="2"/>
  <c r="K635" i="2"/>
  <c r="L635" i="2"/>
  <c r="M635" i="2"/>
  <c r="G635" i="2"/>
  <c r="H635" i="2"/>
  <c r="F635" i="2"/>
  <c r="E635" i="2"/>
  <c r="D635" i="2"/>
  <c r="J634" i="2"/>
  <c r="K634" i="2"/>
  <c r="L634" i="2"/>
  <c r="M634" i="2"/>
  <c r="G634" i="2"/>
  <c r="H634" i="2"/>
  <c r="F634" i="2"/>
  <c r="E634" i="2"/>
  <c r="D634" i="2"/>
  <c r="J633" i="2"/>
  <c r="K633" i="2"/>
  <c r="L633" i="2"/>
  <c r="M633" i="2"/>
  <c r="G633" i="2"/>
  <c r="H633" i="2"/>
  <c r="F633" i="2"/>
  <c r="E633" i="2"/>
  <c r="D633" i="2"/>
  <c r="J632" i="2"/>
  <c r="K632" i="2"/>
  <c r="L632" i="2"/>
  <c r="M632" i="2"/>
  <c r="G632" i="2"/>
  <c r="H632" i="2"/>
  <c r="F632" i="2"/>
  <c r="E632" i="2"/>
  <c r="D632" i="2"/>
  <c r="J631" i="2"/>
  <c r="K631" i="2"/>
  <c r="L631" i="2"/>
  <c r="M631" i="2"/>
  <c r="G631" i="2"/>
  <c r="H631" i="2"/>
  <c r="F631" i="2"/>
  <c r="E631" i="2"/>
  <c r="D631" i="2"/>
  <c r="J630" i="2"/>
  <c r="K630" i="2"/>
  <c r="L630" i="2"/>
  <c r="M630" i="2"/>
  <c r="G630" i="2"/>
  <c r="H630" i="2"/>
  <c r="F630" i="2"/>
  <c r="E630" i="2"/>
  <c r="D630" i="2"/>
  <c r="J629" i="2"/>
  <c r="K629" i="2"/>
  <c r="L629" i="2"/>
  <c r="M629" i="2"/>
  <c r="G629" i="2"/>
  <c r="H629" i="2"/>
  <c r="F629" i="2"/>
  <c r="E629" i="2"/>
  <c r="D629" i="2"/>
  <c r="J628" i="2"/>
  <c r="K628" i="2"/>
  <c r="L628" i="2"/>
  <c r="M628" i="2"/>
  <c r="G628" i="2"/>
  <c r="H628" i="2"/>
  <c r="F628" i="2"/>
  <c r="E628" i="2"/>
  <c r="D628" i="2"/>
  <c r="J627" i="2"/>
  <c r="K627" i="2"/>
  <c r="L627" i="2"/>
  <c r="M627" i="2"/>
  <c r="G627" i="2"/>
  <c r="H627" i="2"/>
  <c r="F627" i="2"/>
  <c r="E627" i="2"/>
  <c r="D627" i="2"/>
  <c r="J626" i="2"/>
  <c r="K626" i="2"/>
  <c r="L626" i="2"/>
  <c r="M626" i="2"/>
  <c r="G626" i="2"/>
  <c r="H626" i="2"/>
  <c r="F626" i="2"/>
  <c r="E626" i="2"/>
  <c r="D626" i="2"/>
  <c r="J625" i="2"/>
  <c r="K625" i="2"/>
  <c r="L625" i="2"/>
  <c r="M625" i="2"/>
  <c r="G625" i="2"/>
  <c r="H625" i="2"/>
  <c r="F625" i="2"/>
  <c r="E625" i="2"/>
  <c r="D625" i="2"/>
  <c r="J624" i="2"/>
  <c r="K624" i="2"/>
  <c r="L624" i="2"/>
  <c r="M624" i="2"/>
  <c r="G624" i="2"/>
  <c r="H624" i="2"/>
  <c r="F624" i="2"/>
  <c r="E624" i="2"/>
  <c r="D624" i="2"/>
  <c r="J623" i="2"/>
  <c r="K623" i="2"/>
  <c r="L623" i="2"/>
  <c r="M623" i="2"/>
  <c r="G623" i="2"/>
  <c r="H623" i="2"/>
  <c r="F623" i="2"/>
  <c r="E623" i="2"/>
  <c r="D623" i="2"/>
  <c r="J622" i="2"/>
  <c r="K622" i="2"/>
  <c r="L622" i="2"/>
  <c r="M622" i="2"/>
  <c r="G622" i="2"/>
  <c r="H622" i="2"/>
  <c r="F622" i="2"/>
  <c r="E622" i="2"/>
  <c r="D622" i="2"/>
  <c r="J621" i="2"/>
  <c r="K621" i="2"/>
  <c r="L621" i="2"/>
  <c r="M621" i="2"/>
  <c r="G621" i="2"/>
  <c r="H621" i="2"/>
  <c r="F621" i="2"/>
  <c r="E621" i="2"/>
  <c r="D621" i="2"/>
  <c r="J620" i="2"/>
  <c r="K620" i="2"/>
  <c r="L620" i="2"/>
  <c r="M620" i="2"/>
  <c r="G620" i="2"/>
  <c r="H620" i="2"/>
  <c r="F620" i="2"/>
  <c r="E620" i="2"/>
  <c r="D620" i="2"/>
  <c r="J619" i="2"/>
  <c r="K619" i="2"/>
  <c r="L619" i="2"/>
  <c r="M619" i="2"/>
  <c r="G619" i="2"/>
  <c r="H619" i="2"/>
  <c r="F619" i="2"/>
  <c r="E619" i="2"/>
  <c r="D619" i="2"/>
  <c r="J618" i="2"/>
  <c r="K618" i="2"/>
  <c r="L618" i="2"/>
  <c r="M618" i="2"/>
  <c r="G618" i="2"/>
  <c r="H618" i="2"/>
  <c r="F618" i="2"/>
  <c r="E618" i="2"/>
  <c r="D618" i="2"/>
  <c r="J617" i="2"/>
  <c r="K617" i="2"/>
  <c r="L617" i="2"/>
  <c r="M617" i="2"/>
  <c r="G617" i="2"/>
  <c r="H617" i="2"/>
  <c r="F617" i="2"/>
  <c r="E617" i="2"/>
  <c r="D617" i="2"/>
  <c r="J616" i="2"/>
  <c r="K616" i="2"/>
  <c r="L616" i="2"/>
  <c r="M616" i="2"/>
  <c r="G616" i="2"/>
  <c r="H616" i="2"/>
  <c r="F616" i="2"/>
  <c r="E616" i="2"/>
  <c r="D616" i="2"/>
  <c r="J615" i="2"/>
  <c r="K615" i="2"/>
  <c r="L615" i="2"/>
  <c r="M615" i="2"/>
  <c r="G615" i="2"/>
  <c r="H615" i="2"/>
  <c r="F615" i="2"/>
  <c r="E615" i="2"/>
  <c r="D615" i="2"/>
  <c r="J614" i="2"/>
  <c r="K614" i="2"/>
  <c r="L614" i="2"/>
  <c r="M614" i="2"/>
  <c r="G614" i="2"/>
  <c r="H614" i="2"/>
  <c r="F614" i="2"/>
  <c r="E614" i="2"/>
  <c r="D614" i="2"/>
  <c r="J613" i="2"/>
  <c r="K613" i="2"/>
  <c r="L613" i="2"/>
  <c r="M613" i="2"/>
  <c r="G613" i="2"/>
  <c r="H613" i="2"/>
  <c r="F613" i="2"/>
  <c r="E613" i="2"/>
  <c r="D613" i="2"/>
  <c r="J612" i="2"/>
  <c r="K612" i="2"/>
  <c r="L612" i="2"/>
  <c r="M612" i="2"/>
  <c r="G612" i="2"/>
  <c r="H612" i="2"/>
  <c r="F612" i="2"/>
  <c r="E612" i="2"/>
  <c r="D612" i="2"/>
  <c r="J611" i="2"/>
  <c r="K611" i="2"/>
  <c r="L611" i="2"/>
  <c r="M611" i="2"/>
  <c r="G611" i="2"/>
  <c r="H611" i="2"/>
  <c r="F611" i="2"/>
  <c r="E611" i="2"/>
  <c r="D611" i="2"/>
  <c r="J610" i="2"/>
  <c r="K610" i="2"/>
  <c r="L610" i="2"/>
  <c r="M610" i="2"/>
  <c r="G610" i="2"/>
  <c r="H610" i="2"/>
  <c r="F610" i="2"/>
  <c r="E610" i="2"/>
  <c r="D610" i="2"/>
  <c r="J609" i="2"/>
  <c r="K609" i="2"/>
  <c r="L609" i="2"/>
  <c r="M609" i="2"/>
  <c r="G609" i="2"/>
  <c r="H609" i="2"/>
  <c r="F609" i="2"/>
  <c r="E609" i="2"/>
  <c r="D609" i="2"/>
  <c r="J608" i="2"/>
  <c r="K608" i="2"/>
  <c r="L608" i="2"/>
  <c r="M608" i="2"/>
  <c r="G608" i="2"/>
  <c r="H608" i="2"/>
  <c r="F608" i="2"/>
  <c r="E608" i="2"/>
  <c r="D608" i="2"/>
  <c r="J607" i="2"/>
  <c r="K607" i="2"/>
  <c r="L607" i="2"/>
  <c r="M607" i="2"/>
  <c r="G607" i="2"/>
  <c r="H607" i="2"/>
  <c r="F607" i="2"/>
  <c r="E607" i="2"/>
  <c r="D607" i="2"/>
  <c r="J606" i="2"/>
  <c r="K606" i="2"/>
  <c r="L606" i="2"/>
  <c r="M606" i="2"/>
  <c r="G606" i="2"/>
  <c r="H606" i="2"/>
  <c r="F606" i="2"/>
  <c r="E606" i="2"/>
  <c r="D606" i="2"/>
  <c r="J605" i="2"/>
  <c r="K605" i="2"/>
  <c r="L605" i="2"/>
  <c r="M605" i="2"/>
  <c r="G605" i="2"/>
  <c r="H605" i="2"/>
  <c r="F605" i="2"/>
  <c r="E605" i="2"/>
  <c r="D605" i="2"/>
  <c r="J604" i="2"/>
  <c r="K604" i="2"/>
  <c r="L604" i="2"/>
  <c r="M604" i="2"/>
  <c r="G604" i="2"/>
  <c r="H604" i="2"/>
  <c r="F604" i="2"/>
  <c r="E604" i="2"/>
  <c r="D604" i="2"/>
  <c r="J603" i="2"/>
  <c r="K603" i="2"/>
  <c r="L603" i="2"/>
  <c r="M603" i="2"/>
  <c r="G603" i="2"/>
  <c r="H603" i="2"/>
  <c r="F603" i="2"/>
  <c r="E603" i="2"/>
  <c r="D603" i="2"/>
  <c r="J602" i="2"/>
  <c r="K602" i="2"/>
  <c r="L602" i="2"/>
  <c r="M602" i="2"/>
  <c r="G602" i="2"/>
  <c r="H602" i="2"/>
  <c r="F602" i="2"/>
  <c r="E602" i="2"/>
  <c r="D602" i="2"/>
  <c r="J601" i="2"/>
  <c r="K601" i="2"/>
  <c r="L601" i="2"/>
  <c r="M601" i="2"/>
  <c r="G601" i="2"/>
  <c r="H601" i="2"/>
  <c r="F601" i="2"/>
  <c r="E601" i="2"/>
  <c r="D601" i="2"/>
  <c r="J600" i="2"/>
  <c r="K600" i="2"/>
  <c r="L600" i="2"/>
  <c r="M600" i="2"/>
  <c r="G600" i="2"/>
  <c r="H600" i="2"/>
  <c r="F600" i="2"/>
  <c r="E600" i="2"/>
  <c r="D600" i="2"/>
  <c r="J599" i="2"/>
  <c r="K599" i="2"/>
  <c r="L599" i="2"/>
  <c r="M599" i="2"/>
  <c r="G599" i="2"/>
  <c r="H599" i="2"/>
  <c r="F599" i="2"/>
  <c r="E599" i="2"/>
  <c r="D599" i="2"/>
  <c r="J598" i="2"/>
  <c r="K598" i="2"/>
  <c r="L598" i="2"/>
  <c r="M598" i="2"/>
  <c r="G598" i="2"/>
  <c r="H598" i="2"/>
  <c r="F598" i="2"/>
  <c r="E598" i="2"/>
  <c r="D598" i="2"/>
  <c r="J597" i="2"/>
  <c r="K597" i="2"/>
  <c r="L597" i="2"/>
  <c r="M597" i="2"/>
  <c r="G597" i="2"/>
  <c r="H597" i="2"/>
  <c r="F597" i="2"/>
  <c r="E597" i="2"/>
  <c r="D597" i="2"/>
  <c r="J596" i="2"/>
  <c r="K596" i="2"/>
  <c r="L596" i="2"/>
  <c r="M596" i="2"/>
  <c r="G596" i="2"/>
  <c r="H596" i="2"/>
  <c r="F596" i="2"/>
  <c r="E596" i="2"/>
  <c r="D596" i="2"/>
  <c r="J595" i="2"/>
  <c r="K595" i="2"/>
  <c r="L595" i="2"/>
  <c r="M595" i="2"/>
  <c r="G595" i="2"/>
  <c r="H595" i="2"/>
  <c r="F595" i="2"/>
  <c r="E595" i="2"/>
  <c r="D595" i="2"/>
  <c r="P492" i="3"/>
  <c r="O492" i="3"/>
  <c r="N492" i="3"/>
  <c r="O244" i="3"/>
  <c r="N244" i="3"/>
  <c r="F2" i="13"/>
  <c r="L1" i="1"/>
  <c r="F3" i="13"/>
  <c r="N1" i="1"/>
  <c r="F4" i="13"/>
  <c r="P1" i="1"/>
  <c r="F5" i="13"/>
  <c r="R1" i="1"/>
  <c r="F6" i="13"/>
  <c r="T1" i="1"/>
  <c r="F7" i="13"/>
  <c r="V1" i="1"/>
  <c r="F8" i="13"/>
  <c r="X1" i="1"/>
  <c r="F9" i="13"/>
  <c r="Z1" i="1"/>
  <c r="F10" i="13"/>
  <c r="AB1" i="1"/>
  <c r="F11" i="13"/>
  <c r="AD1" i="1"/>
  <c r="F12" i="13"/>
  <c r="AF1" i="1"/>
  <c r="AH1" i="1"/>
  <c r="AJ1" i="1"/>
  <c r="AL1" i="1"/>
  <c r="AN1" i="1"/>
  <c r="AP1" i="1"/>
  <c r="AR1" i="1"/>
  <c r="AT1" i="1"/>
  <c r="AV1" i="1"/>
  <c r="BB1" i="1"/>
  <c r="BC1" i="1"/>
  <c r="BD1" i="1"/>
  <c r="BE1" i="1"/>
  <c r="L2" i="1"/>
  <c r="G2" i="1"/>
  <c r="N2" i="1"/>
  <c r="H2" i="1"/>
  <c r="P2" i="1"/>
  <c r="I2" i="1"/>
  <c r="R2" i="1"/>
  <c r="T2" i="1"/>
  <c r="V2" i="1"/>
  <c r="X2" i="1"/>
  <c r="Z2" i="1"/>
  <c r="AB2" i="1"/>
  <c r="AD2" i="1"/>
  <c r="AF2" i="1"/>
  <c r="AH2" i="1"/>
  <c r="AJ2" i="1"/>
  <c r="AL2" i="1"/>
  <c r="AN2" i="1"/>
  <c r="AP2" i="1"/>
  <c r="AR2" i="1"/>
  <c r="AT2" i="1"/>
  <c r="AV2" i="1"/>
  <c r="N6" i="2"/>
  <c r="L3" i="1"/>
  <c r="O6" i="2"/>
  <c r="N3" i="1"/>
  <c r="P3" i="1"/>
  <c r="R3" i="1"/>
  <c r="T3" i="1"/>
  <c r="X3" i="1"/>
  <c r="V3" i="1"/>
  <c r="AD3" i="1"/>
  <c r="AJ3" i="1"/>
  <c r="AB3" i="1"/>
  <c r="AF3" i="1"/>
  <c r="Z3" i="1"/>
  <c r="AH3" i="1"/>
  <c r="AR3" i="1"/>
  <c r="AT3" i="1"/>
  <c r="AL3" i="1"/>
  <c r="AP3" i="1"/>
  <c r="AN3" i="1"/>
  <c r="AV3" i="1"/>
  <c r="C3" i="1"/>
  <c r="M3" i="1"/>
  <c r="O3" i="1"/>
  <c r="Q3" i="1"/>
  <c r="S3" i="1"/>
  <c r="U3" i="1"/>
  <c r="W3" i="1"/>
  <c r="Y3" i="1"/>
  <c r="AA3" i="1"/>
  <c r="AC3" i="1"/>
  <c r="AE3" i="1"/>
  <c r="AG3" i="1"/>
  <c r="AI3" i="1"/>
  <c r="AK3" i="1"/>
  <c r="AM3" i="1"/>
  <c r="AO3" i="1"/>
  <c r="AQ3" i="1"/>
  <c r="AS3" i="1"/>
  <c r="AU3" i="1"/>
  <c r="AW3" i="1"/>
  <c r="G3" i="1"/>
  <c r="H3" i="1"/>
  <c r="I3" i="1"/>
  <c r="J3" i="1"/>
  <c r="K3" i="1"/>
  <c r="AY3" i="1"/>
  <c r="BA3" i="1"/>
  <c r="BB3" i="1"/>
  <c r="BC3" i="1"/>
  <c r="BD3" i="1"/>
  <c r="BE3" i="1"/>
  <c r="BI3" i="1"/>
  <c r="L4" i="1"/>
  <c r="N4" i="1"/>
  <c r="P4" i="1"/>
  <c r="R4" i="1"/>
  <c r="T4" i="1"/>
  <c r="X4" i="1"/>
  <c r="V4" i="1"/>
  <c r="AD4" i="1"/>
  <c r="AJ4" i="1"/>
  <c r="AB4" i="1"/>
  <c r="AF4" i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Z4" i="1"/>
  <c r="AH4" i="1"/>
  <c r="AR4" i="1"/>
  <c r="AT4" i="1"/>
  <c r="AL4" i="1"/>
  <c r="AP4" i="1"/>
  <c r="AN4" i="1"/>
  <c r="AV4" i="1"/>
  <c r="C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M4" i="1"/>
  <c r="AO4" i="1"/>
  <c r="AQ4" i="1"/>
  <c r="AS4" i="1"/>
  <c r="AU4" i="1"/>
  <c r="AW4" i="1"/>
  <c r="G4" i="1"/>
  <c r="H4" i="1"/>
  <c r="I4" i="1"/>
  <c r="J4" i="1"/>
  <c r="K4" i="1"/>
  <c r="AY4" i="1"/>
  <c r="BA4" i="1"/>
  <c r="BB4" i="1"/>
  <c r="BC4" i="1"/>
  <c r="BD4" i="1"/>
  <c r="BE4" i="1"/>
  <c r="BI4" i="1"/>
  <c r="N217" i="2"/>
  <c r="L5" i="1"/>
  <c r="O217" i="2"/>
  <c r="N5" i="1"/>
  <c r="P5" i="1"/>
  <c r="Q217" i="2"/>
  <c r="R5" i="1"/>
  <c r="T5" i="1"/>
  <c r="X5" i="1"/>
  <c r="V5" i="1"/>
  <c r="AD5" i="1"/>
  <c r="AJ5" i="1"/>
  <c r="AB5" i="1"/>
  <c r="AF5" i="1"/>
  <c r="Z5" i="1"/>
  <c r="AH5" i="1"/>
  <c r="AR5" i="1"/>
  <c r="AT5" i="1"/>
  <c r="AL5" i="1"/>
  <c r="AP5" i="1"/>
  <c r="AN5" i="1"/>
  <c r="AV5" i="1"/>
  <c r="C5" i="1"/>
  <c r="M5" i="1"/>
  <c r="O5" i="1"/>
  <c r="Q5" i="1"/>
  <c r="S5" i="1"/>
  <c r="U5" i="1"/>
  <c r="W5" i="1"/>
  <c r="Y5" i="1"/>
  <c r="AA5" i="1"/>
  <c r="AC5" i="1"/>
  <c r="AE5" i="1"/>
  <c r="AG5" i="1"/>
  <c r="AI5" i="1"/>
  <c r="AK5" i="1"/>
  <c r="AM5" i="1"/>
  <c r="AO5" i="1"/>
  <c r="AQ5" i="1"/>
  <c r="AS5" i="1"/>
  <c r="AU5" i="1"/>
  <c r="AW5" i="1"/>
  <c r="G5" i="1"/>
  <c r="H5" i="1"/>
  <c r="I5" i="1"/>
  <c r="J5" i="1"/>
  <c r="K5" i="1"/>
  <c r="AY5" i="1"/>
  <c r="BA5" i="1"/>
  <c r="BB5" i="1"/>
  <c r="BC5" i="1"/>
  <c r="BD5" i="1"/>
  <c r="BE5" i="1"/>
  <c r="BI5" i="1"/>
  <c r="N275" i="2"/>
  <c r="L6" i="1"/>
  <c r="O275" i="2"/>
  <c r="N6" i="1"/>
  <c r="P6" i="1"/>
  <c r="Q275" i="2"/>
  <c r="R6" i="1"/>
  <c r="T6" i="1"/>
  <c r="X6" i="1"/>
  <c r="V6" i="1"/>
  <c r="AD6" i="1"/>
  <c r="AJ6" i="1"/>
  <c r="AB6" i="1"/>
  <c r="AF6" i="1"/>
  <c r="Z6" i="1"/>
  <c r="AH6" i="1"/>
  <c r="AR6" i="1"/>
  <c r="AT6" i="1"/>
  <c r="AL6" i="1"/>
  <c r="AP6" i="1"/>
  <c r="AN6" i="1"/>
  <c r="AV6" i="1"/>
  <c r="C6" i="1"/>
  <c r="M6" i="1"/>
  <c r="O6" i="1"/>
  <c r="Q6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G6" i="1"/>
  <c r="H6" i="1"/>
  <c r="I6" i="1"/>
  <c r="J6" i="1"/>
  <c r="K6" i="1"/>
  <c r="AY6" i="1"/>
  <c r="BA6" i="1"/>
  <c r="BB6" i="1"/>
  <c r="BC6" i="1"/>
  <c r="BD6" i="1"/>
  <c r="BE6" i="1"/>
  <c r="BI6" i="1"/>
  <c r="P7" i="1"/>
  <c r="T7" i="1"/>
  <c r="X7" i="1"/>
  <c r="V7" i="1"/>
  <c r="AD7" i="1"/>
  <c r="AJ7" i="1"/>
  <c r="AF7" i="1"/>
  <c r="AH7" i="1"/>
  <c r="AR7" i="1"/>
  <c r="AT7" i="1"/>
  <c r="AL7" i="1"/>
  <c r="AP7" i="1"/>
  <c r="AN7" i="1"/>
  <c r="AV7" i="1"/>
  <c r="C7" i="1"/>
  <c r="M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G7" i="1"/>
  <c r="H7" i="1"/>
  <c r="I7" i="1"/>
  <c r="J7" i="1"/>
  <c r="K7" i="1"/>
  <c r="AY7" i="1"/>
  <c r="BA7" i="1"/>
  <c r="BB7" i="1"/>
  <c r="BC7" i="1"/>
  <c r="BD7" i="1"/>
  <c r="BE7" i="1"/>
  <c r="N389" i="2"/>
  <c r="L8" i="1"/>
  <c r="O389" i="2"/>
  <c r="N8" i="1"/>
  <c r="P8" i="1"/>
  <c r="Q389" i="2"/>
  <c r="R8" i="1"/>
  <c r="T8" i="1"/>
  <c r="X8" i="1"/>
  <c r="V8" i="1"/>
  <c r="AD8" i="1"/>
  <c r="AJ8" i="1"/>
  <c r="AB8" i="1"/>
  <c r="AF8" i="1"/>
  <c r="Z8" i="1"/>
  <c r="AH8" i="1"/>
  <c r="AR8" i="1"/>
  <c r="AT8" i="1"/>
  <c r="AL8" i="1"/>
  <c r="AP8" i="1"/>
  <c r="AN8" i="1"/>
  <c r="AV8" i="1"/>
  <c r="C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G8" i="1"/>
  <c r="H8" i="1"/>
  <c r="I8" i="1"/>
  <c r="J8" i="1"/>
  <c r="K8" i="1"/>
  <c r="AY8" i="1"/>
  <c r="BA8" i="1"/>
  <c r="BB8" i="1"/>
  <c r="BC8" i="1"/>
  <c r="BD8" i="1"/>
  <c r="BE8" i="1"/>
  <c r="BI8" i="1"/>
  <c r="L9" i="1"/>
  <c r="N9" i="1"/>
  <c r="P9" i="1"/>
  <c r="R9" i="1"/>
  <c r="T9" i="1"/>
  <c r="X9" i="1"/>
  <c r="V9" i="1"/>
  <c r="AD9" i="1"/>
  <c r="AJ9" i="1"/>
  <c r="AB9" i="1"/>
  <c r="AF9" i="1"/>
  <c r="Z9" i="1"/>
  <c r="AH9" i="1"/>
  <c r="AR9" i="1"/>
  <c r="AT9" i="1"/>
  <c r="AL9" i="1"/>
  <c r="AP9" i="1"/>
  <c r="AN9" i="1"/>
  <c r="AV9" i="1"/>
  <c r="C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G9" i="1"/>
  <c r="H9" i="1"/>
  <c r="I9" i="1"/>
  <c r="J9" i="1"/>
  <c r="K9" i="1"/>
  <c r="AY9" i="1"/>
  <c r="BA9" i="1"/>
  <c r="BB9" i="1"/>
  <c r="BC9" i="1"/>
  <c r="BD9" i="1"/>
  <c r="BE9" i="1"/>
  <c r="BI9" i="1"/>
  <c r="N475" i="2"/>
  <c r="L10" i="1"/>
  <c r="O475" i="2"/>
  <c r="N10" i="1"/>
  <c r="P10" i="1"/>
  <c r="Q475" i="2"/>
  <c r="R10" i="1"/>
  <c r="T10" i="1"/>
  <c r="X10" i="1"/>
  <c r="V10" i="1"/>
  <c r="AD10" i="1"/>
  <c r="AJ10" i="1"/>
  <c r="AB10" i="1"/>
  <c r="AF10" i="1"/>
  <c r="Z10" i="1"/>
  <c r="AH10" i="1"/>
  <c r="AR10" i="1"/>
  <c r="AT10" i="1"/>
  <c r="AL10" i="1"/>
  <c r="AP10" i="1"/>
  <c r="AN10" i="1"/>
  <c r="AV10" i="1"/>
  <c r="C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G10" i="1"/>
  <c r="H10" i="1"/>
  <c r="I10" i="1"/>
  <c r="J10" i="1"/>
  <c r="K10" i="1"/>
  <c r="AY10" i="1"/>
  <c r="BA10" i="1"/>
  <c r="BB10" i="1"/>
  <c r="BC10" i="1"/>
  <c r="BD10" i="1"/>
  <c r="BE10" i="1"/>
  <c r="BI10" i="1"/>
  <c r="L11" i="1"/>
  <c r="N11" i="1"/>
  <c r="P11" i="1"/>
  <c r="R11" i="1"/>
  <c r="T11" i="1"/>
  <c r="X11" i="1"/>
  <c r="V11" i="1"/>
  <c r="AD11" i="1"/>
  <c r="AJ11" i="1"/>
  <c r="AB11" i="1"/>
  <c r="AF11" i="1"/>
  <c r="Z11" i="1"/>
  <c r="AH11" i="1"/>
  <c r="AR11" i="1"/>
  <c r="AT11" i="1"/>
  <c r="AL11" i="1"/>
  <c r="AP11" i="1"/>
  <c r="AN11" i="1"/>
  <c r="AV11" i="1"/>
  <c r="C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G11" i="1"/>
  <c r="H11" i="1"/>
  <c r="I11" i="1"/>
  <c r="J11" i="1"/>
  <c r="K11" i="1"/>
  <c r="AY11" i="1"/>
  <c r="BA11" i="1"/>
  <c r="BB11" i="1"/>
  <c r="BC11" i="1"/>
  <c r="BD11" i="1"/>
  <c r="BE11" i="1"/>
  <c r="N532" i="2"/>
  <c r="L12" i="1"/>
  <c r="O532" i="2"/>
  <c r="N12" i="1"/>
  <c r="P12" i="1"/>
  <c r="R12" i="1"/>
  <c r="T12" i="1"/>
  <c r="X12" i="1"/>
  <c r="V12" i="1"/>
  <c r="AD12" i="1"/>
  <c r="AJ12" i="1"/>
  <c r="AB12" i="1"/>
  <c r="AF12" i="1"/>
  <c r="Z12" i="1"/>
  <c r="AH12" i="1"/>
  <c r="AR12" i="1"/>
  <c r="AT12" i="1"/>
  <c r="AL12" i="1"/>
  <c r="AP12" i="1"/>
  <c r="AN12" i="1"/>
  <c r="AV12" i="1"/>
  <c r="C12" i="1"/>
  <c r="M12" i="1"/>
  <c r="O12" i="1"/>
  <c r="Q12" i="1"/>
  <c r="S12" i="1"/>
  <c r="U12" i="1"/>
  <c r="W12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G12" i="1"/>
  <c r="H12" i="1"/>
  <c r="I12" i="1"/>
  <c r="J12" i="1"/>
  <c r="K12" i="1"/>
  <c r="AY12" i="1"/>
  <c r="BA12" i="1"/>
  <c r="BB12" i="1"/>
  <c r="BC12" i="1"/>
  <c r="BD12" i="1"/>
  <c r="BE12" i="1"/>
  <c r="BI12" i="1"/>
  <c r="L13" i="1"/>
  <c r="N13" i="1"/>
  <c r="P13" i="1"/>
  <c r="R13" i="1"/>
  <c r="T13" i="1"/>
  <c r="X13" i="1"/>
  <c r="V13" i="1"/>
  <c r="AD13" i="1"/>
  <c r="AJ13" i="1"/>
  <c r="AB13" i="1"/>
  <c r="AF13" i="1"/>
  <c r="Z13" i="1"/>
  <c r="AH13" i="1"/>
  <c r="AR13" i="1"/>
  <c r="AT13" i="1"/>
  <c r="AL13" i="1"/>
  <c r="AP13" i="1"/>
  <c r="AN13" i="1"/>
  <c r="AV13" i="1"/>
  <c r="C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G13" i="1"/>
  <c r="H13" i="1"/>
  <c r="I13" i="1"/>
  <c r="J13" i="1"/>
  <c r="K13" i="1"/>
  <c r="AY13" i="1"/>
  <c r="BA13" i="1"/>
  <c r="BB13" i="1"/>
  <c r="BC13" i="1"/>
  <c r="BD13" i="1"/>
  <c r="BE13" i="1"/>
  <c r="BI13" i="1"/>
  <c r="L14" i="1"/>
  <c r="N14" i="1"/>
  <c r="P14" i="1"/>
  <c r="R14" i="1"/>
  <c r="T14" i="1"/>
  <c r="X14" i="1"/>
  <c r="V14" i="1"/>
  <c r="AD14" i="1"/>
  <c r="AJ14" i="1"/>
  <c r="AB14" i="1"/>
  <c r="AF14" i="1"/>
  <c r="Z14" i="1"/>
  <c r="AH14" i="1"/>
  <c r="AR14" i="1"/>
  <c r="AT14" i="1"/>
  <c r="AL14" i="1"/>
  <c r="AP14" i="1"/>
  <c r="AN14" i="1"/>
  <c r="AV14" i="1"/>
  <c r="C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G14" i="1"/>
  <c r="H14" i="1"/>
  <c r="I14" i="1"/>
  <c r="J14" i="1"/>
  <c r="K14" i="1"/>
  <c r="AY14" i="1"/>
  <c r="BA14" i="1"/>
  <c r="BB14" i="1"/>
  <c r="BC14" i="1"/>
  <c r="BD14" i="1"/>
  <c r="BE14" i="1"/>
  <c r="BI14" i="1"/>
  <c r="N1" i="2"/>
  <c r="D1" i="2"/>
  <c r="O1" i="2"/>
  <c r="E1" i="2"/>
  <c r="P1" i="2"/>
  <c r="F1" i="2"/>
  <c r="J1" i="2"/>
  <c r="K1" i="2"/>
  <c r="L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G1" i="2"/>
  <c r="AH1" i="2"/>
  <c r="AI1" i="2"/>
  <c r="AJ1" i="2"/>
  <c r="AK1" i="2"/>
  <c r="AL1" i="2"/>
  <c r="AM1" i="2"/>
  <c r="AN1" i="2"/>
  <c r="C3" i="2"/>
  <c r="D3" i="2"/>
  <c r="E3" i="2"/>
  <c r="F3" i="2"/>
  <c r="G3" i="2"/>
  <c r="H3" i="2"/>
  <c r="J3" i="2"/>
  <c r="K3" i="2"/>
  <c r="L3" i="2"/>
  <c r="M3" i="2"/>
  <c r="AG3" i="2"/>
  <c r="AH3" i="2"/>
  <c r="AI3" i="2"/>
  <c r="AJ3" i="2"/>
  <c r="AK3" i="2"/>
  <c r="AL3" i="2"/>
  <c r="AM3" i="2"/>
  <c r="AN3" i="2"/>
  <c r="AV3" i="2"/>
  <c r="C4" i="2"/>
  <c r="D4" i="2"/>
  <c r="E4" i="2"/>
  <c r="F4" i="2"/>
  <c r="G4" i="2"/>
  <c r="H4" i="2"/>
  <c r="J4" i="2"/>
  <c r="K4" i="2"/>
  <c r="L4" i="2"/>
  <c r="M4" i="2"/>
  <c r="AG4" i="2"/>
  <c r="AH4" i="2"/>
  <c r="AI4" i="2"/>
  <c r="AJ4" i="2"/>
  <c r="AK4" i="2"/>
  <c r="AL4" i="2"/>
  <c r="AM4" i="2"/>
  <c r="AN4" i="2"/>
  <c r="AV4" i="2"/>
  <c r="C5" i="2"/>
  <c r="D5" i="2"/>
  <c r="E5" i="2"/>
  <c r="F5" i="2"/>
  <c r="G5" i="2"/>
  <c r="H5" i="2"/>
  <c r="J5" i="2"/>
  <c r="K5" i="2"/>
  <c r="L5" i="2"/>
  <c r="M5" i="2"/>
  <c r="AG5" i="2"/>
  <c r="AH5" i="2"/>
  <c r="AI5" i="2"/>
  <c r="AJ5" i="2"/>
  <c r="AK5" i="2"/>
  <c r="AL5" i="2"/>
  <c r="AM5" i="2"/>
  <c r="AN5" i="2"/>
  <c r="AV5" i="2"/>
  <c r="C6" i="2"/>
  <c r="D6" i="2"/>
  <c r="E6" i="2"/>
  <c r="F6" i="2"/>
  <c r="G6" i="2"/>
  <c r="H6" i="2"/>
  <c r="J6" i="2"/>
  <c r="K6" i="2"/>
  <c r="L6" i="2"/>
  <c r="M6" i="2"/>
  <c r="AG6" i="2"/>
  <c r="AH6" i="2"/>
  <c r="AI6" i="2"/>
  <c r="AJ6" i="2"/>
  <c r="AK6" i="2"/>
  <c r="AL6" i="2"/>
  <c r="AM6" i="2"/>
  <c r="AN6" i="2"/>
  <c r="C8" i="2"/>
  <c r="D8" i="2"/>
  <c r="E8" i="2"/>
  <c r="F8" i="2"/>
  <c r="G8" i="2"/>
  <c r="H8" i="2"/>
  <c r="J8" i="2"/>
  <c r="K8" i="2"/>
  <c r="L8" i="2"/>
  <c r="M8" i="2"/>
  <c r="AG8" i="2"/>
  <c r="AH8" i="2"/>
  <c r="AI8" i="2"/>
  <c r="AJ8" i="2"/>
  <c r="AK8" i="2"/>
  <c r="AL8" i="2"/>
  <c r="AM8" i="2"/>
  <c r="AN8" i="2"/>
  <c r="AV8" i="2"/>
  <c r="C9" i="2"/>
  <c r="D9" i="2"/>
  <c r="E9" i="2"/>
  <c r="F9" i="2"/>
  <c r="G9" i="2"/>
  <c r="H9" i="2"/>
  <c r="J9" i="2"/>
  <c r="K9" i="2"/>
  <c r="L9" i="2"/>
  <c r="M9" i="2"/>
  <c r="AG9" i="2"/>
  <c r="AH9" i="2"/>
  <c r="AI9" i="2"/>
  <c r="AJ9" i="2"/>
  <c r="AK9" i="2"/>
  <c r="AL9" i="2"/>
  <c r="AM9" i="2"/>
  <c r="AN9" i="2"/>
  <c r="AV9" i="2"/>
  <c r="C10" i="2"/>
  <c r="D10" i="2"/>
  <c r="E10" i="2"/>
  <c r="F10" i="2"/>
  <c r="G10" i="2"/>
  <c r="H10" i="2"/>
  <c r="J10" i="2"/>
  <c r="K10" i="2"/>
  <c r="L10" i="2"/>
  <c r="M10" i="2"/>
  <c r="AG10" i="2"/>
  <c r="AH10" i="2"/>
  <c r="AI10" i="2"/>
  <c r="AJ10" i="2"/>
  <c r="AK10" i="2"/>
  <c r="AL10" i="2"/>
  <c r="AM10" i="2"/>
  <c r="AN10" i="2"/>
  <c r="AV10" i="2"/>
  <c r="C11" i="2"/>
  <c r="D11" i="2"/>
  <c r="E11" i="2"/>
  <c r="F11" i="2"/>
  <c r="G11" i="2"/>
  <c r="H11" i="2"/>
  <c r="J11" i="2"/>
  <c r="K11" i="2"/>
  <c r="L11" i="2"/>
  <c r="M11" i="2"/>
  <c r="AG11" i="2"/>
  <c r="AH11" i="2"/>
  <c r="AI11" i="2"/>
  <c r="AJ11" i="2"/>
  <c r="AK11" i="2"/>
  <c r="AL11" i="2"/>
  <c r="AM11" i="2"/>
  <c r="AN11" i="2"/>
  <c r="AV11" i="2"/>
  <c r="C12" i="2"/>
  <c r="D12" i="2"/>
  <c r="E12" i="2"/>
  <c r="F12" i="2"/>
  <c r="G12" i="2"/>
  <c r="H12" i="2"/>
  <c r="J12" i="2"/>
  <c r="K12" i="2"/>
  <c r="L12" i="2"/>
  <c r="M12" i="2"/>
  <c r="AG12" i="2"/>
  <c r="AH12" i="2"/>
  <c r="AI12" i="2"/>
  <c r="AJ12" i="2"/>
  <c r="AK12" i="2"/>
  <c r="AL12" i="2"/>
  <c r="AM12" i="2"/>
  <c r="AN12" i="2"/>
  <c r="AV12" i="2"/>
  <c r="C13" i="2"/>
  <c r="D13" i="2"/>
  <c r="E13" i="2"/>
  <c r="F13" i="2"/>
  <c r="G13" i="2"/>
  <c r="H13" i="2"/>
  <c r="J13" i="2"/>
  <c r="K13" i="2"/>
  <c r="L13" i="2"/>
  <c r="M13" i="2"/>
  <c r="AG13" i="2"/>
  <c r="AH13" i="2"/>
  <c r="AI13" i="2"/>
  <c r="AJ13" i="2"/>
  <c r="AK13" i="2"/>
  <c r="AL13" i="2"/>
  <c r="AM13" i="2"/>
  <c r="AN13" i="2"/>
  <c r="AV13" i="2"/>
  <c r="C14" i="2"/>
  <c r="D14" i="2"/>
  <c r="E14" i="2"/>
  <c r="F14" i="2"/>
  <c r="G14" i="2"/>
  <c r="H14" i="2"/>
  <c r="J14" i="2"/>
  <c r="K14" i="2"/>
  <c r="L14" i="2"/>
  <c r="M14" i="2"/>
  <c r="AG14" i="2"/>
  <c r="AH14" i="2"/>
  <c r="AI14" i="2"/>
  <c r="AJ14" i="2"/>
  <c r="AK14" i="2"/>
  <c r="AL14" i="2"/>
  <c r="AM14" i="2"/>
  <c r="AN14" i="2"/>
  <c r="AV14" i="2"/>
  <c r="C15" i="2"/>
  <c r="D15" i="2"/>
  <c r="E15" i="2"/>
  <c r="F15" i="2"/>
  <c r="G15" i="2"/>
  <c r="H15" i="2"/>
  <c r="J15" i="2"/>
  <c r="K15" i="2"/>
  <c r="L15" i="2"/>
  <c r="M15" i="2"/>
  <c r="AG15" i="2"/>
  <c r="AH15" i="2"/>
  <c r="AI15" i="2"/>
  <c r="AJ15" i="2"/>
  <c r="AK15" i="2"/>
  <c r="AL15" i="2"/>
  <c r="AM15" i="2"/>
  <c r="AN15" i="2"/>
  <c r="AV15" i="2"/>
  <c r="C16" i="2"/>
  <c r="D16" i="2"/>
  <c r="E16" i="2"/>
  <c r="F16" i="2"/>
  <c r="G16" i="2"/>
  <c r="H16" i="2"/>
  <c r="J16" i="2"/>
  <c r="K16" i="2"/>
  <c r="L16" i="2"/>
  <c r="M16" i="2"/>
  <c r="AG16" i="2"/>
  <c r="AH16" i="2"/>
  <c r="AI16" i="2"/>
  <c r="AJ16" i="2"/>
  <c r="AK16" i="2"/>
  <c r="AL16" i="2"/>
  <c r="AM16" i="2"/>
  <c r="AN16" i="2"/>
  <c r="AV16" i="2"/>
  <c r="C17" i="2"/>
  <c r="D17" i="2"/>
  <c r="E17" i="2"/>
  <c r="F17" i="2"/>
  <c r="G17" i="2"/>
  <c r="H17" i="2"/>
  <c r="J17" i="2"/>
  <c r="K17" i="2"/>
  <c r="L17" i="2"/>
  <c r="M17" i="2"/>
  <c r="AG17" i="2"/>
  <c r="AH17" i="2"/>
  <c r="AI17" i="2"/>
  <c r="AJ17" i="2"/>
  <c r="AK17" i="2"/>
  <c r="AL17" i="2"/>
  <c r="AM17" i="2"/>
  <c r="AN17" i="2"/>
  <c r="AV17" i="2"/>
  <c r="C18" i="2"/>
  <c r="D18" i="2"/>
  <c r="E18" i="2"/>
  <c r="F18" i="2"/>
  <c r="G18" i="2"/>
  <c r="H18" i="2"/>
  <c r="J18" i="2"/>
  <c r="K18" i="2"/>
  <c r="L18" i="2"/>
  <c r="M18" i="2"/>
  <c r="AG18" i="2"/>
  <c r="AH18" i="2"/>
  <c r="AI18" i="2"/>
  <c r="AJ18" i="2"/>
  <c r="AK18" i="2"/>
  <c r="AL18" i="2"/>
  <c r="AM18" i="2"/>
  <c r="AN18" i="2"/>
  <c r="AV18" i="2"/>
  <c r="C19" i="2"/>
  <c r="D19" i="2"/>
  <c r="E19" i="2"/>
  <c r="F19" i="2"/>
  <c r="G19" i="2"/>
  <c r="H19" i="2"/>
  <c r="J19" i="2"/>
  <c r="K19" i="2"/>
  <c r="L19" i="2"/>
  <c r="M19" i="2"/>
  <c r="AG19" i="2"/>
  <c r="AH19" i="2"/>
  <c r="AI19" i="2"/>
  <c r="AJ19" i="2"/>
  <c r="AK19" i="2"/>
  <c r="AL19" i="2"/>
  <c r="AM19" i="2"/>
  <c r="AN19" i="2"/>
  <c r="AV19" i="2"/>
  <c r="C20" i="2"/>
  <c r="D20" i="2"/>
  <c r="E20" i="2"/>
  <c r="F20" i="2"/>
  <c r="G20" i="2"/>
  <c r="H20" i="2"/>
  <c r="J20" i="2"/>
  <c r="K20" i="2"/>
  <c r="L20" i="2"/>
  <c r="M20" i="2"/>
  <c r="AG20" i="2"/>
  <c r="AH20" i="2"/>
  <c r="AI20" i="2"/>
  <c r="AJ20" i="2"/>
  <c r="AK20" i="2"/>
  <c r="AL20" i="2"/>
  <c r="AM20" i="2"/>
  <c r="AN20" i="2"/>
  <c r="AV20" i="2"/>
  <c r="C21" i="2"/>
  <c r="D21" i="2"/>
  <c r="E21" i="2"/>
  <c r="F21" i="2"/>
  <c r="G21" i="2"/>
  <c r="H21" i="2"/>
  <c r="J21" i="2"/>
  <c r="K21" i="2"/>
  <c r="L21" i="2"/>
  <c r="M21" i="2"/>
  <c r="AG21" i="2"/>
  <c r="AH21" i="2"/>
  <c r="AI21" i="2"/>
  <c r="AJ21" i="2"/>
  <c r="AK21" i="2"/>
  <c r="AL21" i="2"/>
  <c r="AM21" i="2"/>
  <c r="AN21" i="2"/>
  <c r="AV21" i="2"/>
  <c r="C22" i="2"/>
  <c r="D22" i="2"/>
  <c r="E22" i="2"/>
  <c r="F22" i="2"/>
  <c r="G22" i="2"/>
  <c r="H22" i="2"/>
  <c r="J22" i="2"/>
  <c r="K22" i="2"/>
  <c r="L22" i="2"/>
  <c r="M22" i="2"/>
  <c r="AG22" i="2"/>
  <c r="AH22" i="2"/>
  <c r="AI22" i="2"/>
  <c r="AJ22" i="2"/>
  <c r="AK22" i="2"/>
  <c r="AL22" i="2"/>
  <c r="AM22" i="2"/>
  <c r="AN22" i="2"/>
  <c r="AV22" i="2"/>
  <c r="C23" i="2"/>
  <c r="D23" i="2"/>
  <c r="E23" i="2"/>
  <c r="F23" i="2"/>
  <c r="G23" i="2"/>
  <c r="H23" i="2"/>
  <c r="J23" i="2"/>
  <c r="K23" i="2"/>
  <c r="L23" i="2"/>
  <c r="M23" i="2"/>
  <c r="AG23" i="2"/>
  <c r="AH23" i="2"/>
  <c r="AI23" i="2"/>
  <c r="AJ23" i="2"/>
  <c r="AK23" i="2"/>
  <c r="AL23" i="2"/>
  <c r="AM23" i="2"/>
  <c r="AN23" i="2"/>
  <c r="AV23" i="2"/>
  <c r="C24" i="2"/>
  <c r="D24" i="2"/>
  <c r="E24" i="2"/>
  <c r="F24" i="2"/>
  <c r="G24" i="2"/>
  <c r="H24" i="2"/>
  <c r="J24" i="2"/>
  <c r="K24" i="2"/>
  <c r="L24" i="2"/>
  <c r="M24" i="2"/>
  <c r="AG24" i="2"/>
  <c r="AH24" i="2"/>
  <c r="AI24" i="2"/>
  <c r="AJ24" i="2"/>
  <c r="AK24" i="2"/>
  <c r="AL24" i="2"/>
  <c r="AM24" i="2"/>
  <c r="AN24" i="2"/>
  <c r="AV24" i="2"/>
  <c r="C25" i="2"/>
  <c r="D25" i="2"/>
  <c r="E25" i="2"/>
  <c r="F25" i="2"/>
  <c r="G25" i="2"/>
  <c r="H25" i="2"/>
  <c r="J25" i="2"/>
  <c r="K25" i="2"/>
  <c r="L25" i="2"/>
  <c r="M25" i="2"/>
  <c r="AG25" i="2"/>
  <c r="AH25" i="2"/>
  <c r="AI25" i="2"/>
  <c r="AJ25" i="2"/>
  <c r="AK25" i="2"/>
  <c r="AL25" i="2"/>
  <c r="AM25" i="2"/>
  <c r="AN25" i="2"/>
  <c r="AV25" i="2"/>
  <c r="C26" i="2"/>
  <c r="D26" i="2"/>
  <c r="E26" i="2"/>
  <c r="F26" i="2"/>
  <c r="G26" i="2"/>
  <c r="H26" i="2"/>
  <c r="J26" i="2"/>
  <c r="K26" i="2"/>
  <c r="L26" i="2"/>
  <c r="M26" i="2"/>
  <c r="AG26" i="2"/>
  <c r="AH26" i="2"/>
  <c r="AI26" i="2"/>
  <c r="AJ26" i="2"/>
  <c r="AK26" i="2"/>
  <c r="AL26" i="2"/>
  <c r="AM26" i="2"/>
  <c r="AN26" i="2"/>
  <c r="AV26" i="2"/>
  <c r="C27" i="2"/>
  <c r="D27" i="2"/>
  <c r="E27" i="2"/>
  <c r="F27" i="2"/>
  <c r="G27" i="2"/>
  <c r="H27" i="2"/>
  <c r="J27" i="2"/>
  <c r="K27" i="2"/>
  <c r="L27" i="2"/>
  <c r="M27" i="2"/>
  <c r="AG27" i="2"/>
  <c r="AH27" i="2"/>
  <c r="AI27" i="2"/>
  <c r="AJ27" i="2"/>
  <c r="AK27" i="2"/>
  <c r="AL27" i="2"/>
  <c r="AM27" i="2"/>
  <c r="AN27" i="2"/>
  <c r="AV27" i="2"/>
  <c r="C28" i="2"/>
  <c r="D28" i="2"/>
  <c r="E28" i="2"/>
  <c r="F28" i="2"/>
  <c r="G28" i="2"/>
  <c r="H28" i="2"/>
  <c r="J28" i="2"/>
  <c r="K28" i="2"/>
  <c r="L28" i="2"/>
  <c r="M28" i="2"/>
  <c r="AG28" i="2"/>
  <c r="AH28" i="2"/>
  <c r="AI28" i="2"/>
  <c r="AJ28" i="2"/>
  <c r="AK28" i="2"/>
  <c r="AL28" i="2"/>
  <c r="AM28" i="2"/>
  <c r="AN28" i="2"/>
  <c r="AV28" i="2"/>
  <c r="C29" i="2"/>
  <c r="D29" i="2"/>
  <c r="E29" i="2"/>
  <c r="F29" i="2"/>
  <c r="G29" i="2"/>
  <c r="H29" i="2"/>
  <c r="J29" i="2"/>
  <c r="K29" i="2"/>
  <c r="L29" i="2"/>
  <c r="M29" i="2"/>
  <c r="AG29" i="2"/>
  <c r="AH29" i="2"/>
  <c r="AI29" i="2"/>
  <c r="AJ29" i="2"/>
  <c r="AK29" i="2"/>
  <c r="AL29" i="2"/>
  <c r="AM29" i="2"/>
  <c r="AN29" i="2"/>
  <c r="AV29" i="2"/>
  <c r="C30" i="2"/>
  <c r="D30" i="2"/>
  <c r="E30" i="2"/>
  <c r="F30" i="2"/>
  <c r="G30" i="2"/>
  <c r="H30" i="2"/>
  <c r="J30" i="2"/>
  <c r="K30" i="2"/>
  <c r="L30" i="2"/>
  <c r="M30" i="2"/>
  <c r="AG30" i="2"/>
  <c r="AH30" i="2"/>
  <c r="AI30" i="2"/>
  <c r="AJ30" i="2"/>
  <c r="AK30" i="2"/>
  <c r="AL30" i="2"/>
  <c r="AM30" i="2"/>
  <c r="AN30" i="2"/>
  <c r="AV30" i="2"/>
  <c r="C31" i="2"/>
  <c r="D31" i="2"/>
  <c r="E31" i="2"/>
  <c r="F31" i="2"/>
  <c r="G31" i="2"/>
  <c r="H31" i="2"/>
  <c r="J31" i="2"/>
  <c r="K31" i="2"/>
  <c r="L31" i="2"/>
  <c r="M31" i="2"/>
  <c r="AG31" i="2"/>
  <c r="AH31" i="2"/>
  <c r="AI31" i="2"/>
  <c r="AJ31" i="2"/>
  <c r="AK31" i="2"/>
  <c r="AL31" i="2"/>
  <c r="AM31" i="2"/>
  <c r="AN31" i="2"/>
  <c r="AV31" i="2"/>
  <c r="C32" i="2"/>
  <c r="D32" i="2"/>
  <c r="E32" i="2"/>
  <c r="F32" i="2"/>
  <c r="G32" i="2"/>
  <c r="H32" i="2"/>
  <c r="J32" i="2"/>
  <c r="K32" i="2"/>
  <c r="L32" i="2"/>
  <c r="M32" i="2"/>
  <c r="AG32" i="2"/>
  <c r="AH32" i="2"/>
  <c r="AI32" i="2"/>
  <c r="AJ32" i="2"/>
  <c r="AK32" i="2"/>
  <c r="AL32" i="2"/>
  <c r="AM32" i="2"/>
  <c r="AN32" i="2"/>
  <c r="AV32" i="2"/>
  <c r="C33" i="2"/>
  <c r="D33" i="2"/>
  <c r="E33" i="2"/>
  <c r="F33" i="2"/>
  <c r="G33" i="2"/>
  <c r="H33" i="2"/>
  <c r="J33" i="2"/>
  <c r="K33" i="2"/>
  <c r="L33" i="2"/>
  <c r="M33" i="2"/>
  <c r="AG33" i="2"/>
  <c r="AH33" i="2"/>
  <c r="AI33" i="2"/>
  <c r="AJ33" i="2"/>
  <c r="AK33" i="2"/>
  <c r="AL33" i="2"/>
  <c r="AM33" i="2"/>
  <c r="AN33" i="2"/>
  <c r="AV33" i="2"/>
  <c r="C34" i="2"/>
  <c r="D34" i="2"/>
  <c r="E34" i="2"/>
  <c r="F34" i="2"/>
  <c r="G34" i="2"/>
  <c r="H34" i="2"/>
  <c r="J34" i="2"/>
  <c r="K34" i="2"/>
  <c r="L34" i="2"/>
  <c r="M34" i="2"/>
  <c r="AG34" i="2"/>
  <c r="AH34" i="2"/>
  <c r="AI34" i="2"/>
  <c r="AJ34" i="2"/>
  <c r="AK34" i="2"/>
  <c r="AL34" i="2"/>
  <c r="AM34" i="2"/>
  <c r="AN34" i="2"/>
  <c r="AV34" i="2"/>
  <c r="C35" i="2"/>
  <c r="D35" i="2"/>
  <c r="E35" i="2"/>
  <c r="F35" i="2"/>
  <c r="G35" i="2"/>
  <c r="H35" i="2"/>
  <c r="J35" i="2"/>
  <c r="K35" i="2"/>
  <c r="L35" i="2"/>
  <c r="M35" i="2"/>
  <c r="AG35" i="2"/>
  <c r="AH35" i="2"/>
  <c r="AI35" i="2"/>
  <c r="AJ35" i="2"/>
  <c r="AK35" i="2"/>
  <c r="AL35" i="2"/>
  <c r="AM35" i="2"/>
  <c r="AN35" i="2"/>
  <c r="AV35" i="2"/>
  <c r="C36" i="2"/>
  <c r="D36" i="2"/>
  <c r="E36" i="2"/>
  <c r="F36" i="2"/>
  <c r="G36" i="2"/>
  <c r="H36" i="2"/>
  <c r="J36" i="2"/>
  <c r="K36" i="2"/>
  <c r="L36" i="2"/>
  <c r="M36" i="2"/>
  <c r="AG36" i="2"/>
  <c r="AH36" i="2"/>
  <c r="AI36" i="2"/>
  <c r="AJ36" i="2"/>
  <c r="AK36" i="2"/>
  <c r="AL36" i="2"/>
  <c r="AM36" i="2"/>
  <c r="AN36" i="2"/>
  <c r="AV36" i="2"/>
  <c r="C37" i="2"/>
  <c r="D37" i="2"/>
  <c r="E37" i="2"/>
  <c r="F37" i="2"/>
  <c r="G37" i="2"/>
  <c r="H37" i="2"/>
  <c r="J37" i="2"/>
  <c r="K37" i="2"/>
  <c r="L37" i="2"/>
  <c r="M37" i="2"/>
  <c r="AG37" i="2"/>
  <c r="AH37" i="2"/>
  <c r="AI37" i="2"/>
  <c r="AJ37" i="2"/>
  <c r="AK37" i="2"/>
  <c r="AL37" i="2"/>
  <c r="AM37" i="2"/>
  <c r="AN37" i="2"/>
  <c r="AV37" i="2"/>
  <c r="C38" i="2"/>
  <c r="D38" i="2"/>
  <c r="E38" i="2"/>
  <c r="F38" i="2"/>
  <c r="G38" i="2"/>
  <c r="H38" i="2"/>
  <c r="J38" i="2"/>
  <c r="K38" i="2"/>
  <c r="L38" i="2"/>
  <c r="M38" i="2"/>
  <c r="AG38" i="2"/>
  <c r="AH38" i="2"/>
  <c r="AI38" i="2"/>
  <c r="AJ38" i="2"/>
  <c r="AK38" i="2"/>
  <c r="AL38" i="2"/>
  <c r="AM38" i="2"/>
  <c r="AN38" i="2"/>
  <c r="AV38" i="2"/>
  <c r="C39" i="2"/>
  <c r="D39" i="2"/>
  <c r="E39" i="2"/>
  <c r="F39" i="2"/>
  <c r="G39" i="2"/>
  <c r="H39" i="2"/>
  <c r="J39" i="2"/>
  <c r="K39" i="2"/>
  <c r="L39" i="2"/>
  <c r="M39" i="2"/>
  <c r="AG39" i="2"/>
  <c r="AH39" i="2"/>
  <c r="AI39" i="2"/>
  <c r="AJ39" i="2"/>
  <c r="AK39" i="2"/>
  <c r="AL39" i="2"/>
  <c r="AM39" i="2"/>
  <c r="AN39" i="2"/>
  <c r="AV39" i="2"/>
  <c r="C40" i="2"/>
  <c r="D40" i="2"/>
  <c r="E40" i="2"/>
  <c r="F40" i="2"/>
  <c r="G40" i="2"/>
  <c r="H40" i="2"/>
  <c r="J40" i="2"/>
  <c r="K40" i="2"/>
  <c r="L40" i="2"/>
  <c r="M40" i="2"/>
  <c r="AG40" i="2"/>
  <c r="AH40" i="2"/>
  <c r="AI40" i="2"/>
  <c r="AJ40" i="2"/>
  <c r="AK40" i="2"/>
  <c r="AL40" i="2"/>
  <c r="AM40" i="2"/>
  <c r="AN40" i="2"/>
  <c r="AV40" i="2"/>
  <c r="C41" i="2"/>
  <c r="D41" i="2"/>
  <c r="E41" i="2"/>
  <c r="F41" i="2"/>
  <c r="G41" i="2"/>
  <c r="H41" i="2"/>
  <c r="J41" i="2"/>
  <c r="K41" i="2"/>
  <c r="L41" i="2"/>
  <c r="M41" i="2"/>
  <c r="AG41" i="2"/>
  <c r="AH41" i="2"/>
  <c r="AI41" i="2"/>
  <c r="AJ41" i="2"/>
  <c r="AK41" i="2"/>
  <c r="AL41" i="2"/>
  <c r="AM41" i="2"/>
  <c r="AN41" i="2"/>
  <c r="AV41" i="2"/>
  <c r="C42" i="2"/>
  <c r="D42" i="2"/>
  <c r="E42" i="2"/>
  <c r="F42" i="2"/>
  <c r="G42" i="2"/>
  <c r="H42" i="2"/>
  <c r="J42" i="2"/>
  <c r="K42" i="2"/>
  <c r="L42" i="2"/>
  <c r="M42" i="2"/>
  <c r="AG42" i="2"/>
  <c r="AH42" i="2"/>
  <c r="AI42" i="2"/>
  <c r="AJ42" i="2"/>
  <c r="AK42" i="2"/>
  <c r="AL42" i="2"/>
  <c r="AM42" i="2"/>
  <c r="AN42" i="2"/>
  <c r="AV42" i="2"/>
  <c r="C43" i="2"/>
  <c r="D43" i="2"/>
  <c r="E43" i="2"/>
  <c r="F43" i="2"/>
  <c r="G43" i="2"/>
  <c r="H43" i="2"/>
  <c r="J43" i="2"/>
  <c r="K43" i="2"/>
  <c r="L43" i="2"/>
  <c r="M43" i="2"/>
  <c r="AG43" i="2"/>
  <c r="AH43" i="2"/>
  <c r="AI43" i="2"/>
  <c r="AJ43" i="2"/>
  <c r="AK43" i="2"/>
  <c r="AL43" i="2"/>
  <c r="AM43" i="2"/>
  <c r="AN43" i="2"/>
  <c r="AV43" i="2"/>
  <c r="C44" i="2"/>
  <c r="D44" i="2"/>
  <c r="E44" i="2"/>
  <c r="F44" i="2"/>
  <c r="G44" i="2"/>
  <c r="H44" i="2"/>
  <c r="J44" i="2"/>
  <c r="K44" i="2"/>
  <c r="L44" i="2"/>
  <c r="M44" i="2"/>
  <c r="AG44" i="2"/>
  <c r="AH44" i="2"/>
  <c r="AI44" i="2"/>
  <c r="AJ44" i="2"/>
  <c r="AK44" i="2"/>
  <c r="AL44" i="2"/>
  <c r="AM44" i="2"/>
  <c r="AN44" i="2"/>
  <c r="AV44" i="2"/>
  <c r="C45" i="2"/>
  <c r="D45" i="2"/>
  <c r="E45" i="2"/>
  <c r="F45" i="2"/>
  <c r="G45" i="2"/>
  <c r="H45" i="2"/>
  <c r="J45" i="2"/>
  <c r="K45" i="2"/>
  <c r="L45" i="2"/>
  <c r="M45" i="2"/>
  <c r="AG45" i="2"/>
  <c r="AH45" i="2"/>
  <c r="AI45" i="2"/>
  <c r="AJ45" i="2"/>
  <c r="AK45" i="2"/>
  <c r="AL45" i="2"/>
  <c r="AM45" i="2"/>
  <c r="AN45" i="2"/>
  <c r="AV45" i="2"/>
  <c r="C46" i="2"/>
  <c r="D46" i="2"/>
  <c r="E46" i="2"/>
  <c r="F46" i="2"/>
  <c r="G46" i="2"/>
  <c r="H46" i="2"/>
  <c r="J46" i="2"/>
  <c r="K46" i="2"/>
  <c r="L46" i="2"/>
  <c r="M46" i="2"/>
  <c r="AG46" i="2"/>
  <c r="AH46" i="2"/>
  <c r="AI46" i="2"/>
  <c r="AJ46" i="2"/>
  <c r="AK46" i="2"/>
  <c r="AL46" i="2"/>
  <c r="AM46" i="2"/>
  <c r="AN46" i="2"/>
  <c r="AV46" i="2"/>
  <c r="C47" i="2"/>
  <c r="D47" i="2"/>
  <c r="E47" i="2"/>
  <c r="F47" i="2"/>
  <c r="G47" i="2"/>
  <c r="H47" i="2"/>
  <c r="J47" i="2"/>
  <c r="K47" i="2"/>
  <c r="L47" i="2"/>
  <c r="M47" i="2"/>
  <c r="AG47" i="2"/>
  <c r="AH47" i="2"/>
  <c r="AI47" i="2"/>
  <c r="AJ47" i="2"/>
  <c r="AK47" i="2"/>
  <c r="AL47" i="2"/>
  <c r="AM47" i="2"/>
  <c r="AN47" i="2"/>
  <c r="AV47" i="2"/>
  <c r="C48" i="2"/>
  <c r="D48" i="2"/>
  <c r="E48" i="2"/>
  <c r="F48" i="2"/>
  <c r="G48" i="2"/>
  <c r="H48" i="2"/>
  <c r="J48" i="2"/>
  <c r="K48" i="2"/>
  <c r="L48" i="2"/>
  <c r="M48" i="2"/>
  <c r="AG48" i="2"/>
  <c r="AH48" i="2"/>
  <c r="AI48" i="2"/>
  <c r="AJ48" i="2"/>
  <c r="AK48" i="2"/>
  <c r="AL48" i="2"/>
  <c r="AM48" i="2"/>
  <c r="AN48" i="2"/>
  <c r="AV48" i="2"/>
  <c r="C49" i="2"/>
  <c r="D49" i="2"/>
  <c r="E49" i="2"/>
  <c r="F49" i="2"/>
  <c r="G49" i="2"/>
  <c r="H49" i="2"/>
  <c r="J49" i="2"/>
  <c r="K49" i="2"/>
  <c r="L49" i="2"/>
  <c r="M49" i="2"/>
  <c r="AG49" i="2"/>
  <c r="AH49" i="2"/>
  <c r="AI49" i="2"/>
  <c r="AJ49" i="2"/>
  <c r="AK49" i="2"/>
  <c r="AL49" i="2"/>
  <c r="AM49" i="2"/>
  <c r="AN49" i="2"/>
  <c r="AV49" i="2"/>
  <c r="C50" i="2"/>
  <c r="D50" i="2"/>
  <c r="E50" i="2"/>
  <c r="F50" i="2"/>
  <c r="G50" i="2"/>
  <c r="H50" i="2"/>
  <c r="J50" i="2"/>
  <c r="K50" i="2"/>
  <c r="L50" i="2"/>
  <c r="M50" i="2"/>
  <c r="AG50" i="2"/>
  <c r="AH50" i="2"/>
  <c r="AI50" i="2"/>
  <c r="AJ50" i="2"/>
  <c r="AK50" i="2"/>
  <c r="AL50" i="2"/>
  <c r="AM50" i="2"/>
  <c r="AN50" i="2"/>
  <c r="AV50" i="2"/>
  <c r="C51" i="2"/>
  <c r="D51" i="2"/>
  <c r="E51" i="2"/>
  <c r="F51" i="2"/>
  <c r="G51" i="2"/>
  <c r="H51" i="2"/>
  <c r="J51" i="2"/>
  <c r="K51" i="2"/>
  <c r="L51" i="2"/>
  <c r="M51" i="2"/>
  <c r="AG51" i="2"/>
  <c r="AH51" i="2"/>
  <c r="AI51" i="2"/>
  <c r="AJ51" i="2"/>
  <c r="AK51" i="2"/>
  <c r="AL51" i="2"/>
  <c r="AM51" i="2"/>
  <c r="AN51" i="2"/>
  <c r="AV51" i="2"/>
  <c r="C52" i="2"/>
  <c r="D52" i="2"/>
  <c r="E52" i="2"/>
  <c r="F52" i="2"/>
  <c r="G52" i="2"/>
  <c r="H52" i="2"/>
  <c r="J52" i="2"/>
  <c r="K52" i="2"/>
  <c r="L52" i="2"/>
  <c r="M52" i="2"/>
  <c r="AG52" i="2"/>
  <c r="AH52" i="2"/>
  <c r="AI52" i="2"/>
  <c r="AJ52" i="2"/>
  <c r="AK52" i="2"/>
  <c r="AL52" i="2"/>
  <c r="AM52" i="2"/>
  <c r="AN52" i="2"/>
  <c r="AV52" i="2"/>
  <c r="C53" i="2"/>
  <c r="D53" i="2"/>
  <c r="E53" i="2"/>
  <c r="F53" i="2"/>
  <c r="G53" i="2"/>
  <c r="H53" i="2"/>
  <c r="J53" i="2"/>
  <c r="K53" i="2"/>
  <c r="L53" i="2"/>
  <c r="M53" i="2"/>
  <c r="AG53" i="2"/>
  <c r="AH53" i="2"/>
  <c r="AI53" i="2"/>
  <c r="AJ53" i="2"/>
  <c r="AK53" i="2"/>
  <c r="AL53" i="2"/>
  <c r="AM53" i="2"/>
  <c r="AN53" i="2"/>
  <c r="AV53" i="2"/>
  <c r="C54" i="2"/>
  <c r="D54" i="2"/>
  <c r="E54" i="2"/>
  <c r="F54" i="2"/>
  <c r="G54" i="2"/>
  <c r="H54" i="2"/>
  <c r="J54" i="2"/>
  <c r="K54" i="2"/>
  <c r="L54" i="2"/>
  <c r="M54" i="2"/>
  <c r="AG54" i="2"/>
  <c r="AH54" i="2"/>
  <c r="AI54" i="2"/>
  <c r="AJ54" i="2"/>
  <c r="AK54" i="2"/>
  <c r="AL54" i="2"/>
  <c r="AM54" i="2"/>
  <c r="AN54" i="2"/>
  <c r="AV54" i="2"/>
  <c r="C55" i="2"/>
  <c r="D55" i="2"/>
  <c r="E55" i="2"/>
  <c r="F55" i="2"/>
  <c r="G55" i="2"/>
  <c r="H55" i="2"/>
  <c r="J55" i="2"/>
  <c r="K55" i="2"/>
  <c r="L55" i="2"/>
  <c r="M55" i="2"/>
  <c r="AG55" i="2"/>
  <c r="AH55" i="2"/>
  <c r="AI55" i="2"/>
  <c r="AJ55" i="2"/>
  <c r="AK55" i="2"/>
  <c r="AL55" i="2"/>
  <c r="AM55" i="2"/>
  <c r="AN55" i="2"/>
  <c r="AV55" i="2"/>
  <c r="C56" i="2"/>
  <c r="D56" i="2"/>
  <c r="E56" i="2"/>
  <c r="F56" i="2"/>
  <c r="G56" i="2"/>
  <c r="H56" i="2"/>
  <c r="J56" i="2"/>
  <c r="K56" i="2"/>
  <c r="L56" i="2"/>
  <c r="M56" i="2"/>
  <c r="AG56" i="2"/>
  <c r="AH56" i="2"/>
  <c r="AI56" i="2"/>
  <c r="AJ56" i="2"/>
  <c r="AK56" i="2"/>
  <c r="AL56" i="2"/>
  <c r="AM56" i="2"/>
  <c r="AN56" i="2"/>
  <c r="AV56" i="2"/>
  <c r="C57" i="2"/>
  <c r="D57" i="2"/>
  <c r="E57" i="2"/>
  <c r="F57" i="2"/>
  <c r="G57" i="2"/>
  <c r="H57" i="2"/>
  <c r="J57" i="2"/>
  <c r="K57" i="2"/>
  <c r="L57" i="2"/>
  <c r="M57" i="2"/>
  <c r="AG57" i="2"/>
  <c r="AH57" i="2"/>
  <c r="AI57" i="2"/>
  <c r="AJ57" i="2"/>
  <c r="AK57" i="2"/>
  <c r="AL57" i="2"/>
  <c r="AM57" i="2"/>
  <c r="AN57" i="2"/>
  <c r="AV57" i="2"/>
  <c r="C58" i="2"/>
  <c r="D58" i="2"/>
  <c r="E58" i="2"/>
  <c r="F58" i="2"/>
  <c r="G58" i="2"/>
  <c r="H58" i="2"/>
  <c r="J58" i="2"/>
  <c r="K58" i="2"/>
  <c r="L58" i="2"/>
  <c r="M58" i="2"/>
  <c r="AG58" i="2"/>
  <c r="AH58" i="2"/>
  <c r="AI58" i="2"/>
  <c r="AJ58" i="2"/>
  <c r="AK58" i="2"/>
  <c r="AL58" i="2"/>
  <c r="AM58" i="2"/>
  <c r="AN58" i="2"/>
  <c r="AV58" i="2"/>
  <c r="C59" i="2"/>
  <c r="D59" i="2"/>
  <c r="E59" i="2"/>
  <c r="F59" i="2"/>
  <c r="G59" i="2"/>
  <c r="H59" i="2"/>
  <c r="J59" i="2"/>
  <c r="K59" i="2"/>
  <c r="L59" i="2"/>
  <c r="M59" i="2"/>
  <c r="AG59" i="2"/>
  <c r="AH59" i="2"/>
  <c r="AI59" i="2"/>
  <c r="AJ59" i="2"/>
  <c r="AK59" i="2"/>
  <c r="AL59" i="2"/>
  <c r="AM59" i="2"/>
  <c r="AN59" i="2"/>
  <c r="AV59" i="2"/>
  <c r="C60" i="2"/>
  <c r="D60" i="2"/>
  <c r="E60" i="2"/>
  <c r="F60" i="2"/>
  <c r="G60" i="2"/>
  <c r="H60" i="2"/>
  <c r="J60" i="2"/>
  <c r="K60" i="2"/>
  <c r="L60" i="2"/>
  <c r="M60" i="2"/>
  <c r="AG60" i="2"/>
  <c r="AH60" i="2"/>
  <c r="AI60" i="2"/>
  <c r="AJ60" i="2"/>
  <c r="AK60" i="2"/>
  <c r="AL60" i="2"/>
  <c r="AM60" i="2"/>
  <c r="AN60" i="2"/>
  <c r="AV60" i="2"/>
  <c r="C61" i="2"/>
  <c r="D61" i="2"/>
  <c r="E61" i="2"/>
  <c r="F61" i="2"/>
  <c r="G61" i="2"/>
  <c r="H61" i="2"/>
  <c r="J61" i="2"/>
  <c r="K61" i="2"/>
  <c r="L61" i="2"/>
  <c r="M61" i="2"/>
  <c r="AG61" i="2"/>
  <c r="AH61" i="2"/>
  <c r="AI61" i="2"/>
  <c r="AJ61" i="2"/>
  <c r="AK61" i="2"/>
  <c r="AL61" i="2"/>
  <c r="AM61" i="2"/>
  <c r="AN61" i="2"/>
  <c r="AV61" i="2"/>
  <c r="C62" i="2"/>
  <c r="D62" i="2"/>
  <c r="E62" i="2"/>
  <c r="F62" i="2"/>
  <c r="G62" i="2"/>
  <c r="H62" i="2"/>
  <c r="J62" i="2"/>
  <c r="K62" i="2"/>
  <c r="L62" i="2"/>
  <c r="M62" i="2"/>
  <c r="AG62" i="2"/>
  <c r="AH62" i="2"/>
  <c r="AI62" i="2"/>
  <c r="AJ62" i="2"/>
  <c r="AK62" i="2"/>
  <c r="AL62" i="2"/>
  <c r="AM62" i="2"/>
  <c r="AN62" i="2"/>
  <c r="AV62" i="2"/>
  <c r="C63" i="2"/>
  <c r="D63" i="2"/>
  <c r="E63" i="2"/>
  <c r="F63" i="2"/>
  <c r="G63" i="2"/>
  <c r="H63" i="2"/>
  <c r="J63" i="2"/>
  <c r="K63" i="2"/>
  <c r="L63" i="2"/>
  <c r="M63" i="2"/>
  <c r="AG63" i="2"/>
  <c r="AH63" i="2"/>
  <c r="AI63" i="2"/>
  <c r="AJ63" i="2"/>
  <c r="AK63" i="2"/>
  <c r="AL63" i="2"/>
  <c r="AM63" i="2"/>
  <c r="AN63" i="2"/>
  <c r="AV63" i="2"/>
  <c r="C64" i="2"/>
  <c r="D64" i="2"/>
  <c r="E64" i="2"/>
  <c r="F64" i="2"/>
  <c r="G64" i="2"/>
  <c r="H64" i="2"/>
  <c r="J64" i="2"/>
  <c r="K64" i="2"/>
  <c r="L64" i="2"/>
  <c r="M64" i="2"/>
  <c r="AG64" i="2"/>
  <c r="AH64" i="2"/>
  <c r="AI64" i="2"/>
  <c r="AJ64" i="2"/>
  <c r="AK64" i="2"/>
  <c r="AL64" i="2"/>
  <c r="AM64" i="2"/>
  <c r="AN64" i="2"/>
  <c r="AV64" i="2"/>
  <c r="C65" i="2"/>
  <c r="D65" i="2"/>
  <c r="E65" i="2"/>
  <c r="F65" i="2"/>
  <c r="G65" i="2"/>
  <c r="H65" i="2"/>
  <c r="J65" i="2"/>
  <c r="K65" i="2"/>
  <c r="L65" i="2"/>
  <c r="M65" i="2"/>
  <c r="AG65" i="2"/>
  <c r="AH65" i="2"/>
  <c r="AI65" i="2"/>
  <c r="AJ65" i="2"/>
  <c r="AK65" i="2"/>
  <c r="AL65" i="2"/>
  <c r="AM65" i="2"/>
  <c r="AN65" i="2"/>
  <c r="AV65" i="2"/>
  <c r="C66" i="2"/>
  <c r="D66" i="2"/>
  <c r="E66" i="2"/>
  <c r="F66" i="2"/>
  <c r="G66" i="2"/>
  <c r="H66" i="2"/>
  <c r="J66" i="2"/>
  <c r="K66" i="2"/>
  <c r="L66" i="2"/>
  <c r="M66" i="2"/>
  <c r="AG66" i="2"/>
  <c r="AH66" i="2"/>
  <c r="AI66" i="2"/>
  <c r="AJ66" i="2"/>
  <c r="AK66" i="2"/>
  <c r="AL66" i="2"/>
  <c r="AM66" i="2"/>
  <c r="AN66" i="2"/>
  <c r="AV66" i="2"/>
  <c r="C67" i="2"/>
  <c r="D67" i="2"/>
  <c r="E67" i="2"/>
  <c r="F67" i="2"/>
  <c r="G67" i="2"/>
  <c r="H67" i="2"/>
  <c r="J67" i="2"/>
  <c r="K67" i="2"/>
  <c r="L67" i="2"/>
  <c r="M67" i="2"/>
  <c r="AG67" i="2"/>
  <c r="AH67" i="2"/>
  <c r="AI67" i="2"/>
  <c r="AJ67" i="2"/>
  <c r="AK67" i="2"/>
  <c r="AL67" i="2"/>
  <c r="AM67" i="2"/>
  <c r="AN67" i="2"/>
  <c r="AV67" i="2"/>
  <c r="C68" i="2"/>
  <c r="D68" i="2"/>
  <c r="E68" i="2"/>
  <c r="F68" i="2"/>
  <c r="G68" i="2"/>
  <c r="H68" i="2"/>
  <c r="J68" i="2"/>
  <c r="K68" i="2"/>
  <c r="L68" i="2"/>
  <c r="M68" i="2"/>
  <c r="AG68" i="2"/>
  <c r="AH68" i="2"/>
  <c r="AI68" i="2"/>
  <c r="AJ68" i="2"/>
  <c r="AK68" i="2"/>
  <c r="AL68" i="2"/>
  <c r="AM68" i="2"/>
  <c r="AN68" i="2"/>
  <c r="AV68" i="2"/>
  <c r="C69" i="2"/>
  <c r="D69" i="2"/>
  <c r="E69" i="2"/>
  <c r="F69" i="2"/>
  <c r="G69" i="2"/>
  <c r="H69" i="2"/>
  <c r="J69" i="2"/>
  <c r="K69" i="2"/>
  <c r="L69" i="2"/>
  <c r="M69" i="2"/>
  <c r="AG69" i="2"/>
  <c r="AH69" i="2"/>
  <c r="AI69" i="2"/>
  <c r="AJ69" i="2"/>
  <c r="AK69" i="2"/>
  <c r="AL69" i="2"/>
  <c r="AM69" i="2"/>
  <c r="AN69" i="2"/>
  <c r="AV69" i="2"/>
  <c r="C70" i="2"/>
  <c r="D70" i="2"/>
  <c r="E70" i="2"/>
  <c r="F70" i="2"/>
  <c r="G70" i="2"/>
  <c r="H70" i="2"/>
  <c r="J70" i="2"/>
  <c r="K70" i="2"/>
  <c r="L70" i="2"/>
  <c r="M70" i="2"/>
  <c r="AG70" i="2"/>
  <c r="AH70" i="2"/>
  <c r="AI70" i="2"/>
  <c r="AJ70" i="2"/>
  <c r="AK70" i="2"/>
  <c r="AL70" i="2"/>
  <c r="AM70" i="2"/>
  <c r="AN70" i="2"/>
  <c r="AV70" i="2"/>
  <c r="C71" i="2"/>
  <c r="D71" i="2"/>
  <c r="E71" i="2"/>
  <c r="F71" i="2"/>
  <c r="G71" i="2"/>
  <c r="H71" i="2"/>
  <c r="J71" i="2"/>
  <c r="K71" i="2"/>
  <c r="L71" i="2"/>
  <c r="M71" i="2"/>
  <c r="AG71" i="2"/>
  <c r="AH71" i="2"/>
  <c r="AI71" i="2"/>
  <c r="AJ71" i="2"/>
  <c r="AK71" i="2"/>
  <c r="AL71" i="2"/>
  <c r="AM71" i="2"/>
  <c r="AN71" i="2"/>
  <c r="AV71" i="2"/>
  <c r="C72" i="2"/>
  <c r="D72" i="2"/>
  <c r="E72" i="2"/>
  <c r="F72" i="2"/>
  <c r="G72" i="2"/>
  <c r="H72" i="2"/>
  <c r="J72" i="2"/>
  <c r="K72" i="2"/>
  <c r="L72" i="2"/>
  <c r="M72" i="2"/>
  <c r="AG72" i="2"/>
  <c r="AH72" i="2"/>
  <c r="AI72" i="2"/>
  <c r="AJ72" i="2"/>
  <c r="AK72" i="2"/>
  <c r="AL72" i="2"/>
  <c r="AM72" i="2"/>
  <c r="AN72" i="2"/>
  <c r="AV72" i="2"/>
  <c r="C73" i="2"/>
  <c r="D73" i="2"/>
  <c r="E73" i="2"/>
  <c r="F73" i="2"/>
  <c r="G73" i="2"/>
  <c r="H73" i="2"/>
  <c r="J73" i="2"/>
  <c r="K73" i="2"/>
  <c r="L73" i="2"/>
  <c r="M73" i="2"/>
  <c r="AG73" i="2"/>
  <c r="AH73" i="2"/>
  <c r="AI73" i="2"/>
  <c r="AJ73" i="2"/>
  <c r="AK73" i="2"/>
  <c r="AL73" i="2"/>
  <c r="AM73" i="2"/>
  <c r="AN73" i="2"/>
  <c r="AV73" i="2"/>
  <c r="C74" i="2"/>
  <c r="D74" i="2"/>
  <c r="E74" i="2"/>
  <c r="F74" i="2"/>
  <c r="G74" i="2"/>
  <c r="H74" i="2"/>
  <c r="J74" i="2"/>
  <c r="K74" i="2"/>
  <c r="L74" i="2"/>
  <c r="M74" i="2"/>
  <c r="AG74" i="2"/>
  <c r="AH74" i="2"/>
  <c r="AI74" i="2"/>
  <c r="AJ74" i="2"/>
  <c r="AK74" i="2"/>
  <c r="AL74" i="2"/>
  <c r="AM74" i="2"/>
  <c r="AN74" i="2"/>
  <c r="AV74" i="2"/>
  <c r="C75" i="2"/>
  <c r="D75" i="2"/>
  <c r="E75" i="2"/>
  <c r="F75" i="2"/>
  <c r="G75" i="2"/>
  <c r="H75" i="2"/>
  <c r="J75" i="2"/>
  <c r="K75" i="2"/>
  <c r="L75" i="2"/>
  <c r="M75" i="2"/>
  <c r="AG75" i="2"/>
  <c r="AH75" i="2"/>
  <c r="AI75" i="2"/>
  <c r="AJ75" i="2"/>
  <c r="AK75" i="2"/>
  <c r="AL75" i="2"/>
  <c r="AM75" i="2"/>
  <c r="AN75" i="2"/>
  <c r="AV75" i="2"/>
  <c r="C76" i="2"/>
  <c r="D76" i="2"/>
  <c r="E76" i="2"/>
  <c r="F76" i="2"/>
  <c r="G76" i="2"/>
  <c r="H76" i="2"/>
  <c r="J76" i="2"/>
  <c r="K76" i="2"/>
  <c r="L76" i="2"/>
  <c r="M76" i="2"/>
  <c r="AG76" i="2"/>
  <c r="AH76" i="2"/>
  <c r="AI76" i="2"/>
  <c r="AJ76" i="2"/>
  <c r="AK76" i="2"/>
  <c r="AL76" i="2"/>
  <c r="AM76" i="2"/>
  <c r="AN76" i="2"/>
  <c r="AV76" i="2"/>
  <c r="C77" i="2"/>
  <c r="D77" i="2"/>
  <c r="E77" i="2"/>
  <c r="F77" i="2"/>
  <c r="G77" i="2"/>
  <c r="H77" i="2"/>
  <c r="J77" i="2"/>
  <c r="K77" i="2"/>
  <c r="L77" i="2"/>
  <c r="M77" i="2"/>
  <c r="AG77" i="2"/>
  <c r="AH77" i="2"/>
  <c r="AI77" i="2"/>
  <c r="AJ77" i="2"/>
  <c r="AK77" i="2"/>
  <c r="AL77" i="2"/>
  <c r="AM77" i="2"/>
  <c r="AN77" i="2"/>
  <c r="AV77" i="2"/>
  <c r="C78" i="2"/>
  <c r="D78" i="2"/>
  <c r="E78" i="2"/>
  <c r="F78" i="2"/>
  <c r="G78" i="2"/>
  <c r="H78" i="2"/>
  <c r="J78" i="2"/>
  <c r="K78" i="2"/>
  <c r="L78" i="2"/>
  <c r="M78" i="2"/>
  <c r="AG78" i="2"/>
  <c r="AH78" i="2"/>
  <c r="AI78" i="2"/>
  <c r="AJ78" i="2"/>
  <c r="AK78" i="2"/>
  <c r="AL78" i="2"/>
  <c r="AM78" i="2"/>
  <c r="AN78" i="2"/>
  <c r="AV78" i="2"/>
  <c r="C79" i="2"/>
  <c r="D79" i="2"/>
  <c r="E79" i="2"/>
  <c r="F79" i="2"/>
  <c r="G79" i="2"/>
  <c r="H79" i="2"/>
  <c r="J79" i="2"/>
  <c r="K79" i="2"/>
  <c r="L79" i="2"/>
  <c r="M79" i="2"/>
  <c r="AG79" i="2"/>
  <c r="AH79" i="2"/>
  <c r="AI79" i="2"/>
  <c r="AJ79" i="2"/>
  <c r="AK79" i="2"/>
  <c r="AL79" i="2"/>
  <c r="AM79" i="2"/>
  <c r="AN79" i="2"/>
  <c r="AV79" i="2"/>
  <c r="C80" i="2"/>
  <c r="D80" i="2"/>
  <c r="E80" i="2"/>
  <c r="F80" i="2"/>
  <c r="G80" i="2"/>
  <c r="H80" i="2"/>
  <c r="J80" i="2"/>
  <c r="K80" i="2"/>
  <c r="L80" i="2"/>
  <c r="M80" i="2"/>
  <c r="AG80" i="2"/>
  <c r="AH80" i="2"/>
  <c r="AI80" i="2"/>
  <c r="AJ80" i="2"/>
  <c r="AK80" i="2"/>
  <c r="AL80" i="2"/>
  <c r="AM80" i="2"/>
  <c r="AN80" i="2"/>
  <c r="AV80" i="2"/>
  <c r="C81" i="2"/>
  <c r="D81" i="2"/>
  <c r="E81" i="2"/>
  <c r="F81" i="2"/>
  <c r="G81" i="2"/>
  <c r="H81" i="2"/>
  <c r="J81" i="2"/>
  <c r="K81" i="2"/>
  <c r="L81" i="2"/>
  <c r="M81" i="2"/>
  <c r="AG81" i="2"/>
  <c r="AH81" i="2"/>
  <c r="AI81" i="2"/>
  <c r="AJ81" i="2"/>
  <c r="AK81" i="2"/>
  <c r="AL81" i="2"/>
  <c r="AM81" i="2"/>
  <c r="AN81" i="2"/>
  <c r="AV81" i="2"/>
  <c r="C82" i="2"/>
  <c r="D82" i="2"/>
  <c r="E82" i="2"/>
  <c r="F82" i="2"/>
  <c r="G82" i="2"/>
  <c r="H82" i="2"/>
  <c r="J82" i="2"/>
  <c r="K82" i="2"/>
  <c r="L82" i="2"/>
  <c r="M82" i="2"/>
  <c r="AG82" i="2"/>
  <c r="AH82" i="2"/>
  <c r="AI82" i="2"/>
  <c r="AJ82" i="2"/>
  <c r="AK82" i="2"/>
  <c r="AL82" i="2"/>
  <c r="AM82" i="2"/>
  <c r="AN82" i="2"/>
  <c r="AV82" i="2"/>
  <c r="C83" i="2"/>
  <c r="D83" i="2"/>
  <c r="E83" i="2"/>
  <c r="F83" i="2"/>
  <c r="G83" i="2"/>
  <c r="H83" i="2"/>
  <c r="J83" i="2"/>
  <c r="K83" i="2"/>
  <c r="L83" i="2"/>
  <c r="M83" i="2"/>
  <c r="AG83" i="2"/>
  <c r="AH83" i="2"/>
  <c r="AI83" i="2"/>
  <c r="AJ83" i="2"/>
  <c r="AK83" i="2"/>
  <c r="AL83" i="2"/>
  <c r="AM83" i="2"/>
  <c r="AN83" i="2"/>
  <c r="AV83" i="2"/>
  <c r="C84" i="2"/>
  <c r="D84" i="2"/>
  <c r="E84" i="2"/>
  <c r="F84" i="2"/>
  <c r="G84" i="2"/>
  <c r="H84" i="2"/>
  <c r="J84" i="2"/>
  <c r="K84" i="2"/>
  <c r="L84" i="2"/>
  <c r="M84" i="2"/>
  <c r="AG84" i="2"/>
  <c r="AH84" i="2"/>
  <c r="AI84" i="2"/>
  <c r="AJ84" i="2"/>
  <c r="AK84" i="2"/>
  <c r="AL84" i="2"/>
  <c r="AM84" i="2"/>
  <c r="AN84" i="2"/>
  <c r="AV84" i="2"/>
  <c r="C85" i="2"/>
  <c r="D85" i="2"/>
  <c r="E85" i="2"/>
  <c r="F85" i="2"/>
  <c r="G85" i="2"/>
  <c r="H85" i="2"/>
  <c r="J85" i="2"/>
  <c r="K85" i="2"/>
  <c r="L85" i="2"/>
  <c r="M85" i="2"/>
  <c r="AG85" i="2"/>
  <c r="AH85" i="2"/>
  <c r="AI85" i="2"/>
  <c r="AJ85" i="2"/>
  <c r="AK85" i="2"/>
  <c r="AL85" i="2"/>
  <c r="AM85" i="2"/>
  <c r="AN85" i="2"/>
  <c r="AV85" i="2"/>
  <c r="C86" i="2"/>
  <c r="D86" i="2"/>
  <c r="E86" i="2"/>
  <c r="F86" i="2"/>
  <c r="G86" i="2"/>
  <c r="H86" i="2"/>
  <c r="J86" i="2"/>
  <c r="K86" i="2"/>
  <c r="L86" i="2"/>
  <c r="M86" i="2"/>
  <c r="AG86" i="2"/>
  <c r="AH86" i="2"/>
  <c r="AI86" i="2"/>
  <c r="AJ86" i="2"/>
  <c r="AK86" i="2"/>
  <c r="AL86" i="2"/>
  <c r="AM86" i="2"/>
  <c r="AN86" i="2"/>
  <c r="AV86" i="2"/>
  <c r="C87" i="2"/>
  <c r="D87" i="2"/>
  <c r="E87" i="2"/>
  <c r="F87" i="2"/>
  <c r="G87" i="2"/>
  <c r="H87" i="2"/>
  <c r="J87" i="2"/>
  <c r="K87" i="2"/>
  <c r="L87" i="2"/>
  <c r="M87" i="2"/>
  <c r="AG87" i="2"/>
  <c r="AH87" i="2"/>
  <c r="AI87" i="2"/>
  <c r="AJ87" i="2"/>
  <c r="AK87" i="2"/>
  <c r="AL87" i="2"/>
  <c r="AM87" i="2"/>
  <c r="AN87" i="2"/>
  <c r="AV87" i="2"/>
  <c r="C88" i="2"/>
  <c r="D88" i="2"/>
  <c r="E88" i="2"/>
  <c r="F88" i="2"/>
  <c r="G88" i="2"/>
  <c r="H88" i="2"/>
  <c r="J88" i="2"/>
  <c r="K88" i="2"/>
  <c r="L88" i="2"/>
  <c r="M88" i="2"/>
  <c r="AG88" i="2"/>
  <c r="AH88" i="2"/>
  <c r="AI88" i="2"/>
  <c r="AJ88" i="2"/>
  <c r="AK88" i="2"/>
  <c r="AL88" i="2"/>
  <c r="AM88" i="2"/>
  <c r="AN88" i="2"/>
  <c r="AV88" i="2"/>
  <c r="C89" i="2"/>
  <c r="D89" i="2"/>
  <c r="E89" i="2"/>
  <c r="F89" i="2"/>
  <c r="G89" i="2"/>
  <c r="H89" i="2"/>
  <c r="J89" i="2"/>
  <c r="K89" i="2"/>
  <c r="L89" i="2"/>
  <c r="M89" i="2"/>
  <c r="AG89" i="2"/>
  <c r="AH89" i="2"/>
  <c r="AI89" i="2"/>
  <c r="AJ89" i="2"/>
  <c r="AK89" i="2"/>
  <c r="AL89" i="2"/>
  <c r="AM89" i="2"/>
  <c r="AN89" i="2"/>
  <c r="AV89" i="2"/>
  <c r="C90" i="2"/>
  <c r="D90" i="2"/>
  <c r="E90" i="2"/>
  <c r="F90" i="2"/>
  <c r="G90" i="2"/>
  <c r="H90" i="2"/>
  <c r="J90" i="2"/>
  <c r="K90" i="2"/>
  <c r="L90" i="2"/>
  <c r="M90" i="2"/>
  <c r="AG90" i="2"/>
  <c r="AH90" i="2"/>
  <c r="AI90" i="2"/>
  <c r="AJ90" i="2"/>
  <c r="AK90" i="2"/>
  <c r="AL90" i="2"/>
  <c r="AM90" i="2"/>
  <c r="AN90" i="2"/>
  <c r="AV90" i="2"/>
  <c r="C91" i="2"/>
  <c r="D91" i="2"/>
  <c r="E91" i="2"/>
  <c r="F91" i="2"/>
  <c r="G91" i="2"/>
  <c r="H91" i="2"/>
  <c r="J91" i="2"/>
  <c r="K91" i="2"/>
  <c r="L91" i="2"/>
  <c r="M91" i="2"/>
  <c r="AG91" i="2"/>
  <c r="AH91" i="2"/>
  <c r="AI91" i="2"/>
  <c r="AJ91" i="2"/>
  <c r="AK91" i="2"/>
  <c r="AL91" i="2"/>
  <c r="AM91" i="2"/>
  <c r="AN91" i="2"/>
  <c r="AV91" i="2"/>
  <c r="C92" i="2"/>
  <c r="D92" i="2"/>
  <c r="E92" i="2"/>
  <c r="F92" i="2"/>
  <c r="G92" i="2"/>
  <c r="H92" i="2"/>
  <c r="J92" i="2"/>
  <c r="K92" i="2"/>
  <c r="L92" i="2"/>
  <c r="M92" i="2"/>
  <c r="AG92" i="2"/>
  <c r="AH92" i="2"/>
  <c r="AI92" i="2"/>
  <c r="AJ92" i="2"/>
  <c r="AK92" i="2"/>
  <c r="AL92" i="2"/>
  <c r="AM92" i="2"/>
  <c r="AN92" i="2"/>
  <c r="AV92" i="2"/>
  <c r="C93" i="2"/>
  <c r="D93" i="2"/>
  <c r="E93" i="2"/>
  <c r="F93" i="2"/>
  <c r="G93" i="2"/>
  <c r="H93" i="2"/>
  <c r="J93" i="2"/>
  <c r="K93" i="2"/>
  <c r="L93" i="2"/>
  <c r="M93" i="2"/>
  <c r="AG93" i="2"/>
  <c r="AH93" i="2"/>
  <c r="AI93" i="2"/>
  <c r="AJ93" i="2"/>
  <c r="AK93" i="2"/>
  <c r="AL93" i="2"/>
  <c r="AM93" i="2"/>
  <c r="AN93" i="2"/>
  <c r="AV93" i="2"/>
  <c r="C94" i="2"/>
  <c r="D94" i="2"/>
  <c r="E94" i="2"/>
  <c r="F94" i="2"/>
  <c r="G94" i="2"/>
  <c r="H94" i="2"/>
  <c r="J94" i="2"/>
  <c r="K94" i="2"/>
  <c r="L94" i="2"/>
  <c r="M94" i="2"/>
  <c r="AG94" i="2"/>
  <c r="AH94" i="2"/>
  <c r="AI94" i="2"/>
  <c r="AJ94" i="2"/>
  <c r="AK94" i="2"/>
  <c r="AL94" i="2"/>
  <c r="AM94" i="2"/>
  <c r="AN94" i="2"/>
  <c r="AV94" i="2"/>
  <c r="C95" i="2"/>
  <c r="D95" i="2"/>
  <c r="E95" i="2"/>
  <c r="F95" i="2"/>
  <c r="G95" i="2"/>
  <c r="H95" i="2"/>
  <c r="J95" i="2"/>
  <c r="K95" i="2"/>
  <c r="L95" i="2"/>
  <c r="M95" i="2"/>
  <c r="AG95" i="2"/>
  <c r="AH95" i="2"/>
  <c r="AI95" i="2"/>
  <c r="AJ95" i="2"/>
  <c r="AK95" i="2"/>
  <c r="AL95" i="2"/>
  <c r="AM95" i="2"/>
  <c r="AN95" i="2"/>
  <c r="AV95" i="2"/>
  <c r="C96" i="2"/>
  <c r="D96" i="2"/>
  <c r="E96" i="2"/>
  <c r="F96" i="2"/>
  <c r="G96" i="2"/>
  <c r="H96" i="2"/>
  <c r="J96" i="2"/>
  <c r="K96" i="2"/>
  <c r="L96" i="2"/>
  <c r="M96" i="2"/>
  <c r="AG96" i="2"/>
  <c r="AH96" i="2"/>
  <c r="AI96" i="2"/>
  <c r="AJ96" i="2"/>
  <c r="AK96" i="2"/>
  <c r="AL96" i="2"/>
  <c r="AM96" i="2"/>
  <c r="AN96" i="2"/>
  <c r="AV96" i="2"/>
  <c r="C97" i="2"/>
  <c r="D97" i="2"/>
  <c r="E97" i="2"/>
  <c r="F97" i="2"/>
  <c r="G97" i="2"/>
  <c r="H97" i="2"/>
  <c r="J97" i="2"/>
  <c r="K97" i="2"/>
  <c r="L97" i="2"/>
  <c r="M97" i="2"/>
  <c r="AG97" i="2"/>
  <c r="AH97" i="2"/>
  <c r="AI97" i="2"/>
  <c r="AJ97" i="2"/>
  <c r="AK97" i="2"/>
  <c r="AL97" i="2"/>
  <c r="AM97" i="2"/>
  <c r="AN97" i="2"/>
  <c r="AV97" i="2"/>
  <c r="C98" i="2"/>
  <c r="D98" i="2"/>
  <c r="E98" i="2"/>
  <c r="F98" i="2"/>
  <c r="G98" i="2"/>
  <c r="H98" i="2"/>
  <c r="J98" i="2"/>
  <c r="K98" i="2"/>
  <c r="L98" i="2"/>
  <c r="M98" i="2"/>
  <c r="AG98" i="2"/>
  <c r="AH98" i="2"/>
  <c r="AI98" i="2"/>
  <c r="AJ98" i="2"/>
  <c r="AK98" i="2"/>
  <c r="AL98" i="2"/>
  <c r="AM98" i="2"/>
  <c r="AN98" i="2"/>
  <c r="AV98" i="2"/>
  <c r="C99" i="2"/>
  <c r="D99" i="2"/>
  <c r="E99" i="2"/>
  <c r="F99" i="2"/>
  <c r="G99" i="2"/>
  <c r="H99" i="2"/>
  <c r="J99" i="2"/>
  <c r="K99" i="2"/>
  <c r="L99" i="2"/>
  <c r="M99" i="2"/>
  <c r="AG99" i="2"/>
  <c r="AH99" i="2"/>
  <c r="AI99" i="2"/>
  <c r="AJ99" i="2"/>
  <c r="AK99" i="2"/>
  <c r="AL99" i="2"/>
  <c r="AM99" i="2"/>
  <c r="AN99" i="2"/>
  <c r="AV99" i="2"/>
  <c r="C100" i="2"/>
  <c r="D100" i="2"/>
  <c r="E100" i="2"/>
  <c r="F100" i="2"/>
  <c r="G100" i="2"/>
  <c r="H100" i="2"/>
  <c r="J100" i="2"/>
  <c r="K100" i="2"/>
  <c r="L100" i="2"/>
  <c r="M100" i="2"/>
  <c r="AG100" i="2"/>
  <c r="AH100" i="2"/>
  <c r="AI100" i="2"/>
  <c r="AJ100" i="2"/>
  <c r="AK100" i="2"/>
  <c r="AL100" i="2"/>
  <c r="AM100" i="2"/>
  <c r="AN100" i="2"/>
  <c r="C102" i="2"/>
  <c r="D102" i="2"/>
  <c r="E102" i="2"/>
  <c r="F102" i="2"/>
  <c r="G102" i="2"/>
  <c r="H102" i="2"/>
  <c r="J102" i="2"/>
  <c r="K102" i="2"/>
  <c r="L102" i="2"/>
  <c r="M102" i="2"/>
  <c r="AG102" i="2"/>
  <c r="AH102" i="2"/>
  <c r="AI102" i="2"/>
  <c r="AJ102" i="2"/>
  <c r="AK102" i="2"/>
  <c r="AL102" i="2"/>
  <c r="AM102" i="2"/>
  <c r="AN102" i="2"/>
  <c r="AV102" i="2"/>
  <c r="C103" i="2"/>
  <c r="D103" i="2"/>
  <c r="E103" i="2"/>
  <c r="F103" i="2"/>
  <c r="G103" i="2"/>
  <c r="H103" i="2"/>
  <c r="J103" i="2"/>
  <c r="K103" i="2"/>
  <c r="L103" i="2"/>
  <c r="M103" i="2"/>
  <c r="AG103" i="2"/>
  <c r="AH103" i="2"/>
  <c r="AI103" i="2"/>
  <c r="AJ103" i="2"/>
  <c r="AK103" i="2"/>
  <c r="AL103" i="2"/>
  <c r="AM103" i="2"/>
  <c r="AN103" i="2"/>
  <c r="AV103" i="2"/>
  <c r="C104" i="2"/>
  <c r="D104" i="2"/>
  <c r="E104" i="2"/>
  <c r="F104" i="2"/>
  <c r="G104" i="2"/>
  <c r="H104" i="2"/>
  <c r="J104" i="2"/>
  <c r="K104" i="2"/>
  <c r="L104" i="2"/>
  <c r="M104" i="2"/>
  <c r="AG104" i="2"/>
  <c r="AH104" i="2"/>
  <c r="AI104" i="2"/>
  <c r="AJ104" i="2"/>
  <c r="AK104" i="2"/>
  <c r="AL104" i="2"/>
  <c r="AM104" i="2"/>
  <c r="AN104" i="2"/>
  <c r="AV104" i="2"/>
  <c r="C105" i="2"/>
  <c r="D105" i="2"/>
  <c r="E105" i="2"/>
  <c r="F105" i="2"/>
  <c r="G105" i="2"/>
  <c r="H105" i="2"/>
  <c r="J105" i="2"/>
  <c r="K105" i="2"/>
  <c r="L105" i="2"/>
  <c r="M105" i="2"/>
  <c r="AG105" i="2"/>
  <c r="AH105" i="2"/>
  <c r="AI105" i="2"/>
  <c r="AJ105" i="2"/>
  <c r="AK105" i="2"/>
  <c r="AL105" i="2"/>
  <c r="AM105" i="2"/>
  <c r="AN105" i="2"/>
  <c r="AV105" i="2"/>
  <c r="C106" i="2"/>
  <c r="D106" i="2"/>
  <c r="E106" i="2"/>
  <c r="F106" i="2"/>
  <c r="G106" i="2"/>
  <c r="H106" i="2"/>
  <c r="J106" i="2"/>
  <c r="K106" i="2"/>
  <c r="L106" i="2"/>
  <c r="M106" i="2"/>
  <c r="AG106" i="2"/>
  <c r="AH106" i="2"/>
  <c r="AI106" i="2"/>
  <c r="AJ106" i="2"/>
  <c r="AK106" i="2"/>
  <c r="AL106" i="2"/>
  <c r="AM106" i="2"/>
  <c r="AN106" i="2"/>
  <c r="AV106" i="2"/>
  <c r="C107" i="2"/>
  <c r="D107" i="2"/>
  <c r="E107" i="2"/>
  <c r="F107" i="2"/>
  <c r="G107" i="2"/>
  <c r="H107" i="2"/>
  <c r="J107" i="2"/>
  <c r="K107" i="2"/>
  <c r="L107" i="2"/>
  <c r="M107" i="2"/>
  <c r="AG107" i="2"/>
  <c r="AH107" i="2"/>
  <c r="AI107" i="2"/>
  <c r="AJ107" i="2"/>
  <c r="AK107" i="2"/>
  <c r="AL107" i="2"/>
  <c r="AM107" i="2"/>
  <c r="AN107" i="2"/>
  <c r="AV107" i="2"/>
  <c r="C108" i="2"/>
  <c r="D108" i="2"/>
  <c r="E108" i="2"/>
  <c r="F108" i="2"/>
  <c r="G108" i="2"/>
  <c r="H108" i="2"/>
  <c r="J108" i="2"/>
  <c r="K108" i="2"/>
  <c r="L108" i="2"/>
  <c r="M108" i="2"/>
  <c r="AG108" i="2"/>
  <c r="AH108" i="2"/>
  <c r="AI108" i="2"/>
  <c r="AJ108" i="2"/>
  <c r="AK108" i="2"/>
  <c r="AL108" i="2"/>
  <c r="AM108" i="2"/>
  <c r="AN108" i="2"/>
  <c r="AV108" i="2"/>
  <c r="C109" i="2"/>
  <c r="D109" i="2"/>
  <c r="E109" i="2"/>
  <c r="F109" i="2"/>
  <c r="G109" i="2"/>
  <c r="H109" i="2"/>
  <c r="J109" i="2"/>
  <c r="K109" i="2"/>
  <c r="L109" i="2"/>
  <c r="M109" i="2"/>
  <c r="AG109" i="2"/>
  <c r="AH109" i="2"/>
  <c r="AI109" i="2"/>
  <c r="AJ109" i="2"/>
  <c r="AK109" i="2"/>
  <c r="AL109" i="2"/>
  <c r="AM109" i="2"/>
  <c r="AN109" i="2"/>
  <c r="AV109" i="2"/>
  <c r="C110" i="2"/>
  <c r="D110" i="2"/>
  <c r="E110" i="2"/>
  <c r="F110" i="2"/>
  <c r="G110" i="2"/>
  <c r="H110" i="2"/>
  <c r="J110" i="2"/>
  <c r="K110" i="2"/>
  <c r="L110" i="2"/>
  <c r="M110" i="2"/>
  <c r="AG110" i="2"/>
  <c r="AH110" i="2"/>
  <c r="AI110" i="2"/>
  <c r="AJ110" i="2"/>
  <c r="AK110" i="2"/>
  <c r="AL110" i="2"/>
  <c r="AM110" i="2"/>
  <c r="AN110" i="2"/>
  <c r="AV110" i="2"/>
  <c r="C111" i="2"/>
  <c r="D111" i="2"/>
  <c r="E111" i="2"/>
  <c r="F111" i="2"/>
  <c r="G111" i="2"/>
  <c r="H111" i="2"/>
  <c r="J111" i="2"/>
  <c r="K111" i="2"/>
  <c r="L111" i="2"/>
  <c r="M111" i="2"/>
  <c r="AG111" i="2"/>
  <c r="AH111" i="2"/>
  <c r="AI111" i="2"/>
  <c r="AJ111" i="2"/>
  <c r="AK111" i="2"/>
  <c r="AL111" i="2"/>
  <c r="AM111" i="2"/>
  <c r="AN111" i="2"/>
  <c r="AV111" i="2"/>
  <c r="C112" i="2"/>
  <c r="D112" i="2"/>
  <c r="E112" i="2"/>
  <c r="F112" i="2"/>
  <c r="G112" i="2"/>
  <c r="H112" i="2"/>
  <c r="J112" i="2"/>
  <c r="K112" i="2"/>
  <c r="L112" i="2"/>
  <c r="M112" i="2"/>
  <c r="AG112" i="2"/>
  <c r="AH112" i="2"/>
  <c r="AI112" i="2"/>
  <c r="AJ112" i="2"/>
  <c r="AK112" i="2"/>
  <c r="AL112" i="2"/>
  <c r="AM112" i="2"/>
  <c r="AN112" i="2"/>
  <c r="AV112" i="2"/>
  <c r="C113" i="2"/>
  <c r="D113" i="2"/>
  <c r="E113" i="2"/>
  <c r="F113" i="2"/>
  <c r="G113" i="2"/>
  <c r="H113" i="2"/>
  <c r="J113" i="2"/>
  <c r="K113" i="2"/>
  <c r="L113" i="2"/>
  <c r="M113" i="2"/>
  <c r="AG113" i="2"/>
  <c r="AH113" i="2"/>
  <c r="AI113" i="2"/>
  <c r="AJ113" i="2"/>
  <c r="AK113" i="2"/>
  <c r="AL113" i="2"/>
  <c r="AM113" i="2"/>
  <c r="AN113" i="2"/>
  <c r="AV113" i="2"/>
  <c r="C114" i="2"/>
  <c r="D114" i="2"/>
  <c r="E114" i="2"/>
  <c r="F114" i="2"/>
  <c r="G114" i="2"/>
  <c r="H114" i="2"/>
  <c r="J114" i="2"/>
  <c r="K114" i="2"/>
  <c r="L114" i="2"/>
  <c r="M114" i="2"/>
  <c r="AG114" i="2"/>
  <c r="AH114" i="2"/>
  <c r="AI114" i="2"/>
  <c r="AJ114" i="2"/>
  <c r="AK114" i="2"/>
  <c r="AL114" i="2"/>
  <c r="AM114" i="2"/>
  <c r="AN114" i="2"/>
  <c r="AV114" i="2"/>
  <c r="C115" i="2"/>
  <c r="D115" i="2"/>
  <c r="E115" i="2"/>
  <c r="F115" i="2"/>
  <c r="G115" i="2"/>
  <c r="H115" i="2"/>
  <c r="J115" i="2"/>
  <c r="K115" i="2"/>
  <c r="L115" i="2"/>
  <c r="M115" i="2"/>
  <c r="AG115" i="2"/>
  <c r="AH115" i="2"/>
  <c r="AI115" i="2"/>
  <c r="AJ115" i="2"/>
  <c r="AK115" i="2"/>
  <c r="AL115" i="2"/>
  <c r="AM115" i="2"/>
  <c r="AN115" i="2"/>
  <c r="AV115" i="2"/>
  <c r="C116" i="2"/>
  <c r="D116" i="2"/>
  <c r="E116" i="2"/>
  <c r="F116" i="2"/>
  <c r="G116" i="2"/>
  <c r="H116" i="2"/>
  <c r="J116" i="2"/>
  <c r="K116" i="2"/>
  <c r="L116" i="2"/>
  <c r="M116" i="2"/>
  <c r="AG116" i="2"/>
  <c r="AH116" i="2"/>
  <c r="AI116" i="2"/>
  <c r="AJ116" i="2"/>
  <c r="AK116" i="2"/>
  <c r="AL116" i="2"/>
  <c r="AM116" i="2"/>
  <c r="AN116" i="2"/>
  <c r="AV116" i="2"/>
  <c r="C117" i="2"/>
  <c r="D117" i="2"/>
  <c r="E117" i="2"/>
  <c r="F117" i="2"/>
  <c r="G117" i="2"/>
  <c r="H117" i="2"/>
  <c r="J117" i="2"/>
  <c r="K117" i="2"/>
  <c r="L117" i="2"/>
  <c r="M117" i="2"/>
  <c r="AG117" i="2"/>
  <c r="AH117" i="2"/>
  <c r="AI117" i="2"/>
  <c r="AJ117" i="2"/>
  <c r="AK117" i="2"/>
  <c r="AL117" i="2"/>
  <c r="AM117" i="2"/>
  <c r="AN117" i="2"/>
  <c r="AV117" i="2"/>
  <c r="C118" i="2"/>
  <c r="D118" i="2"/>
  <c r="E118" i="2"/>
  <c r="F118" i="2"/>
  <c r="G118" i="2"/>
  <c r="H118" i="2"/>
  <c r="J118" i="2"/>
  <c r="K118" i="2"/>
  <c r="L118" i="2"/>
  <c r="M118" i="2"/>
  <c r="AG118" i="2"/>
  <c r="AH118" i="2"/>
  <c r="AI118" i="2"/>
  <c r="AJ118" i="2"/>
  <c r="AK118" i="2"/>
  <c r="AL118" i="2"/>
  <c r="AM118" i="2"/>
  <c r="AN118" i="2"/>
  <c r="AV118" i="2"/>
  <c r="C119" i="2"/>
  <c r="D119" i="2"/>
  <c r="E119" i="2"/>
  <c r="F119" i="2"/>
  <c r="G119" i="2"/>
  <c r="H119" i="2"/>
  <c r="J119" i="2"/>
  <c r="K119" i="2"/>
  <c r="L119" i="2"/>
  <c r="M119" i="2"/>
  <c r="AG119" i="2"/>
  <c r="AH119" i="2"/>
  <c r="AI119" i="2"/>
  <c r="AJ119" i="2"/>
  <c r="AK119" i="2"/>
  <c r="AL119" i="2"/>
  <c r="AM119" i="2"/>
  <c r="AN119" i="2"/>
  <c r="AV119" i="2"/>
  <c r="C120" i="2"/>
  <c r="D120" i="2"/>
  <c r="E120" i="2"/>
  <c r="F120" i="2"/>
  <c r="G120" i="2"/>
  <c r="H120" i="2"/>
  <c r="J120" i="2"/>
  <c r="K120" i="2"/>
  <c r="L120" i="2"/>
  <c r="M120" i="2"/>
  <c r="AG120" i="2"/>
  <c r="AH120" i="2"/>
  <c r="AI120" i="2"/>
  <c r="AJ120" i="2"/>
  <c r="AK120" i="2"/>
  <c r="AL120" i="2"/>
  <c r="AM120" i="2"/>
  <c r="AN120" i="2"/>
  <c r="AV120" i="2"/>
  <c r="C121" i="2"/>
  <c r="D121" i="2"/>
  <c r="E121" i="2"/>
  <c r="F121" i="2"/>
  <c r="G121" i="2"/>
  <c r="H121" i="2"/>
  <c r="J121" i="2"/>
  <c r="K121" i="2"/>
  <c r="L121" i="2"/>
  <c r="M121" i="2"/>
  <c r="AG121" i="2"/>
  <c r="AH121" i="2"/>
  <c r="AI121" i="2"/>
  <c r="AJ121" i="2"/>
  <c r="AK121" i="2"/>
  <c r="AL121" i="2"/>
  <c r="AM121" i="2"/>
  <c r="AN121" i="2"/>
  <c r="AV121" i="2"/>
  <c r="C122" i="2"/>
  <c r="D122" i="2"/>
  <c r="E122" i="2"/>
  <c r="F122" i="2"/>
  <c r="G122" i="2"/>
  <c r="H122" i="2"/>
  <c r="J122" i="2"/>
  <c r="K122" i="2"/>
  <c r="L122" i="2"/>
  <c r="M122" i="2"/>
  <c r="AG122" i="2"/>
  <c r="AH122" i="2"/>
  <c r="AI122" i="2"/>
  <c r="AJ122" i="2"/>
  <c r="AK122" i="2"/>
  <c r="AL122" i="2"/>
  <c r="AM122" i="2"/>
  <c r="AN122" i="2"/>
  <c r="AV122" i="2"/>
  <c r="C123" i="2"/>
  <c r="D123" i="2"/>
  <c r="E123" i="2"/>
  <c r="F123" i="2"/>
  <c r="G123" i="2"/>
  <c r="H123" i="2"/>
  <c r="J123" i="2"/>
  <c r="K123" i="2"/>
  <c r="L123" i="2"/>
  <c r="M123" i="2"/>
  <c r="AG123" i="2"/>
  <c r="AH123" i="2"/>
  <c r="AI123" i="2"/>
  <c r="AJ123" i="2"/>
  <c r="AK123" i="2"/>
  <c r="AL123" i="2"/>
  <c r="AM123" i="2"/>
  <c r="AN123" i="2"/>
  <c r="AV123" i="2"/>
  <c r="C124" i="2"/>
  <c r="D124" i="2"/>
  <c r="E124" i="2"/>
  <c r="F124" i="2"/>
  <c r="G124" i="2"/>
  <c r="H124" i="2"/>
  <c r="J124" i="2"/>
  <c r="K124" i="2"/>
  <c r="L124" i="2"/>
  <c r="M124" i="2"/>
  <c r="AG124" i="2"/>
  <c r="AH124" i="2"/>
  <c r="AI124" i="2"/>
  <c r="AJ124" i="2"/>
  <c r="AK124" i="2"/>
  <c r="AL124" i="2"/>
  <c r="AM124" i="2"/>
  <c r="AN124" i="2"/>
  <c r="AV124" i="2"/>
  <c r="C125" i="2"/>
  <c r="D125" i="2"/>
  <c r="E125" i="2"/>
  <c r="F125" i="2"/>
  <c r="G125" i="2"/>
  <c r="H125" i="2"/>
  <c r="J125" i="2"/>
  <c r="K125" i="2"/>
  <c r="L125" i="2"/>
  <c r="M125" i="2"/>
  <c r="AG125" i="2"/>
  <c r="AH125" i="2"/>
  <c r="AI125" i="2"/>
  <c r="AJ125" i="2"/>
  <c r="AK125" i="2"/>
  <c r="AL125" i="2"/>
  <c r="AM125" i="2"/>
  <c r="AN125" i="2"/>
  <c r="AV125" i="2"/>
  <c r="C126" i="2"/>
  <c r="D126" i="2"/>
  <c r="E126" i="2"/>
  <c r="F126" i="2"/>
  <c r="G126" i="2"/>
  <c r="H126" i="2"/>
  <c r="J126" i="2"/>
  <c r="K126" i="2"/>
  <c r="L126" i="2"/>
  <c r="M126" i="2"/>
  <c r="AG126" i="2"/>
  <c r="AH126" i="2"/>
  <c r="AI126" i="2"/>
  <c r="AJ126" i="2"/>
  <c r="AK126" i="2"/>
  <c r="AL126" i="2"/>
  <c r="AM126" i="2"/>
  <c r="AN126" i="2"/>
  <c r="AV126" i="2"/>
  <c r="C127" i="2"/>
  <c r="D127" i="2"/>
  <c r="E127" i="2"/>
  <c r="F127" i="2"/>
  <c r="G127" i="2"/>
  <c r="H127" i="2"/>
  <c r="J127" i="2"/>
  <c r="K127" i="2"/>
  <c r="L127" i="2"/>
  <c r="M127" i="2"/>
  <c r="AG127" i="2"/>
  <c r="AH127" i="2"/>
  <c r="AI127" i="2"/>
  <c r="AJ127" i="2"/>
  <c r="AK127" i="2"/>
  <c r="AL127" i="2"/>
  <c r="AM127" i="2"/>
  <c r="AN127" i="2"/>
  <c r="AV127" i="2"/>
  <c r="C128" i="2"/>
  <c r="D128" i="2"/>
  <c r="E128" i="2"/>
  <c r="F128" i="2"/>
  <c r="G128" i="2"/>
  <c r="H128" i="2"/>
  <c r="J128" i="2"/>
  <c r="K128" i="2"/>
  <c r="L128" i="2"/>
  <c r="M128" i="2"/>
  <c r="AG128" i="2"/>
  <c r="AH128" i="2"/>
  <c r="AI128" i="2"/>
  <c r="AJ128" i="2"/>
  <c r="AK128" i="2"/>
  <c r="AL128" i="2"/>
  <c r="AM128" i="2"/>
  <c r="AN128" i="2"/>
  <c r="AV128" i="2"/>
  <c r="C129" i="2"/>
  <c r="D129" i="2"/>
  <c r="E129" i="2"/>
  <c r="F129" i="2"/>
  <c r="G129" i="2"/>
  <c r="H129" i="2"/>
  <c r="J129" i="2"/>
  <c r="K129" i="2"/>
  <c r="L129" i="2"/>
  <c r="M129" i="2"/>
  <c r="AG129" i="2"/>
  <c r="AH129" i="2"/>
  <c r="AI129" i="2"/>
  <c r="AJ129" i="2"/>
  <c r="AK129" i="2"/>
  <c r="AL129" i="2"/>
  <c r="AM129" i="2"/>
  <c r="AN129" i="2"/>
  <c r="AV129" i="2"/>
  <c r="C130" i="2"/>
  <c r="D130" i="2"/>
  <c r="E130" i="2"/>
  <c r="F130" i="2"/>
  <c r="G130" i="2"/>
  <c r="H130" i="2"/>
  <c r="J130" i="2"/>
  <c r="K130" i="2"/>
  <c r="L130" i="2"/>
  <c r="M130" i="2"/>
  <c r="AG130" i="2"/>
  <c r="AH130" i="2"/>
  <c r="AI130" i="2"/>
  <c r="AJ130" i="2"/>
  <c r="AK130" i="2"/>
  <c r="AL130" i="2"/>
  <c r="AM130" i="2"/>
  <c r="AN130" i="2"/>
  <c r="AV130" i="2"/>
  <c r="C131" i="2"/>
  <c r="D131" i="2"/>
  <c r="E131" i="2"/>
  <c r="F131" i="2"/>
  <c r="G131" i="2"/>
  <c r="H131" i="2"/>
  <c r="J131" i="2"/>
  <c r="K131" i="2"/>
  <c r="L131" i="2"/>
  <c r="M131" i="2"/>
  <c r="AG131" i="2"/>
  <c r="AH131" i="2"/>
  <c r="AI131" i="2"/>
  <c r="AJ131" i="2"/>
  <c r="AK131" i="2"/>
  <c r="AL131" i="2"/>
  <c r="AM131" i="2"/>
  <c r="AN131" i="2"/>
  <c r="AV131" i="2"/>
  <c r="C132" i="2"/>
  <c r="D132" i="2"/>
  <c r="E132" i="2"/>
  <c r="F132" i="2"/>
  <c r="G132" i="2"/>
  <c r="H132" i="2"/>
  <c r="J132" i="2"/>
  <c r="K132" i="2"/>
  <c r="L132" i="2"/>
  <c r="M132" i="2"/>
  <c r="AG132" i="2"/>
  <c r="AH132" i="2"/>
  <c r="AI132" i="2"/>
  <c r="AJ132" i="2"/>
  <c r="AK132" i="2"/>
  <c r="AL132" i="2"/>
  <c r="AM132" i="2"/>
  <c r="AN132" i="2"/>
  <c r="AV132" i="2"/>
  <c r="C133" i="2"/>
  <c r="D133" i="2"/>
  <c r="E133" i="2"/>
  <c r="F133" i="2"/>
  <c r="G133" i="2"/>
  <c r="H133" i="2"/>
  <c r="J133" i="2"/>
  <c r="K133" i="2"/>
  <c r="L133" i="2"/>
  <c r="M133" i="2"/>
  <c r="AG133" i="2"/>
  <c r="AH133" i="2"/>
  <c r="AI133" i="2"/>
  <c r="AJ133" i="2"/>
  <c r="AK133" i="2"/>
  <c r="AL133" i="2"/>
  <c r="AM133" i="2"/>
  <c r="AN133" i="2"/>
  <c r="AV133" i="2"/>
  <c r="C134" i="2"/>
  <c r="D134" i="2"/>
  <c r="E134" i="2"/>
  <c r="F134" i="2"/>
  <c r="G134" i="2"/>
  <c r="H134" i="2"/>
  <c r="J134" i="2"/>
  <c r="K134" i="2"/>
  <c r="L134" i="2"/>
  <c r="M134" i="2"/>
  <c r="AG134" i="2"/>
  <c r="AH134" i="2"/>
  <c r="AI134" i="2"/>
  <c r="AJ134" i="2"/>
  <c r="AK134" i="2"/>
  <c r="AL134" i="2"/>
  <c r="AM134" i="2"/>
  <c r="AN134" i="2"/>
  <c r="AV134" i="2"/>
  <c r="C135" i="2"/>
  <c r="D135" i="2"/>
  <c r="E135" i="2"/>
  <c r="F135" i="2"/>
  <c r="G135" i="2"/>
  <c r="H135" i="2"/>
  <c r="J135" i="2"/>
  <c r="K135" i="2"/>
  <c r="L135" i="2"/>
  <c r="M135" i="2"/>
  <c r="AG135" i="2"/>
  <c r="AH135" i="2"/>
  <c r="AI135" i="2"/>
  <c r="AJ135" i="2"/>
  <c r="AK135" i="2"/>
  <c r="AL135" i="2"/>
  <c r="AM135" i="2"/>
  <c r="AN135" i="2"/>
  <c r="AV135" i="2"/>
  <c r="C136" i="2"/>
  <c r="D136" i="2"/>
  <c r="E136" i="2"/>
  <c r="F136" i="2"/>
  <c r="G136" i="2"/>
  <c r="H136" i="2"/>
  <c r="J136" i="2"/>
  <c r="K136" i="2"/>
  <c r="L136" i="2"/>
  <c r="M136" i="2"/>
  <c r="AG136" i="2"/>
  <c r="AH136" i="2"/>
  <c r="AI136" i="2"/>
  <c r="AJ136" i="2"/>
  <c r="AK136" i="2"/>
  <c r="AL136" i="2"/>
  <c r="AM136" i="2"/>
  <c r="AN136" i="2"/>
  <c r="AV136" i="2"/>
  <c r="C137" i="2"/>
  <c r="D137" i="2"/>
  <c r="E137" i="2"/>
  <c r="F137" i="2"/>
  <c r="G137" i="2"/>
  <c r="H137" i="2"/>
  <c r="J137" i="2"/>
  <c r="K137" i="2"/>
  <c r="L137" i="2"/>
  <c r="M137" i="2"/>
  <c r="AG137" i="2"/>
  <c r="AH137" i="2"/>
  <c r="AI137" i="2"/>
  <c r="AJ137" i="2"/>
  <c r="AK137" i="2"/>
  <c r="AL137" i="2"/>
  <c r="AM137" i="2"/>
  <c r="AN137" i="2"/>
  <c r="AV137" i="2"/>
  <c r="C138" i="2"/>
  <c r="D138" i="2"/>
  <c r="E138" i="2"/>
  <c r="F138" i="2"/>
  <c r="G138" i="2"/>
  <c r="H138" i="2"/>
  <c r="J138" i="2"/>
  <c r="K138" i="2"/>
  <c r="L138" i="2"/>
  <c r="M138" i="2"/>
  <c r="AG138" i="2"/>
  <c r="AH138" i="2"/>
  <c r="AI138" i="2"/>
  <c r="AJ138" i="2"/>
  <c r="AK138" i="2"/>
  <c r="AL138" i="2"/>
  <c r="AM138" i="2"/>
  <c r="AN138" i="2"/>
  <c r="AV138" i="2"/>
  <c r="C139" i="2"/>
  <c r="D139" i="2"/>
  <c r="E139" i="2"/>
  <c r="F139" i="2"/>
  <c r="G139" i="2"/>
  <c r="H139" i="2"/>
  <c r="J139" i="2"/>
  <c r="K139" i="2"/>
  <c r="L139" i="2"/>
  <c r="M139" i="2"/>
  <c r="AG139" i="2"/>
  <c r="AH139" i="2"/>
  <c r="AI139" i="2"/>
  <c r="AJ139" i="2"/>
  <c r="AK139" i="2"/>
  <c r="AL139" i="2"/>
  <c r="AM139" i="2"/>
  <c r="AN139" i="2"/>
  <c r="AV139" i="2"/>
  <c r="C140" i="2"/>
  <c r="D140" i="2"/>
  <c r="E140" i="2"/>
  <c r="F140" i="2"/>
  <c r="G140" i="2"/>
  <c r="H140" i="2"/>
  <c r="J140" i="2"/>
  <c r="K140" i="2"/>
  <c r="L140" i="2"/>
  <c r="M140" i="2"/>
  <c r="AG140" i="2"/>
  <c r="AH140" i="2"/>
  <c r="AI140" i="2"/>
  <c r="AJ140" i="2"/>
  <c r="AK140" i="2"/>
  <c r="AL140" i="2"/>
  <c r="AM140" i="2"/>
  <c r="AN140" i="2"/>
  <c r="AV140" i="2"/>
  <c r="C141" i="2"/>
  <c r="D141" i="2"/>
  <c r="E141" i="2"/>
  <c r="F141" i="2"/>
  <c r="G141" i="2"/>
  <c r="H141" i="2"/>
  <c r="J141" i="2"/>
  <c r="K141" i="2"/>
  <c r="L141" i="2"/>
  <c r="M141" i="2"/>
  <c r="AG141" i="2"/>
  <c r="AH141" i="2"/>
  <c r="AI141" i="2"/>
  <c r="AJ141" i="2"/>
  <c r="AK141" i="2"/>
  <c r="AL141" i="2"/>
  <c r="AM141" i="2"/>
  <c r="AN141" i="2"/>
  <c r="AV141" i="2"/>
  <c r="C142" i="2"/>
  <c r="D142" i="2"/>
  <c r="E142" i="2"/>
  <c r="F142" i="2"/>
  <c r="G142" i="2"/>
  <c r="H142" i="2"/>
  <c r="J142" i="2"/>
  <c r="K142" i="2"/>
  <c r="L142" i="2"/>
  <c r="M142" i="2"/>
  <c r="AG142" i="2"/>
  <c r="AH142" i="2"/>
  <c r="AI142" i="2"/>
  <c r="AJ142" i="2"/>
  <c r="AK142" i="2"/>
  <c r="AL142" i="2"/>
  <c r="AM142" i="2"/>
  <c r="AN142" i="2"/>
  <c r="AV142" i="2"/>
  <c r="C143" i="2"/>
  <c r="D143" i="2"/>
  <c r="E143" i="2"/>
  <c r="F143" i="2"/>
  <c r="G143" i="2"/>
  <c r="H143" i="2"/>
  <c r="J143" i="2"/>
  <c r="K143" i="2"/>
  <c r="L143" i="2"/>
  <c r="M143" i="2"/>
  <c r="AG143" i="2"/>
  <c r="AH143" i="2"/>
  <c r="AI143" i="2"/>
  <c r="AJ143" i="2"/>
  <c r="AK143" i="2"/>
  <c r="AL143" i="2"/>
  <c r="AM143" i="2"/>
  <c r="AN143" i="2"/>
  <c r="AV143" i="2"/>
  <c r="C144" i="2"/>
  <c r="D144" i="2"/>
  <c r="E144" i="2"/>
  <c r="F144" i="2"/>
  <c r="G144" i="2"/>
  <c r="H144" i="2"/>
  <c r="J144" i="2"/>
  <c r="K144" i="2"/>
  <c r="L144" i="2"/>
  <c r="M144" i="2"/>
  <c r="AG144" i="2"/>
  <c r="AH144" i="2"/>
  <c r="AI144" i="2"/>
  <c r="AJ144" i="2"/>
  <c r="AK144" i="2"/>
  <c r="AL144" i="2"/>
  <c r="AM144" i="2"/>
  <c r="AN144" i="2"/>
  <c r="AV144" i="2"/>
  <c r="C145" i="2"/>
  <c r="D145" i="2"/>
  <c r="E145" i="2"/>
  <c r="F145" i="2"/>
  <c r="G145" i="2"/>
  <c r="H145" i="2"/>
  <c r="J145" i="2"/>
  <c r="K145" i="2"/>
  <c r="L145" i="2"/>
  <c r="M145" i="2"/>
  <c r="AG145" i="2"/>
  <c r="AH145" i="2"/>
  <c r="AI145" i="2"/>
  <c r="AJ145" i="2"/>
  <c r="AK145" i="2"/>
  <c r="AL145" i="2"/>
  <c r="AM145" i="2"/>
  <c r="AN145" i="2"/>
  <c r="AV145" i="2"/>
  <c r="C146" i="2"/>
  <c r="D146" i="2"/>
  <c r="E146" i="2"/>
  <c r="F146" i="2"/>
  <c r="G146" i="2"/>
  <c r="H146" i="2"/>
  <c r="J146" i="2"/>
  <c r="K146" i="2"/>
  <c r="L146" i="2"/>
  <c r="M146" i="2"/>
  <c r="AG146" i="2"/>
  <c r="AH146" i="2"/>
  <c r="AI146" i="2"/>
  <c r="AJ146" i="2"/>
  <c r="AK146" i="2"/>
  <c r="AL146" i="2"/>
  <c r="AM146" i="2"/>
  <c r="AN146" i="2"/>
  <c r="AV146" i="2"/>
  <c r="C147" i="2"/>
  <c r="D147" i="2"/>
  <c r="E147" i="2"/>
  <c r="F147" i="2"/>
  <c r="G147" i="2"/>
  <c r="H147" i="2"/>
  <c r="J147" i="2"/>
  <c r="K147" i="2"/>
  <c r="L147" i="2"/>
  <c r="M147" i="2"/>
  <c r="AG147" i="2"/>
  <c r="AH147" i="2"/>
  <c r="AI147" i="2"/>
  <c r="AJ147" i="2"/>
  <c r="AK147" i="2"/>
  <c r="AL147" i="2"/>
  <c r="AM147" i="2"/>
  <c r="AN147" i="2"/>
  <c r="AV147" i="2"/>
  <c r="C148" i="2"/>
  <c r="D148" i="2"/>
  <c r="E148" i="2"/>
  <c r="F148" i="2"/>
  <c r="G148" i="2"/>
  <c r="H148" i="2"/>
  <c r="J148" i="2"/>
  <c r="K148" i="2"/>
  <c r="L148" i="2"/>
  <c r="M148" i="2"/>
  <c r="AG148" i="2"/>
  <c r="AH148" i="2"/>
  <c r="AI148" i="2"/>
  <c r="AJ148" i="2"/>
  <c r="AK148" i="2"/>
  <c r="AL148" i="2"/>
  <c r="AM148" i="2"/>
  <c r="AN148" i="2"/>
  <c r="AV148" i="2"/>
  <c r="C149" i="2"/>
  <c r="D149" i="2"/>
  <c r="E149" i="2"/>
  <c r="F149" i="2"/>
  <c r="G149" i="2"/>
  <c r="H149" i="2"/>
  <c r="J149" i="2"/>
  <c r="K149" i="2"/>
  <c r="L149" i="2"/>
  <c r="M149" i="2"/>
  <c r="AG149" i="2"/>
  <c r="AH149" i="2"/>
  <c r="AI149" i="2"/>
  <c r="AJ149" i="2"/>
  <c r="AK149" i="2"/>
  <c r="AL149" i="2"/>
  <c r="AM149" i="2"/>
  <c r="AN149" i="2"/>
  <c r="AV149" i="2"/>
  <c r="C150" i="2"/>
  <c r="D150" i="2"/>
  <c r="E150" i="2"/>
  <c r="F150" i="2"/>
  <c r="G150" i="2"/>
  <c r="H150" i="2"/>
  <c r="J150" i="2"/>
  <c r="K150" i="2"/>
  <c r="L150" i="2"/>
  <c r="M150" i="2"/>
  <c r="AG150" i="2"/>
  <c r="AH150" i="2"/>
  <c r="AI150" i="2"/>
  <c r="AJ150" i="2"/>
  <c r="AK150" i="2"/>
  <c r="AL150" i="2"/>
  <c r="AM150" i="2"/>
  <c r="AN150" i="2"/>
  <c r="AV150" i="2"/>
  <c r="C151" i="2"/>
  <c r="D151" i="2"/>
  <c r="E151" i="2"/>
  <c r="F151" i="2"/>
  <c r="G151" i="2"/>
  <c r="H151" i="2"/>
  <c r="J151" i="2"/>
  <c r="K151" i="2"/>
  <c r="L151" i="2"/>
  <c r="M151" i="2"/>
  <c r="AG151" i="2"/>
  <c r="AH151" i="2"/>
  <c r="AI151" i="2"/>
  <c r="AJ151" i="2"/>
  <c r="AK151" i="2"/>
  <c r="AL151" i="2"/>
  <c r="AM151" i="2"/>
  <c r="AN151" i="2"/>
  <c r="AV151" i="2"/>
  <c r="C152" i="2"/>
  <c r="D152" i="2"/>
  <c r="E152" i="2"/>
  <c r="F152" i="2"/>
  <c r="G152" i="2"/>
  <c r="H152" i="2"/>
  <c r="J152" i="2"/>
  <c r="K152" i="2"/>
  <c r="L152" i="2"/>
  <c r="M152" i="2"/>
  <c r="AG152" i="2"/>
  <c r="AH152" i="2"/>
  <c r="AI152" i="2"/>
  <c r="AJ152" i="2"/>
  <c r="AK152" i="2"/>
  <c r="AL152" i="2"/>
  <c r="AM152" i="2"/>
  <c r="AN152" i="2"/>
  <c r="AV152" i="2"/>
  <c r="C153" i="2"/>
  <c r="D153" i="2"/>
  <c r="E153" i="2"/>
  <c r="F153" i="2"/>
  <c r="G153" i="2"/>
  <c r="H153" i="2"/>
  <c r="J153" i="2"/>
  <c r="K153" i="2"/>
  <c r="L153" i="2"/>
  <c r="M153" i="2"/>
  <c r="AG153" i="2"/>
  <c r="AH153" i="2"/>
  <c r="AI153" i="2"/>
  <c r="AJ153" i="2"/>
  <c r="AK153" i="2"/>
  <c r="AL153" i="2"/>
  <c r="AM153" i="2"/>
  <c r="AN153" i="2"/>
  <c r="AV153" i="2"/>
  <c r="C154" i="2"/>
  <c r="D154" i="2"/>
  <c r="E154" i="2"/>
  <c r="F154" i="2"/>
  <c r="G154" i="2"/>
  <c r="H154" i="2"/>
  <c r="J154" i="2"/>
  <c r="K154" i="2"/>
  <c r="L154" i="2"/>
  <c r="M154" i="2"/>
  <c r="AG154" i="2"/>
  <c r="AH154" i="2"/>
  <c r="AI154" i="2"/>
  <c r="AJ154" i="2"/>
  <c r="AK154" i="2"/>
  <c r="AL154" i="2"/>
  <c r="AM154" i="2"/>
  <c r="AN154" i="2"/>
  <c r="AV154" i="2"/>
  <c r="C155" i="2"/>
  <c r="D155" i="2"/>
  <c r="E155" i="2"/>
  <c r="F155" i="2"/>
  <c r="G155" i="2"/>
  <c r="H155" i="2"/>
  <c r="J155" i="2"/>
  <c r="K155" i="2"/>
  <c r="L155" i="2"/>
  <c r="M155" i="2"/>
  <c r="AG155" i="2"/>
  <c r="AH155" i="2"/>
  <c r="AI155" i="2"/>
  <c r="AJ155" i="2"/>
  <c r="AK155" i="2"/>
  <c r="AL155" i="2"/>
  <c r="AM155" i="2"/>
  <c r="AN155" i="2"/>
  <c r="AV155" i="2"/>
  <c r="C156" i="2"/>
  <c r="D156" i="2"/>
  <c r="E156" i="2"/>
  <c r="F156" i="2"/>
  <c r="G156" i="2"/>
  <c r="H156" i="2"/>
  <c r="J156" i="2"/>
  <c r="K156" i="2"/>
  <c r="L156" i="2"/>
  <c r="M156" i="2"/>
  <c r="AG156" i="2"/>
  <c r="AH156" i="2"/>
  <c r="AI156" i="2"/>
  <c r="AJ156" i="2"/>
  <c r="AK156" i="2"/>
  <c r="AL156" i="2"/>
  <c r="AM156" i="2"/>
  <c r="AN156" i="2"/>
  <c r="AV156" i="2"/>
  <c r="C157" i="2"/>
  <c r="D157" i="2"/>
  <c r="E157" i="2"/>
  <c r="F157" i="2"/>
  <c r="G157" i="2"/>
  <c r="H157" i="2"/>
  <c r="J157" i="2"/>
  <c r="K157" i="2"/>
  <c r="L157" i="2"/>
  <c r="M157" i="2"/>
  <c r="AG157" i="2"/>
  <c r="AH157" i="2"/>
  <c r="AI157" i="2"/>
  <c r="AJ157" i="2"/>
  <c r="AK157" i="2"/>
  <c r="AL157" i="2"/>
  <c r="AM157" i="2"/>
  <c r="AN157" i="2"/>
  <c r="AV157" i="2"/>
  <c r="C158" i="2"/>
  <c r="D158" i="2"/>
  <c r="E158" i="2"/>
  <c r="F158" i="2"/>
  <c r="G158" i="2"/>
  <c r="H158" i="2"/>
  <c r="J158" i="2"/>
  <c r="K158" i="2"/>
  <c r="L158" i="2"/>
  <c r="M158" i="2"/>
  <c r="AG158" i="2"/>
  <c r="AH158" i="2"/>
  <c r="AI158" i="2"/>
  <c r="AJ158" i="2"/>
  <c r="AK158" i="2"/>
  <c r="AL158" i="2"/>
  <c r="AM158" i="2"/>
  <c r="AN158" i="2"/>
  <c r="AV158" i="2"/>
  <c r="C159" i="2"/>
  <c r="D159" i="2"/>
  <c r="E159" i="2"/>
  <c r="F159" i="2"/>
  <c r="G159" i="2"/>
  <c r="H159" i="2"/>
  <c r="J159" i="2"/>
  <c r="K159" i="2"/>
  <c r="L159" i="2"/>
  <c r="M159" i="2"/>
  <c r="AG159" i="2"/>
  <c r="AH159" i="2"/>
  <c r="AI159" i="2"/>
  <c r="AJ159" i="2"/>
  <c r="AK159" i="2"/>
  <c r="AL159" i="2"/>
  <c r="AM159" i="2"/>
  <c r="AN159" i="2"/>
  <c r="AV159" i="2"/>
  <c r="C160" i="2"/>
  <c r="D160" i="2"/>
  <c r="E160" i="2"/>
  <c r="F160" i="2"/>
  <c r="G160" i="2"/>
  <c r="H160" i="2"/>
  <c r="J160" i="2"/>
  <c r="K160" i="2"/>
  <c r="L160" i="2"/>
  <c r="M160" i="2"/>
  <c r="AG160" i="2"/>
  <c r="AH160" i="2"/>
  <c r="AI160" i="2"/>
  <c r="AJ160" i="2"/>
  <c r="AK160" i="2"/>
  <c r="AL160" i="2"/>
  <c r="AM160" i="2"/>
  <c r="AN160" i="2"/>
  <c r="AV160" i="2"/>
  <c r="C161" i="2"/>
  <c r="D161" i="2"/>
  <c r="E161" i="2"/>
  <c r="F161" i="2"/>
  <c r="G161" i="2"/>
  <c r="H161" i="2"/>
  <c r="J161" i="2"/>
  <c r="K161" i="2"/>
  <c r="L161" i="2"/>
  <c r="M161" i="2"/>
  <c r="AG161" i="2"/>
  <c r="AH161" i="2"/>
  <c r="AI161" i="2"/>
  <c r="AJ161" i="2"/>
  <c r="AK161" i="2"/>
  <c r="AL161" i="2"/>
  <c r="AM161" i="2"/>
  <c r="AN161" i="2"/>
  <c r="AV161" i="2"/>
  <c r="C162" i="2"/>
  <c r="D162" i="2"/>
  <c r="E162" i="2"/>
  <c r="F162" i="2"/>
  <c r="G162" i="2"/>
  <c r="H162" i="2"/>
  <c r="J162" i="2"/>
  <c r="K162" i="2"/>
  <c r="L162" i="2"/>
  <c r="M162" i="2"/>
  <c r="AG162" i="2"/>
  <c r="AH162" i="2"/>
  <c r="AI162" i="2"/>
  <c r="AJ162" i="2"/>
  <c r="AK162" i="2"/>
  <c r="AL162" i="2"/>
  <c r="AM162" i="2"/>
  <c r="AN162" i="2"/>
  <c r="AV162" i="2"/>
  <c r="C163" i="2"/>
  <c r="D163" i="2"/>
  <c r="E163" i="2"/>
  <c r="F163" i="2"/>
  <c r="G163" i="2"/>
  <c r="H163" i="2"/>
  <c r="J163" i="2"/>
  <c r="K163" i="2"/>
  <c r="L163" i="2"/>
  <c r="M163" i="2"/>
  <c r="AG163" i="2"/>
  <c r="AH163" i="2"/>
  <c r="AI163" i="2"/>
  <c r="AJ163" i="2"/>
  <c r="AK163" i="2"/>
  <c r="AL163" i="2"/>
  <c r="AM163" i="2"/>
  <c r="AN163" i="2"/>
  <c r="AV163" i="2"/>
  <c r="C164" i="2"/>
  <c r="D164" i="2"/>
  <c r="E164" i="2"/>
  <c r="F164" i="2"/>
  <c r="G164" i="2"/>
  <c r="H164" i="2"/>
  <c r="J164" i="2"/>
  <c r="K164" i="2"/>
  <c r="L164" i="2"/>
  <c r="M164" i="2"/>
  <c r="AG164" i="2"/>
  <c r="AH164" i="2"/>
  <c r="AI164" i="2"/>
  <c r="AJ164" i="2"/>
  <c r="AK164" i="2"/>
  <c r="AL164" i="2"/>
  <c r="AM164" i="2"/>
  <c r="AN164" i="2"/>
  <c r="AV164" i="2"/>
  <c r="C165" i="2"/>
  <c r="D165" i="2"/>
  <c r="E165" i="2"/>
  <c r="F165" i="2"/>
  <c r="G165" i="2"/>
  <c r="H165" i="2"/>
  <c r="J165" i="2"/>
  <c r="K165" i="2"/>
  <c r="L165" i="2"/>
  <c r="M165" i="2"/>
  <c r="AG165" i="2"/>
  <c r="AH165" i="2"/>
  <c r="AI165" i="2"/>
  <c r="AJ165" i="2"/>
  <c r="AK165" i="2"/>
  <c r="AL165" i="2"/>
  <c r="AM165" i="2"/>
  <c r="AN165" i="2"/>
  <c r="AV165" i="2"/>
  <c r="C166" i="2"/>
  <c r="D166" i="2"/>
  <c r="E166" i="2"/>
  <c r="F166" i="2"/>
  <c r="G166" i="2"/>
  <c r="H166" i="2"/>
  <c r="J166" i="2"/>
  <c r="K166" i="2"/>
  <c r="L166" i="2"/>
  <c r="M166" i="2"/>
  <c r="AG166" i="2"/>
  <c r="AH166" i="2"/>
  <c r="AI166" i="2"/>
  <c r="AJ166" i="2"/>
  <c r="AK166" i="2"/>
  <c r="AL166" i="2"/>
  <c r="AM166" i="2"/>
  <c r="AN166" i="2"/>
  <c r="AV166" i="2"/>
  <c r="C167" i="2"/>
  <c r="D167" i="2"/>
  <c r="E167" i="2"/>
  <c r="F167" i="2"/>
  <c r="G167" i="2"/>
  <c r="H167" i="2"/>
  <c r="J167" i="2"/>
  <c r="K167" i="2"/>
  <c r="L167" i="2"/>
  <c r="M167" i="2"/>
  <c r="AG167" i="2"/>
  <c r="AH167" i="2"/>
  <c r="AI167" i="2"/>
  <c r="AJ167" i="2"/>
  <c r="AK167" i="2"/>
  <c r="AL167" i="2"/>
  <c r="AM167" i="2"/>
  <c r="AN167" i="2"/>
  <c r="AV167" i="2"/>
  <c r="C168" i="2"/>
  <c r="D168" i="2"/>
  <c r="E168" i="2"/>
  <c r="F168" i="2"/>
  <c r="G168" i="2"/>
  <c r="H168" i="2"/>
  <c r="J168" i="2"/>
  <c r="K168" i="2"/>
  <c r="L168" i="2"/>
  <c r="M168" i="2"/>
  <c r="AG168" i="2"/>
  <c r="AH168" i="2"/>
  <c r="AI168" i="2"/>
  <c r="AJ168" i="2"/>
  <c r="AK168" i="2"/>
  <c r="AL168" i="2"/>
  <c r="AM168" i="2"/>
  <c r="AN168" i="2"/>
  <c r="AV168" i="2"/>
  <c r="C169" i="2"/>
  <c r="D169" i="2"/>
  <c r="E169" i="2"/>
  <c r="F169" i="2"/>
  <c r="G169" i="2"/>
  <c r="H169" i="2"/>
  <c r="J169" i="2"/>
  <c r="K169" i="2"/>
  <c r="L169" i="2"/>
  <c r="M169" i="2"/>
  <c r="AG169" i="2"/>
  <c r="AH169" i="2"/>
  <c r="AI169" i="2"/>
  <c r="AJ169" i="2"/>
  <c r="AK169" i="2"/>
  <c r="AL169" i="2"/>
  <c r="AM169" i="2"/>
  <c r="AN169" i="2"/>
  <c r="AV169" i="2"/>
  <c r="C170" i="2"/>
  <c r="D170" i="2"/>
  <c r="E170" i="2"/>
  <c r="F170" i="2"/>
  <c r="G170" i="2"/>
  <c r="H170" i="2"/>
  <c r="J170" i="2"/>
  <c r="K170" i="2"/>
  <c r="L170" i="2"/>
  <c r="M170" i="2"/>
  <c r="AG170" i="2"/>
  <c r="AH170" i="2"/>
  <c r="AI170" i="2"/>
  <c r="AJ170" i="2"/>
  <c r="AK170" i="2"/>
  <c r="AL170" i="2"/>
  <c r="AM170" i="2"/>
  <c r="AN170" i="2"/>
  <c r="AV170" i="2"/>
  <c r="C171" i="2"/>
  <c r="D171" i="2"/>
  <c r="E171" i="2"/>
  <c r="F171" i="2"/>
  <c r="G171" i="2"/>
  <c r="H171" i="2"/>
  <c r="J171" i="2"/>
  <c r="K171" i="2"/>
  <c r="L171" i="2"/>
  <c r="M171" i="2"/>
  <c r="AG171" i="2"/>
  <c r="AH171" i="2"/>
  <c r="AI171" i="2"/>
  <c r="AJ171" i="2"/>
  <c r="AK171" i="2"/>
  <c r="AL171" i="2"/>
  <c r="AM171" i="2"/>
  <c r="AN171" i="2"/>
  <c r="AV171" i="2"/>
  <c r="C172" i="2"/>
  <c r="D172" i="2"/>
  <c r="E172" i="2"/>
  <c r="F172" i="2"/>
  <c r="G172" i="2"/>
  <c r="H172" i="2"/>
  <c r="J172" i="2"/>
  <c r="K172" i="2"/>
  <c r="L172" i="2"/>
  <c r="M172" i="2"/>
  <c r="AG172" i="2"/>
  <c r="AH172" i="2"/>
  <c r="AI172" i="2"/>
  <c r="AJ172" i="2"/>
  <c r="AK172" i="2"/>
  <c r="AL172" i="2"/>
  <c r="AM172" i="2"/>
  <c r="AN172" i="2"/>
  <c r="AV172" i="2"/>
  <c r="C173" i="2"/>
  <c r="D173" i="2"/>
  <c r="E173" i="2"/>
  <c r="F173" i="2"/>
  <c r="G173" i="2"/>
  <c r="H173" i="2"/>
  <c r="J173" i="2"/>
  <c r="K173" i="2"/>
  <c r="L173" i="2"/>
  <c r="M173" i="2"/>
  <c r="AG173" i="2"/>
  <c r="AH173" i="2"/>
  <c r="AI173" i="2"/>
  <c r="AJ173" i="2"/>
  <c r="AK173" i="2"/>
  <c r="AL173" i="2"/>
  <c r="AM173" i="2"/>
  <c r="AN173" i="2"/>
  <c r="AV173" i="2"/>
  <c r="C174" i="2"/>
  <c r="D174" i="2"/>
  <c r="E174" i="2"/>
  <c r="F174" i="2"/>
  <c r="G174" i="2"/>
  <c r="H174" i="2"/>
  <c r="J174" i="2"/>
  <c r="K174" i="2"/>
  <c r="L174" i="2"/>
  <c r="M174" i="2"/>
  <c r="AG174" i="2"/>
  <c r="AH174" i="2"/>
  <c r="AI174" i="2"/>
  <c r="AJ174" i="2"/>
  <c r="AK174" i="2"/>
  <c r="AL174" i="2"/>
  <c r="AM174" i="2"/>
  <c r="AN174" i="2"/>
  <c r="AV174" i="2"/>
  <c r="C175" i="2"/>
  <c r="D175" i="2"/>
  <c r="E175" i="2"/>
  <c r="F175" i="2"/>
  <c r="G175" i="2"/>
  <c r="H175" i="2"/>
  <c r="J175" i="2"/>
  <c r="K175" i="2"/>
  <c r="L175" i="2"/>
  <c r="M175" i="2"/>
  <c r="AG175" i="2"/>
  <c r="AH175" i="2"/>
  <c r="AI175" i="2"/>
  <c r="AJ175" i="2"/>
  <c r="AK175" i="2"/>
  <c r="AL175" i="2"/>
  <c r="AM175" i="2"/>
  <c r="AN175" i="2"/>
  <c r="AV175" i="2"/>
  <c r="C176" i="2"/>
  <c r="D176" i="2"/>
  <c r="E176" i="2"/>
  <c r="F176" i="2"/>
  <c r="G176" i="2"/>
  <c r="H176" i="2"/>
  <c r="J176" i="2"/>
  <c r="K176" i="2"/>
  <c r="L176" i="2"/>
  <c r="M176" i="2"/>
  <c r="AG176" i="2"/>
  <c r="AH176" i="2"/>
  <c r="AI176" i="2"/>
  <c r="AJ176" i="2"/>
  <c r="AK176" i="2"/>
  <c r="AL176" i="2"/>
  <c r="AM176" i="2"/>
  <c r="AN176" i="2"/>
  <c r="AV176" i="2"/>
  <c r="C177" i="2"/>
  <c r="D177" i="2"/>
  <c r="E177" i="2"/>
  <c r="F177" i="2"/>
  <c r="G177" i="2"/>
  <c r="H177" i="2"/>
  <c r="J177" i="2"/>
  <c r="K177" i="2"/>
  <c r="L177" i="2"/>
  <c r="M177" i="2"/>
  <c r="AG177" i="2"/>
  <c r="AH177" i="2"/>
  <c r="AI177" i="2"/>
  <c r="AJ177" i="2"/>
  <c r="AK177" i="2"/>
  <c r="AL177" i="2"/>
  <c r="AM177" i="2"/>
  <c r="AN177" i="2"/>
  <c r="AV177" i="2"/>
  <c r="C178" i="2"/>
  <c r="D178" i="2"/>
  <c r="E178" i="2"/>
  <c r="F178" i="2"/>
  <c r="G178" i="2"/>
  <c r="H178" i="2"/>
  <c r="J178" i="2"/>
  <c r="K178" i="2"/>
  <c r="L178" i="2"/>
  <c r="M178" i="2"/>
  <c r="AG178" i="2"/>
  <c r="AH178" i="2"/>
  <c r="AI178" i="2"/>
  <c r="AJ178" i="2"/>
  <c r="AK178" i="2"/>
  <c r="AL178" i="2"/>
  <c r="AM178" i="2"/>
  <c r="AN178" i="2"/>
  <c r="AV178" i="2"/>
  <c r="C179" i="2"/>
  <c r="D179" i="2"/>
  <c r="E179" i="2"/>
  <c r="F179" i="2"/>
  <c r="G179" i="2"/>
  <c r="H179" i="2"/>
  <c r="J179" i="2"/>
  <c r="K179" i="2"/>
  <c r="L179" i="2"/>
  <c r="M179" i="2"/>
  <c r="AG179" i="2"/>
  <c r="AH179" i="2"/>
  <c r="AI179" i="2"/>
  <c r="AJ179" i="2"/>
  <c r="AK179" i="2"/>
  <c r="AL179" i="2"/>
  <c r="AM179" i="2"/>
  <c r="AN179" i="2"/>
  <c r="AV179" i="2"/>
  <c r="C180" i="2"/>
  <c r="D180" i="2"/>
  <c r="E180" i="2"/>
  <c r="F180" i="2"/>
  <c r="G180" i="2"/>
  <c r="H180" i="2"/>
  <c r="J180" i="2"/>
  <c r="K180" i="2"/>
  <c r="L180" i="2"/>
  <c r="M180" i="2"/>
  <c r="AG180" i="2"/>
  <c r="AH180" i="2"/>
  <c r="AI180" i="2"/>
  <c r="AJ180" i="2"/>
  <c r="AK180" i="2"/>
  <c r="AL180" i="2"/>
  <c r="AM180" i="2"/>
  <c r="AN180" i="2"/>
  <c r="AV180" i="2"/>
  <c r="C181" i="2"/>
  <c r="D181" i="2"/>
  <c r="E181" i="2"/>
  <c r="F181" i="2"/>
  <c r="G181" i="2"/>
  <c r="H181" i="2"/>
  <c r="J181" i="2"/>
  <c r="K181" i="2"/>
  <c r="L181" i="2"/>
  <c r="M181" i="2"/>
  <c r="AG181" i="2"/>
  <c r="AH181" i="2"/>
  <c r="AI181" i="2"/>
  <c r="AJ181" i="2"/>
  <c r="AK181" i="2"/>
  <c r="AL181" i="2"/>
  <c r="AM181" i="2"/>
  <c r="AN181" i="2"/>
  <c r="AV181" i="2"/>
  <c r="C182" i="2"/>
  <c r="D182" i="2"/>
  <c r="E182" i="2"/>
  <c r="F182" i="2"/>
  <c r="G182" i="2"/>
  <c r="H182" i="2"/>
  <c r="J182" i="2"/>
  <c r="K182" i="2"/>
  <c r="L182" i="2"/>
  <c r="M182" i="2"/>
  <c r="AG182" i="2"/>
  <c r="AH182" i="2"/>
  <c r="AI182" i="2"/>
  <c r="AJ182" i="2"/>
  <c r="AK182" i="2"/>
  <c r="AL182" i="2"/>
  <c r="AM182" i="2"/>
  <c r="AN182" i="2"/>
  <c r="AV182" i="2"/>
  <c r="C183" i="2"/>
  <c r="D183" i="2"/>
  <c r="E183" i="2"/>
  <c r="F183" i="2"/>
  <c r="G183" i="2"/>
  <c r="H183" i="2"/>
  <c r="J183" i="2"/>
  <c r="K183" i="2"/>
  <c r="L183" i="2"/>
  <c r="M183" i="2"/>
  <c r="AG183" i="2"/>
  <c r="AH183" i="2"/>
  <c r="AI183" i="2"/>
  <c r="AJ183" i="2"/>
  <c r="AK183" i="2"/>
  <c r="AL183" i="2"/>
  <c r="AM183" i="2"/>
  <c r="AN183" i="2"/>
  <c r="AV183" i="2"/>
  <c r="C184" i="2"/>
  <c r="D184" i="2"/>
  <c r="E184" i="2"/>
  <c r="F184" i="2"/>
  <c r="G184" i="2"/>
  <c r="H184" i="2"/>
  <c r="J184" i="2"/>
  <c r="K184" i="2"/>
  <c r="L184" i="2"/>
  <c r="M184" i="2"/>
  <c r="AG184" i="2"/>
  <c r="AH184" i="2"/>
  <c r="AI184" i="2"/>
  <c r="AJ184" i="2"/>
  <c r="AK184" i="2"/>
  <c r="AL184" i="2"/>
  <c r="AM184" i="2"/>
  <c r="AN184" i="2"/>
  <c r="AV184" i="2"/>
  <c r="C185" i="2"/>
  <c r="D185" i="2"/>
  <c r="E185" i="2"/>
  <c r="F185" i="2"/>
  <c r="G185" i="2"/>
  <c r="H185" i="2"/>
  <c r="J185" i="2"/>
  <c r="K185" i="2"/>
  <c r="L185" i="2"/>
  <c r="M185" i="2"/>
  <c r="AG185" i="2"/>
  <c r="AH185" i="2"/>
  <c r="AI185" i="2"/>
  <c r="AJ185" i="2"/>
  <c r="AK185" i="2"/>
  <c r="AL185" i="2"/>
  <c r="AM185" i="2"/>
  <c r="AN185" i="2"/>
  <c r="AV185" i="2"/>
  <c r="C186" i="2"/>
  <c r="D186" i="2"/>
  <c r="E186" i="2"/>
  <c r="F186" i="2"/>
  <c r="G186" i="2"/>
  <c r="H186" i="2"/>
  <c r="J186" i="2"/>
  <c r="K186" i="2"/>
  <c r="L186" i="2"/>
  <c r="M186" i="2"/>
  <c r="AG186" i="2"/>
  <c r="AH186" i="2"/>
  <c r="AI186" i="2"/>
  <c r="AJ186" i="2"/>
  <c r="AK186" i="2"/>
  <c r="AL186" i="2"/>
  <c r="AM186" i="2"/>
  <c r="AN186" i="2"/>
  <c r="AV186" i="2"/>
  <c r="C187" i="2"/>
  <c r="D187" i="2"/>
  <c r="E187" i="2"/>
  <c r="F187" i="2"/>
  <c r="G187" i="2"/>
  <c r="H187" i="2"/>
  <c r="J187" i="2"/>
  <c r="K187" i="2"/>
  <c r="L187" i="2"/>
  <c r="M187" i="2"/>
  <c r="AG187" i="2"/>
  <c r="AH187" i="2"/>
  <c r="AI187" i="2"/>
  <c r="AJ187" i="2"/>
  <c r="AK187" i="2"/>
  <c r="AL187" i="2"/>
  <c r="AM187" i="2"/>
  <c r="AN187" i="2"/>
  <c r="AV187" i="2"/>
  <c r="C188" i="2"/>
  <c r="D188" i="2"/>
  <c r="E188" i="2"/>
  <c r="F188" i="2"/>
  <c r="G188" i="2"/>
  <c r="H188" i="2"/>
  <c r="J188" i="2"/>
  <c r="K188" i="2"/>
  <c r="L188" i="2"/>
  <c r="M188" i="2"/>
  <c r="AG188" i="2"/>
  <c r="AH188" i="2"/>
  <c r="AI188" i="2"/>
  <c r="AJ188" i="2"/>
  <c r="AK188" i="2"/>
  <c r="AL188" i="2"/>
  <c r="AM188" i="2"/>
  <c r="AN188" i="2"/>
  <c r="AV188" i="2"/>
  <c r="C189" i="2"/>
  <c r="D189" i="2"/>
  <c r="E189" i="2"/>
  <c r="F189" i="2"/>
  <c r="G189" i="2"/>
  <c r="H189" i="2"/>
  <c r="J189" i="2"/>
  <c r="K189" i="2"/>
  <c r="L189" i="2"/>
  <c r="M189" i="2"/>
  <c r="AG189" i="2"/>
  <c r="AH189" i="2"/>
  <c r="AI189" i="2"/>
  <c r="AJ189" i="2"/>
  <c r="AK189" i="2"/>
  <c r="AL189" i="2"/>
  <c r="AM189" i="2"/>
  <c r="AN189" i="2"/>
  <c r="AV189" i="2"/>
  <c r="C190" i="2"/>
  <c r="D190" i="2"/>
  <c r="E190" i="2"/>
  <c r="F190" i="2"/>
  <c r="G190" i="2"/>
  <c r="H190" i="2"/>
  <c r="J190" i="2"/>
  <c r="K190" i="2"/>
  <c r="L190" i="2"/>
  <c r="M190" i="2"/>
  <c r="AG190" i="2"/>
  <c r="AH190" i="2"/>
  <c r="AI190" i="2"/>
  <c r="AJ190" i="2"/>
  <c r="AK190" i="2"/>
  <c r="AL190" i="2"/>
  <c r="AM190" i="2"/>
  <c r="AN190" i="2"/>
  <c r="AV190" i="2"/>
  <c r="C191" i="2"/>
  <c r="D191" i="2"/>
  <c r="E191" i="2"/>
  <c r="F191" i="2"/>
  <c r="G191" i="2"/>
  <c r="H191" i="2"/>
  <c r="J191" i="2"/>
  <c r="K191" i="2"/>
  <c r="L191" i="2"/>
  <c r="M191" i="2"/>
  <c r="AG191" i="2"/>
  <c r="AH191" i="2"/>
  <c r="AI191" i="2"/>
  <c r="AJ191" i="2"/>
  <c r="AK191" i="2"/>
  <c r="AL191" i="2"/>
  <c r="AM191" i="2"/>
  <c r="AN191" i="2"/>
  <c r="AV191" i="2"/>
  <c r="C192" i="2"/>
  <c r="D192" i="2"/>
  <c r="E192" i="2"/>
  <c r="F192" i="2"/>
  <c r="G192" i="2"/>
  <c r="H192" i="2"/>
  <c r="J192" i="2"/>
  <c r="K192" i="2"/>
  <c r="L192" i="2"/>
  <c r="M192" i="2"/>
  <c r="AG192" i="2"/>
  <c r="AH192" i="2"/>
  <c r="AI192" i="2"/>
  <c r="AJ192" i="2"/>
  <c r="AK192" i="2"/>
  <c r="AL192" i="2"/>
  <c r="AM192" i="2"/>
  <c r="AN192" i="2"/>
  <c r="AV192" i="2"/>
  <c r="C193" i="2"/>
  <c r="D193" i="2"/>
  <c r="E193" i="2"/>
  <c r="F193" i="2"/>
  <c r="G193" i="2"/>
  <c r="H193" i="2"/>
  <c r="J193" i="2"/>
  <c r="K193" i="2"/>
  <c r="L193" i="2"/>
  <c r="M193" i="2"/>
  <c r="AG193" i="2"/>
  <c r="AH193" i="2"/>
  <c r="AI193" i="2"/>
  <c r="AJ193" i="2"/>
  <c r="AK193" i="2"/>
  <c r="AL193" i="2"/>
  <c r="AM193" i="2"/>
  <c r="AN193" i="2"/>
  <c r="AV193" i="2"/>
  <c r="C194" i="2"/>
  <c r="D194" i="2"/>
  <c r="E194" i="2"/>
  <c r="F194" i="2"/>
  <c r="G194" i="2"/>
  <c r="H194" i="2"/>
  <c r="J194" i="2"/>
  <c r="K194" i="2"/>
  <c r="L194" i="2"/>
  <c r="M194" i="2"/>
  <c r="AG194" i="2"/>
  <c r="AH194" i="2"/>
  <c r="AI194" i="2"/>
  <c r="AJ194" i="2"/>
  <c r="AK194" i="2"/>
  <c r="AL194" i="2"/>
  <c r="AM194" i="2"/>
  <c r="AN194" i="2"/>
  <c r="AV194" i="2"/>
  <c r="C195" i="2"/>
  <c r="D195" i="2"/>
  <c r="E195" i="2"/>
  <c r="F195" i="2"/>
  <c r="G195" i="2"/>
  <c r="H195" i="2"/>
  <c r="J195" i="2"/>
  <c r="K195" i="2"/>
  <c r="L195" i="2"/>
  <c r="M195" i="2"/>
  <c r="AG195" i="2"/>
  <c r="AH195" i="2"/>
  <c r="AI195" i="2"/>
  <c r="AJ195" i="2"/>
  <c r="AK195" i="2"/>
  <c r="AL195" i="2"/>
  <c r="AM195" i="2"/>
  <c r="AN195" i="2"/>
  <c r="AV195" i="2"/>
  <c r="C196" i="2"/>
  <c r="D196" i="2"/>
  <c r="E196" i="2"/>
  <c r="F196" i="2"/>
  <c r="G196" i="2"/>
  <c r="H196" i="2"/>
  <c r="J196" i="2"/>
  <c r="K196" i="2"/>
  <c r="L196" i="2"/>
  <c r="M196" i="2"/>
  <c r="AG196" i="2"/>
  <c r="AH196" i="2"/>
  <c r="AI196" i="2"/>
  <c r="AJ196" i="2"/>
  <c r="AK196" i="2"/>
  <c r="AL196" i="2"/>
  <c r="AM196" i="2"/>
  <c r="AN196" i="2"/>
  <c r="AV196" i="2"/>
  <c r="C197" i="2"/>
  <c r="D197" i="2"/>
  <c r="E197" i="2"/>
  <c r="F197" i="2"/>
  <c r="G197" i="2"/>
  <c r="H197" i="2"/>
  <c r="J197" i="2"/>
  <c r="K197" i="2"/>
  <c r="L197" i="2"/>
  <c r="M197" i="2"/>
  <c r="AG197" i="2"/>
  <c r="AH197" i="2"/>
  <c r="AI197" i="2"/>
  <c r="AJ197" i="2"/>
  <c r="AK197" i="2"/>
  <c r="AL197" i="2"/>
  <c r="AM197" i="2"/>
  <c r="AN197" i="2"/>
  <c r="AV197" i="2"/>
  <c r="C198" i="2"/>
  <c r="D198" i="2"/>
  <c r="E198" i="2"/>
  <c r="F198" i="2"/>
  <c r="G198" i="2"/>
  <c r="H198" i="2"/>
  <c r="J198" i="2"/>
  <c r="K198" i="2"/>
  <c r="L198" i="2"/>
  <c r="M198" i="2"/>
  <c r="AG198" i="2"/>
  <c r="AH198" i="2"/>
  <c r="AI198" i="2"/>
  <c r="AJ198" i="2"/>
  <c r="AK198" i="2"/>
  <c r="AL198" i="2"/>
  <c r="AM198" i="2"/>
  <c r="AN198" i="2"/>
  <c r="AV198" i="2"/>
  <c r="C199" i="2"/>
  <c r="D199" i="2"/>
  <c r="E199" i="2"/>
  <c r="F199" i="2"/>
  <c r="G199" i="2"/>
  <c r="H199" i="2"/>
  <c r="J199" i="2"/>
  <c r="K199" i="2"/>
  <c r="L199" i="2"/>
  <c r="M199" i="2"/>
  <c r="AG199" i="2"/>
  <c r="AH199" i="2"/>
  <c r="AI199" i="2"/>
  <c r="AJ199" i="2"/>
  <c r="AK199" i="2"/>
  <c r="AL199" i="2"/>
  <c r="AM199" i="2"/>
  <c r="AN199" i="2"/>
  <c r="AV199" i="2"/>
  <c r="C200" i="2"/>
  <c r="D200" i="2"/>
  <c r="E200" i="2"/>
  <c r="F200" i="2"/>
  <c r="G200" i="2"/>
  <c r="H200" i="2"/>
  <c r="J200" i="2"/>
  <c r="K200" i="2"/>
  <c r="L200" i="2"/>
  <c r="M200" i="2"/>
  <c r="AG200" i="2"/>
  <c r="AH200" i="2"/>
  <c r="AI200" i="2"/>
  <c r="AJ200" i="2"/>
  <c r="AK200" i="2"/>
  <c r="AL200" i="2"/>
  <c r="AM200" i="2"/>
  <c r="AN200" i="2"/>
  <c r="AV200" i="2"/>
  <c r="C201" i="2"/>
  <c r="D201" i="2"/>
  <c r="E201" i="2"/>
  <c r="F201" i="2"/>
  <c r="G201" i="2"/>
  <c r="H201" i="2"/>
  <c r="J201" i="2"/>
  <c r="K201" i="2"/>
  <c r="L201" i="2"/>
  <c r="M201" i="2"/>
  <c r="AG201" i="2"/>
  <c r="AH201" i="2"/>
  <c r="AI201" i="2"/>
  <c r="AJ201" i="2"/>
  <c r="AK201" i="2"/>
  <c r="AL201" i="2"/>
  <c r="AM201" i="2"/>
  <c r="AN201" i="2"/>
  <c r="AV201" i="2"/>
  <c r="C202" i="2"/>
  <c r="D202" i="2"/>
  <c r="E202" i="2"/>
  <c r="F202" i="2"/>
  <c r="G202" i="2"/>
  <c r="H202" i="2"/>
  <c r="J202" i="2"/>
  <c r="K202" i="2"/>
  <c r="L202" i="2"/>
  <c r="M202" i="2"/>
  <c r="AG202" i="2"/>
  <c r="AH202" i="2"/>
  <c r="AI202" i="2"/>
  <c r="AJ202" i="2"/>
  <c r="AK202" i="2"/>
  <c r="AL202" i="2"/>
  <c r="AM202" i="2"/>
  <c r="AN202" i="2"/>
  <c r="AV202" i="2"/>
  <c r="C203" i="2"/>
  <c r="D203" i="2"/>
  <c r="E203" i="2"/>
  <c r="F203" i="2"/>
  <c r="G203" i="2"/>
  <c r="H203" i="2"/>
  <c r="J203" i="2"/>
  <c r="K203" i="2"/>
  <c r="L203" i="2"/>
  <c r="M203" i="2"/>
  <c r="AG203" i="2"/>
  <c r="AH203" i="2"/>
  <c r="AI203" i="2"/>
  <c r="AJ203" i="2"/>
  <c r="AK203" i="2"/>
  <c r="AL203" i="2"/>
  <c r="AM203" i="2"/>
  <c r="AN203" i="2"/>
  <c r="AV203" i="2"/>
  <c r="C204" i="2"/>
  <c r="D204" i="2"/>
  <c r="E204" i="2"/>
  <c r="F204" i="2"/>
  <c r="G204" i="2"/>
  <c r="H204" i="2"/>
  <c r="J204" i="2"/>
  <c r="K204" i="2"/>
  <c r="L204" i="2"/>
  <c r="M204" i="2"/>
  <c r="AG204" i="2"/>
  <c r="AH204" i="2"/>
  <c r="AI204" i="2"/>
  <c r="AJ204" i="2"/>
  <c r="AK204" i="2"/>
  <c r="AL204" i="2"/>
  <c r="AM204" i="2"/>
  <c r="AN204" i="2"/>
  <c r="AV204" i="2"/>
  <c r="C205" i="2"/>
  <c r="D205" i="2"/>
  <c r="E205" i="2"/>
  <c r="F205" i="2"/>
  <c r="G205" i="2"/>
  <c r="H205" i="2"/>
  <c r="J205" i="2"/>
  <c r="K205" i="2"/>
  <c r="L205" i="2"/>
  <c r="M205" i="2"/>
  <c r="AG205" i="2"/>
  <c r="AH205" i="2"/>
  <c r="AI205" i="2"/>
  <c r="AJ205" i="2"/>
  <c r="AK205" i="2"/>
  <c r="AL205" i="2"/>
  <c r="AM205" i="2"/>
  <c r="AN205" i="2"/>
  <c r="AV205" i="2"/>
  <c r="C206" i="2"/>
  <c r="D206" i="2"/>
  <c r="E206" i="2"/>
  <c r="F206" i="2"/>
  <c r="G206" i="2"/>
  <c r="H206" i="2"/>
  <c r="J206" i="2"/>
  <c r="K206" i="2"/>
  <c r="L206" i="2"/>
  <c r="M206" i="2"/>
  <c r="AG206" i="2"/>
  <c r="AH206" i="2"/>
  <c r="AI206" i="2"/>
  <c r="AJ206" i="2"/>
  <c r="AK206" i="2"/>
  <c r="AL206" i="2"/>
  <c r="AM206" i="2"/>
  <c r="AN206" i="2"/>
  <c r="AV206" i="2"/>
  <c r="C207" i="2"/>
  <c r="D207" i="2"/>
  <c r="E207" i="2"/>
  <c r="F207" i="2"/>
  <c r="G207" i="2"/>
  <c r="H207" i="2"/>
  <c r="J207" i="2"/>
  <c r="K207" i="2"/>
  <c r="L207" i="2"/>
  <c r="M207" i="2"/>
  <c r="AG207" i="2"/>
  <c r="AH207" i="2"/>
  <c r="AI207" i="2"/>
  <c r="AJ207" i="2"/>
  <c r="AK207" i="2"/>
  <c r="AL207" i="2"/>
  <c r="AM207" i="2"/>
  <c r="AN207" i="2"/>
  <c r="AV207" i="2"/>
  <c r="C208" i="2"/>
  <c r="D208" i="2"/>
  <c r="E208" i="2"/>
  <c r="F208" i="2"/>
  <c r="G208" i="2"/>
  <c r="H208" i="2"/>
  <c r="J208" i="2"/>
  <c r="K208" i="2"/>
  <c r="L208" i="2"/>
  <c r="M208" i="2"/>
  <c r="AG208" i="2"/>
  <c r="AH208" i="2"/>
  <c r="AI208" i="2"/>
  <c r="AJ208" i="2"/>
  <c r="AK208" i="2"/>
  <c r="AL208" i="2"/>
  <c r="AM208" i="2"/>
  <c r="AN208" i="2"/>
  <c r="AV208" i="2"/>
  <c r="C209" i="2"/>
  <c r="D209" i="2"/>
  <c r="E209" i="2"/>
  <c r="F209" i="2"/>
  <c r="G209" i="2"/>
  <c r="H209" i="2"/>
  <c r="J209" i="2"/>
  <c r="K209" i="2"/>
  <c r="L209" i="2"/>
  <c r="M209" i="2"/>
  <c r="AG209" i="2"/>
  <c r="AH209" i="2"/>
  <c r="AI209" i="2"/>
  <c r="AJ209" i="2"/>
  <c r="AK209" i="2"/>
  <c r="AL209" i="2"/>
  <c r="AM209" i="2"/>
  <c r="AN209" i="2"/>
  <c r="AV209" i="2"/>
  <c r="C210" i="2"/>
  <c r="D210" i="2"/>
  <c r="E210" i="2"/>
  <c r="F210" i="2"/>
  <c r="G210" i="2"/>
  <c r="H210" i="2"/>
  <c r="J210" i="2"/>
  <c r="K210" i="2"/>
  <c r="L210" i="2"/>
  <c r="M210" i="2"/>
  <c r="AG210" i="2"/>
  <c r="AH210" i="2"/>
  <c r="AI210" i="2"/>
  <c r="AJ210" i="2"/>
  <c r="AK210" i="2"/>
  <c r="AL210" i="2"/>
  <c r="AM210" i="2"/>
  <c r="AN210" i="2"/>
  <c r="AV210" i="2"/>
  <c r="C211" i="2"/>
  <c r="D211" i="2"/>
  <c r="E211" i="2"/>
  <c r="F211" i="2"/>
  <c r="G211" i="2"/>
  <c r="H211" i="2"/>
  <c r="J211" i="2"/>
  <c r="K211" i="2"/>
  <c r="L211" i="2"/>
  <c r="M211" i="2"/>
  <c r="AG211" i="2"/>
  <c r="AH211" i="2"/>
  <c r="AI211" i="2"/>
  <c r="AJ211" i="2"/>
  <c r="AK211" i="2"/>
  <c r="AL211" i="2"/>
  <c r="AM211" i="2"/>
  <c r="AN211" i="2"/>
  <c r="AV211" i="2"/>
  <c r="C212" i="2"/>
  <c r="D212" i="2"/>
  <c r="E212" i="2"/>
  <c r="F212" i="2"/>
  <c r="G212" i="2"/>
  <c r="H212" i="2"/>
  <c r="J212" i="2"/>
  <c r="K212" i="2"/>
  <c r="L212" i="2"/>
  <c r="M212" i="2"/>
  <c r="AG212" i="2"/>
  <c r="AH212" i="2"/>
  <c r="AI212" i="2"/>
  <c r="AJ212" i="2"/>
  <c r="AK212" i="2"/>
  <c r="AL212" i="2"/>
  <c r="AM212" i="2"/>
  <c r="AN212" i="2"/>
  <c r="AV212" i="2"/>
  <c r="C213" i="2"/>
  <c r="D213" i="2"/>
  <c r="E213" i="2"/>
  <c r="F213" i="2"/>
  <c r="G213" i="2"/>
  <c r="H213" i="2"/>
  <c r="J213" i="2"/>
  <c r="K213" i="2"/>
  <c r="L213" i="2"/>
  <c r="M213" i="2"/>
  <c r="AG213" i="2"/>
  <c r="AH213" i="2"/>
  <c r="AI213" i="2"/>
  <c r="AJ213" i="2"/>
  <c r="AK213" i="2"/>
  <c r="AL213" i="2"/>
  <c r="AM213" i="2"/>
  <c r="AN213" i="2"/>
  <c r="AV213" i="2"/>
  <c r="C214" i="2"/>
  <c r="D214" i="2"/>
  <c r="E214" i="2"/>
  <c r="F214" i="2"/>
  <c r="G214" i="2"/>
  <c r="H214" i="2"/>
  <c r="J214" i="2"/>
  <c r="K214" i="2"/>
  <c r="L214" i="2"/>
  <c r="M214" i="2"/>
  <c r="AG214" i="2"/>
  <c r="AH214" i="2"/>
  <c r="AI214" i="2"/>
  <c r="AJ214" i="2"/>
  <c r="AK214" i="2"/>
  <c r="AL214" i="2"/>
  <c r="AM214" i="2"/>
  <c r="AN214" i="2"/>
  <c r="AV214" i="2"/>
  <c r="C215" i="2"/>
  <c r="D215" i="2"/>
  <c r="E215" i="2"/>
  <c r="F215" i="2"/>
  <c r="G215" i="2"/>
  <c r="H215" i="2"/>
  <c r="J215" i="2"/>
  <c r="K215" i="2"/>
  <c r="L215" i="2"/>
  <c r="M215" i="2"/>
  <c r="AG215" i="2"/>
  <c r="AH215" i="2"/>
  <c r="AI215" i="2"/>
  <c r="AJ215" i="2"/>
  <c r="AK215" i="2"/>
  <c r="AL215" i="2"/>
  <c r="AM215" i="2"/>
  <c r="AN215" i="2"/>
  <c r="AV215" i="2"/>
  <c r="C216" i="2"/>
  <c r="D216" i="2"/>
  <c r="E216" i="2"/>
  <c r="F216" i="2"/>
  <c r="G216" i="2"/>
  <c r="H216" i="2"/>
  <c r="J216" i="2"/>
  <c r="K216" i="2"/>
  <c r="L216" i="2"/>
  <c r="M216" i="2"/>
  <c r="AG216" i="2"/>
  <c r="AH216" i="2"/>
  <c r="AI216" i="2"/>
  <c r="AJ216" i="2"/>
  <c r="AK216" i="2"/>
  <c r="AL216" i="2"/>
  <c r="AM216" i="2"/>
  <c r="AN216" i="2"/>
  <c r="AV216" i="2"/>
  <c r="C217" i="2"/>
  <c r="D217" i="2"/>
  <c r="E217" i="2"/>
  <c r="F217" i="2"/>
  <c r="G217" i="2"/>
  <c r="H217" i="2"/>
  <c r="J217" i="2"/>
  <c r="K217" i="2"/>
  <c r="L217" i="2"/>
  <c r="M217" i="2"/>
  <c r="AG217" i="2"/>
  <c r="AH217" i="2"/>
  <c r="AI217" i="2"/>
  <c r="AJ217" i="2"/>
  <c r="AK217" i="2"/>
  <c r="AL217" i="2"/>
  <c r="AM217" i="2"/>
  <c r="AN217" i="2"/>
  <c r="C219" i="2"/>
  <c r="D219" i="2"/>
  <c r="E219" i="2"/>
  <c r="F219" i="2"/>
  <c r="G219" i="2"/>
  <c r="H219" i="2"/>
  <c r="J219" i="2"/>
  <c r="K219" i="2"/>
  <c r="L219" i="2"/>
  <c r="M219" i="2"/>
  <c r="AG219" i="2"/>
  <c r="AH219" i="2"/>
  <c r="AI219" i="2"/>
  <c r="AJ219" i="2"/>
  <c r="AK219" i="2"/>
  <c r="AL219" i="2"/>
  <c r="AM219" i="2"/>
  <c r="AN219" i="2"/>
  <c r="AV219" i="2"/>
  <c r="C220" i="2"/>
  <c r="D220" i="2"/>
  <c r="E220" i="2"/>
  <c r="F220" i="2"/>
  <c r="G220" i="2"/>
  <c r="H220" i="2"/>
  <c r="J220" i="2"/>
  <c r="K220" i="2"/>
  <c r="L220" i="2"/>
  <c r="M220" i="2"/>
  <c r="AG220" i="2"/>
  <c r="AH220" i="2"/>
  <c r="AI220" i="2"/>
  <c r="AJ220" i="2"/>
  <c r="AK220" i="2"/>
  <c r="AL220" i="2"/>
  <c r="AM220" i="2"/>
  <c r="AN220" i="2"/>
  <c r="AV220" i="2"/>
  <c r="C221" i="2"/>
  <c r="D221" i="2"/>
  <c r="E221" i="2"/>
  <c r="F221" i="2"/>
  <c r="G221" i="2"/>
  <c r="H221" i="2"/>
  <c r="J221" i="2"/>
  <c r="K221" i="2"/>
  <c r="L221" i="2"/>
  <c r="M221" i="2"/>
  <c r="AG221" i="2"/>
  <c r="AH221" i="2"/>
  <c r="AI221" i="2"/>
  <c r="AJ221" i="2"/>
  <c r="AK221" i="2"/>
  <c r="AL221" i="2"/>
  <c r="AM221" i="2"/>
  <c r="AN221" i="2"/>
  <c r="AV221" i="2"/>
  <c r="C222" i="2"/>
  <c r="D222" i="2"/>
  <c r="E222" i="2"/>
  <c r="F222" i="2"/>
  <c r="G222" i="2"/>
  <c r="H222" i="2"/>
  <c r="J222" i="2"/>
  <c r="K222" i="2"/>
  <c r="L222" i="2"/>
  <c r="M222" i="2"/>
  <c r="AG222" i="2"/>
  <c r="AH222" i="2"/>
  <c r="AI222" i="2"/>
  <c r="AJ222" i="2"/>
  <c r="AK222" i="2"/>
  <c r="AL222" i="2"/>
  <c r="AM222" i="2"/>
  <c r="AN222" i="2"/>
  <c r="AV222" i="2"/>
  <c r="C223" i="2"/>
  <c r="D223" i="2"/>
  <c r="E223" i="2"/>
  <c r="F223" i="2"/>
  <c r="G223" i="2"/>
  <c r="H223" i="2"/>
  <c r="J223" i="2"/>
  <c r="K223" i="2"/>
  <c r="L223" i="2"/>
  <c r="M223" i="2"/>
  <c r="AG223" i="2"/>
  <c r="AH223" i="2"/>
  <c r="AI223" i="2"/>
  <c r="AJ223" i="2"/>
  <c r="AK223" i="2"/>
  <c r="AL223" i="2"/>
  <c r="AM223" i="2"/>
  <c r="AN223" i="2"/>
  <c r="AV223" i="2"/>
  <c r="C224" i="2"/>
  <c r="D224" i="2"/>
  <c r="E224" i="2"/>
  <c r="F224" i="2"/>
  <c r="G224" i="2"/>
  <c r="H224" i="2"/>
  <c r="J224" i="2"/>
  <c r="K224" i="2"/>
  <c r="L224" i="2"/>
  <c r="M224" i="2"/>
  <c r="AG224" i="2"/>
  <c r="AH224" i="2"/>
  <c r="AI224" i="2"/>
  <c r="AJ224" i="2"/>
  <c r="AK224" i="2"/>
  <c r="AL224" i="2"/>
  <c r="AM224" i="2"/>
  <c r="AN224" i="2"/>
  <c r="AV224" i="2"/>
  <c r="C225" i="2"/>
  <c r="D225" i="2"/>
  <c r="E225" i="2"/>
  <c r="F225" i="2"/>
  <c r="G225" i="2"/>
  <c r="H225" i="2"/>
  <c r="J225" i="2"/>
  <c r="K225" i="2"/>
  <c r="L225" i="2"/>
  <c r="M225" i="2"/>
  <c r="AG225" i="2"/>
  <c r="AH225" i="2"/>
  <c r="AI225" i="2"/>
  <c r="AJ225" i="2"/>
  <c r="AK225" i="2"/>
  <c r="AL225" i="2"/>
  <c r="AM225" i="2"/>
  <c r="AN225" i="2"/>
  <c r="AV225" i="2"/>
  <c r="C226" i="2"/>
  <c r="D226" i="2"/>
  <c r="E226" i="2"/>
  <c r="F226" i="2"/>
  <c r="G226" i="2"/>
  <c r="H226" i="2"/>
  <c r="J226" i="2"/>
  <c r="K226" i="2"/>
  <c r="L226" i="2"/>
  <c r="M226" i="2"/>
  <c r="AG226" i="2"/>
  <c r="AH226" i="2"/>
  <c r="AI226" i="2"/>
  <c r="AJ226" i="2"/>
  <c r="AK226" i="2"/>
  <c r="AL226" i="2"/>
  <c r="AM226" i="2"/>
  <c r="AN226" i="2"/>
  <c r="AV226" i="2"/>
  <c r="C227" i="2"/>
  <c r="D227" i="2"/>
  <c r="E227" i="2"/>
  <c r="F227" i="2"/>
  <c r="G227" i="2"/>
  <c r="H227" i="2"/>
  <c r="J227" i="2"/>
  <c r="K227" i="2"/>
  <c r="L227" i="2"/>
  <c r="M227" i="2"/>
  <c r="AG227" i="2"/>
  <c r="AH227" i="2"/>
  <c r="AI227" i="2"/>
  <c r="AJ227" i="2"/>
  <c r="AK227" i="2"/>
  <c r="AL227" i="2"/>
  <c r="AM227" i="2"/>
  <c r="AN227" i="2"/>
  <c r="AV227" i="2"/>
  <c r="C228" i="2"/>
  <c r="D228" i="2"/>
  <c r="E228" i="2"/>
  <c r="F228" i="2"/>
  <c r="G228" i="2"/>
  <c r="H228" i="2"/>
  <c r="J228" i="2"/>
  <c r="K228" i="2"/>
  <c r="L228" i="2"/>
  <c r="M228" i="2"/>
  <c r="AG228" i="2"/>
  <c r="AH228" i="2"/>
  <c r="AI228" i="2"/>
  <c r="AJ228" i="2"/>
  <c r="AK228" i="2"/>
  <c r="AL228" i="2"/>
  <c r="AM228" i="2"/>
  <c r="AN228" i="2"/>
  <c r="AV228" i="2"/>
  <c r="C229" i="2"/>
  <c r="D229" i="2"/>
  <c r="E229" i="2"/>
  <c r="F229" i="2"/>
  <c r="G229" i="2"/>
  <c r="H229" i="2"/>
  <c r="J229" i="2"/>
  <c r="K229" i="2"/>
  <c r="L229" i="2"/>
  <c r="M229" i="2"/>
  <c r="AG229" i="2"/>
  <c r="AH229" i="2"/>
  <c r="AI229" i="2"/>
  <c r="AJ229" i="2"/>
  <c r="AK229" i="2"/>
  <c r="AL229" i="2"/>
  <c r="AM229" i="2"/>
  <c r="AN229" i="2"/>
  <c r="AV229" i="2"/>
  <c r="C230" i="2"/>
  <c r="D230" i="2"/>
  <c r="E230" i="2"/>
  <c r="F230" i="2"/>
  <c r="G230" i="2"/>
  <c r="H230" i="2"/>
  <c r="J230" i="2"/>
  <c r="K230" i="2"/>
  <c r="L230" i="2"/>
  <c r="M230" i="2"/>
  <c r="AG230" i="2"/>
  <c r="AH230" i="2"/>
  <c r="AI230" i="2"/>
  <c r="AJ230" i="2"/>
  <c r="AK230" i="2"/>
  <c r="AL230" i="2"/>
  <c r="AM230" i="2"/>
  <c r="AN230" i="2"/>
  <c r="AV230" i="2"/>
  <c r="C231" i="2"/>
  <c r="D231" i="2"/>
  <c r="E231" i="2"/>
  <c r="F231" i="2"/>
  <c r="G231" i="2"/>
  <c r="H231" i="2"/>
  <c r="J231" i="2"/>
  <c r="K231" i="2"/>
  <c r="L231" i="2"/>
  <c r="M231" i="2"/>
  <c r="AG231" i="2"/>
  <c r="AH231" i="2"/>
  <c r="AI231" i="2"/>
  <c r="AJ231" i="2"/>
  <c r="AK231" i="2"/>
  <c r="AL231" i="2"/>
  <c r="AM231" i="2"/>
  <c r="AN231" i="2"/>
  <c r="AV231" i="2"/>
  <c r="C232" i="2"/>
  <c r="D232" i="2"/>
  <c r="E232" i="2"/>
  <c r="F232" i="2"/>
  <c r="G232" i="2"/>
  <c r="H232" i="2"/>
  <c r="J232" i="2"/>
  <c r="K232" i="2"/>
  <c r="L232" i="2"/>
  <c r="M232" i="2"/>
  <c r="AG232" i="2"/>
  <c r="AH232" i="2"/>
  <c r="AI232" i="2"/>
  <c r="AJ232" i="2"/>
  <c r="AK232" i="2"/>
  <c r="AL232" i="2"/>
  <c r="AM232" i="2"/>
  <c r="AN232" i="2"/>
  <c r="AV232" i="2"/>
  <c r="C233" i="2"/>
  <c r="D233" i="2"/>
  <c r="E233" i="2"/>
  <c r="F233" i="2"/>
  <c r="G233" i="2"/>
  <c r="H233" i="2"/>
  <c r="J233" i="2"/>
  <c r="K233" i="2"/>
  <c r="L233" i="2"/>
  <c r="M233" i="2"/>
  <c r="AG233" i="2"/>
  <c r="AH233" i="2"/>
  <c r="AI233" i="2"/>
  <c r="AJ233" i="2"/>
  <c r="AK233" i="2"/>
  <c r="AL233" i="2"/>
  <c r="AM233" i="2"/>
  <c r="AN233" i="2"/>
  <c r="AV233" i="2"/>
  <c r="C234" i="2"/>
  <c r="D234" i="2"/>
  <c r="E234" i="2"/>
  <c r="F234" i="2"/>
  <c r="G234" i="2"/>
  <c r="H234" i="2"/>
  <c r="J234" i="2"/>
  <c r="K234" i="2"/>
  <c r="L234" i="2"/>
  <c r="M234" i="2"/>
  <c r="AG234" i="2"/>
  <c r="AH234" i="2"/>
  <c r="AI234" i="2"/>
  <c r="AJ234" i="2"/>
  <c r="AK234" i="2"/>
  <c r="AL234" i="2"/>
  <c r="AM234" i="2"/>
  <c r="AN234" i="2"/>
  <c r="AV234" i="2"/>
  <c r="C235" i="2"/>
  <c r="D235" i="2"/>
  <c r="E235" i="2"/>
  <c r="F235" i="2"/>
  <c r="G235" i="2"/>
  <c r="H235" i="2"/>
  <c r="J235" i="2"/>
  <c r="K235" i="2"/>
  <c r="L235" i="2"/>
  <c r="M235" i="2"/>
  <c r="AG235" i="2"/>
  <c r="AH235" i="2"/>
  <c r="AI235" i="2"/>
  <c r="AJ235" i="2"/>
  <c r="AK235" i="2"/>
  <c r="AL235" i="2"/>
  <c r="AM235" i="2"/>
  <c r="AN235" i="2"/>
  <c r="AV235" i="2"/>
  <c r="C236" i="2"/>
  <c r="D236" i="2"/>
  <c r="E236" i="2"/>
  <c r="F236" i="2"/>
  <c r="G236" i="2"/>
  <c r="H236" i="2"/>
  <c r="J236" i="2"/>
  <c r="K236" i="2"/>
  <c r="L236" i="2"/>
  <c r="M236" i="2"/>
  <c r="AG236" i="2"/>
  <c r="AH236" i="2"/>
  <c r="AI236" i="2"/>
  <c r="AJ236" i="2"/>
  <c r="AK236" i="2"/>
  <c r="AL236" i="2"/>
  <c r="AM236" i="2"/>
  <c r="AN236" i="2"/>
  <c r="AV236" i="2"/>
  <c r="C237" i="2"/>
  <c r="D237" i="2"/>
  <c r="E237" i="2"/>
  <c r="F237" i="2"/>
  <c r="G237" i="2"/>
  <c r="H237" i="2"/>
  <c r="J237" i="2"/>
  <c r="K237" i="2"/>
  <c r="L237" i="2"/>
  <c r="M237" i="2"/>
  <c r="AG237" i="2"/>
  <c r="AH237" i="2"/>
  <c r="AI237" i="2"/>
  <c r="AJ237" i="2"/>
  <c r="AK237" i="2"/>
  <c r="AL237" i="2"/>
  <c r="AM237" i="2"/>
  <c r="AN237" i="2"/>
  <c r="AV237" i="2"/>
  <c r="C238" i="2"/>
  <c r="D238" i="2"/>
  <c r="E238" i="2"/>
  <c r="F238" i="2"/>
  <c r="G238" i="2"/>
  <c r="H238" i="2"/>
  <c r="J238" i="2"/>
  <c r="K238" i="2"/>
  <c r="L238" i="2"/>
  <c r="M238" i="2"/>
  <c r="AG238" i="2"/>
  <c r="AH238" i="2"/>
  <c r="AI238" i="2"/>
  <c r="AJ238" i="2"/>
  <c r="AK238" i="2"/>
  <c r="AL238" i="2"/>
  <c r="AM238" i="2"/>
  <c r="AN238" i="2"/>
  <c r="AV238" i="2"/>
  <c r="C239" i="2"/>
  <c r="D239" i="2"/>
  <c r="E239" i="2"/>
  <c r="F239" i="2"/>
  <c r="G239" i="2"/>
  <c r="H239" i="2"/>
  <c r="J239" i="2"/>
  <c r="K239" i="2"/>
  <c r="L239" i="2"/>
  <c r="M239" i="2"/>
  <c r="AG239" i="2"/>
  <c r="AH239" i="2"/>
  <c r="AI239" i="2"/>
  <c r="AJ239" i="2"/>
  <c r="AK239" i="2"/>
  <c r="AL239" i="2"/>
  <c r="AM239" i="2"/>
  <c r="AN239" i="2"/>
  <c r="AV239" i="2"/>
  <c r="C240" i="2"/>
  <c r="D240" i="2"/>
  <c r="E240" i="2"/>
  <c r="F240" i="2"/>
  <c r="G240" i="2"/>
  <c r="H240" i="2"/>
  <c r="J240" i="2"/>
  <c r="K240" i="2"/>
  <c r="L240" i="2"/>
  <c r="M240" i="2"/>
  <c r="AG240" i="2"/>
  <c r="AH240" i="2"/>
  <c r="AI240" i="2"/>
  <c r="AJ240" i="2"/>
  <c r="AK240" i="2"/>
  <c r="AL240" i="2"/>
  <c r="AM240" i="2"/>
  <c r="AN240" i="2"/>
  <c r="AV240" i="2"/>
  <c r="C241" i="2"/>
  <c r="D241" i="2"/>
  <c r="E241" i="2"/>
  <c r="F241" i="2"/>
  <c r="G241" i="2"/>
  <c r="H241" i="2"/>
  <c r="J241" i="2"/>
  <c r="K241" i="2"/>
  <c r="L241" i="2"/>
  <c r="M241" i="2"/>
  <c r="AG241" i="2"/>
  <c r="AH241" i="2"/>
  <c r="AI241" i="2"/>
  <c r="AJ241" i="2"/>
  <c r="AK241" i="2"/>
  <c r="AL241" i="2"/>
  <c r="AM241" i="2"/>
  <c r="AN241" i="2"/>
  <c r="AV241" i="2"/>
  <c r="C242" i="2"/>
  <c r="D242" i="2"/>
  <c r="E242" i="2"/>
  <c r="F242" i="2"/>
  <c r="G242" i="2"/>
  <c r="H242" i="2"/>
  <c r="J242" i="2"/>
  <c r="K242" i="2"/>
  <c r="L242" i="2"/>
  <c r="M242" i="2"/>
  <c r="AG242" i="2"/>
  <c r="AH242" i="2"/>
  <c r="AI242" i="2"/>
  <c r="AJ242" i="2"/>
  <c r="AK242" i="2"/>
  <c r="AL242" i="2"/>
  <c r="AM242" i="2"/>
  <c r="AN242" i="2"/>
  <c r="AV242" i="2"/>
  <c r="C243" i="2"/>
  <c r="D243" i="2"/>
  <c r="E243" i="2"/>
  <c r="F243" i="2"/>
  <c r="G243" i="2"/>
  <c r="H243" i="2"/>
  <c r="J243" i="2"/>
  <c r="K243" i="2"/>
  <c r="L243" i="2"/>
  <c r="M243" i="2"/>
  <c r="AG243" i="2"/>
  <c r="AH243" i="2"/>
  <c r="AI243" i="2"/>
  <c r="AJ243" i="2"/>
  <c r="AK243" i="2"/>
  <c r="AL243" i="2"/>
  <c r="AM243" i="2"/>
  <c r="AN243" i="2"/>
  <c r="AV243" i="2"/>
  <c r="C244" i="2"/>
  <c r="D244" i="2"/>
  <c r="E244" i="2"/>
  <c r="F244" i="2"/>
  <c r="G244" i="2"/>
  <c r="H244" i="2"/>
  <c r="J244" i="2"/>
  <c r="K244" i="2"/>
  <c r="L244" i="2"/>
  <c r="M244" i="2"/>
  <c r="AG244" i="2"/>
  <c r="AH244" i="2"/>
  <c r="AI244" i="2"/>
  <c r="AJ244" i="2"/>
  <c r="AK244" i="2"/>
  <c r="AL244" i="2"/>
  <c r="AM244" i="2"/>
  <c r="AN244" i="2"/>
  <c r="AV244" i="2"/>
  <c r="C245" i="2"/>
  <c r="D245" i="2"/>
  <c r="E245" i="2"/>
  <c r="F245" i="2"/>
  <c r="G245" i="2"/>
  <c r="H245" i="2"/>
  <c r="J245" i="2"/>
  <c r="K245" i="2"/>
  <c r="L245" i="2"/>
  <c r="M245" i="2"/>
  <c r="AG245" i="2"/>
  <c r="AH245" i="2"/>
  <c r="AI245" i="2"/>
  <c r="AJ245" i="2"/>
  <c r="AK245" i="2"/>
  <c r="AL245" i="2"/>
  <c r="AM245" i="2"/>
  <c r="AN245" i="2"/>
  <c r="AV245" i="2"/>
  <c r="C246" i="2"/>
  <c r="D246" i="2"/>
  <c r="E246" i="2"/>
  <c r="F246" i="2"/>
  <c r="G246" i="2"/>
  <c r="H246" i="2"/>
  <c r="J246" i="2"/>
  <c r="K246" i="2"/>
  <c r="L246" i="2"/>
  <c r="M246" i="2"/>
  <c r="AG246" i="2"/>
  <c r="AH246" i="2"/>
  <c r="AI246" i="2"/>
  <c r="AJ246" i="2"/>
  <c r="AK246" i="2"/>
  <c r="AL246" i="2"/>
  <c r="AM246" i="2"/>
  <c r="AN246" i="2"/>
  <c r="AV246" i="2"/>
  <c r="C247" i="2"/>
  <c r="D247" i="2"/>
  <c r="E247" i="2"/>
  <c r="F247" i="2"/>
  <c r="G247" i="2"/>
  <c r="H247" i="2"/>
  <c r="J247" i="2"/>
  <c r="K247" i="2"/>
  <c r="L247" i="2"/>
  <c r="M247" i="2"/>
  <c r="AG247" i="2"/>
  <c r="AH247" i="2"/>
  <c r="AI247" i="2"/>
  <c r="AJ247" i="2"/>
  <c r="AK247" i="2"/>
  <c r="AL247" i="2"/>
  <c r="AM247" i="2"/>
  <c r="AN247" i="2"/>
  <c r="AV247" i="2"/>
  <c r="C248" i="2"/>
  <c r="D248" i="2"/>
  <c r="E248" i="2"/>
  <c r="F248" i="2"/>
  <c r="G248" i="2"/>
  <c r="H248" i="2"/>
  <c r="J248" i="2"/>
  <c r="K248" i="2"/>
  <c r="L248" i="2"/>
  <c r="M248" i="2"/>
  <c r="AG248" i="2"/>
  <c r="AH248" i="2"/>
  <c r="AI248" i="2"/>
  <c r="AJ248" i="2"/>
  <c r="AK248" i="2"/>
  <c r="AL248" i="2"/>
  <c r="AM248" i="2"/>
  <c r="AN248" i="2"/>
  <c r="AV248" i="2"/>
  <c r="C249" i="2"/>
  <c r="D249" i="2"/>
  <c r="E249" i="2"/>
  <c r="F249" i="2"/>
  <c r="G249" i="2"/>
  <c r="H249" i="2"/>
  <c r="J249" i="2"/>
  <c r="K249" i="2"/>
  <c r="L249" i="2"/>
  <c r="M249" i="2"/>
  <c r="AG249" i="2"/>
  <c r="AH249" i="2"/>
  <c r="AI249" i="2"/>
  <c r="AJ249" i="2"/>
  <c r="AK249" i="2"/>
  <c r="AL249" i="2"/>
  <c r="AM249" i="2"/>
  <c r="AN249" i="2"/>
  <c r="AV249" i="2"/>
  <c r="C250" i="2"/>
  <c r="D250" i="2"/>
  <c r="E250" i="2"/>
  <c r="F250" i="2"/>
  <c r="G250" i="2"/>
  <c r="H250" i="2"/>
  <c r="J250" i="2"/>
  <c r="K250" i="2"/>
  <c r="L250" i="2"/>
  <c r="M250" i="2"/>
  <c r="AG250" i="2"/>
  <c r="AH250" i="2"/>
  <c r="AI250" i="2"/>
  <c r="AJ250" i="2"/>
  <c r="AK250" i="2"/>
  <c r="AL250" i="2"/>
  <c r="AM250" i="2"/>
  <c r="AN250" i="2"/>
  <c r="AV250" i="2"/>
  <c r="C251" i="2"/>
  <c r="D251" i="2"/>
  <c r="E251" i="2"/>
  <c r="F251" i="2"/>
  <c r="G251" i="2"/>
  <c r="H251" i="2"/>
  <c r="J251" i="2"/>
  <c r="K251" i="2"/>
  <c r="L251" i="2"/>
  <c r="M251" i="2"/>
  <c r="AG251" i="2"/>
  <c r="AH251" i="2"/>
  <c r="AI251" i="2"/>
  <c r="AJ251" i="2"/>
  <c r="AK251" i="2"/>
  <c r="AL251" i="2"/>
  <c r="AM251" i="2"/>
  <c r="AN251" i="2"/>
  <c r="AV251" i="2"/>
  <c r="C252" i="2"/>
  <c r="D252" i="2"/>
  <c r="E252" i="2"/>
  <c r="F252" i="2"/>
  <c r="G252" i="2"/>
  <c r="H252" i="2"/>
  <c r="J252" i="2"/>
  <c r="K252" i="2"/>
  <c r="L252" i="2"/>
  <c r="M252" i="2"/>
  <c r="AG252" i="2"/>
  <c r="AH252" i="2"/>
  <c r="AI252" i="2"/>
  <c r="AJ252" i="2"/>
  <c r="AK252" i="2"/>
  <c r="AL252" i="2"/>
  <c r="AM252" i="2"/>
  <c r="AN252" i="2"/>
  <c r="AV252" i="2"/>
  <c r="C253" i="2"/>
  <c r="D253" i="2"/>
  <c r="E253" i="2"/>
  <c r="F253" i="2"/>
  <c r="G253" i="2"/>
  <c r="H253" i="2"/>
  <c r="J253" i="2"/>
  <c r="K253" i="2"/>
  <c r="L253" i="2"/>
  <c r="M253" i="2"/>
  <c r="AG253" i="2"/>
  <c r="AH253" i="2"/>
  <c r="AI253" i="2"/>
  <c r="AJ253" i="2"/>
  <c r="AK253" i="2"/>
  <c r="AL253" i="2"/>
  <c r="AM253" i="2"/>
  <c r="AN253" i="2"/>
  <c r="AV253" i="2"/>
  <c r="C254" i="2"/>
  <c r="D254" i="2"/>
  <c r="E254" i="2"/>
  <c r="F254" i="2"/>
  <c r="G254" i="2"/>
  <c r="H254" i="2"/>
  <c r="J254" i="2"/>
  <c r="K254" i="2"/>
  <c r="L254" i="2"/>
  <c r="M254" i="2"/>
  <c r="AG254" i="2"/>
  <c r="AH254" i="2"/>
  <c r="AI254" i="2"/>
  <c r="AJ254" i="2"/>
  <c r="AK254" i="2"/>
  <c r="AL254" i="2"/>
  <c r="AM254" i="2"/>
  <c r="AN254" i="2"/>
  <c r="AV254" i="2"/>
  <c r="C255" i="2"/>
  <c r="D255" i="2"/>
  <c r="E255" i="2"/>
  <c r="F255" i="2"/>
  <c r="G255" i="2"/>
  <c r="H255" i="2"/>
  <c r="J255" i="2"/>
  <c r="K255" i="2"/>
  <c r="L255" i="2"/>
  <c r="M255" i="2"/>
  <c r="AG255" i="2"/>
  <c r="AH255" i="2"/>
  <c r="AI255" i="2"/>
  <c r="AJ255" i="2"/>
  <c r="AK255" i="2"/>
  <c r="AL255" i="2"/>
  <c r="AM255" i="2"/>
  <c r="AN255" i="2"/>
  <c r="AV255" i="2"/>
  <c r="C256" i="2"/>
  <c r="D256" i="2"/>
  <c r="E256" i="2"/>
  <c r="F256" i="2"/>
  <c r="G256" i="2"/>
  <c r="H256" i="2"/>
  <c r="J256" i="2"/>
  <c r="K256" i="2"/>
  <c r="L256" i="2"/>
  <c r="M256" i="2"/>
  <c r="AG256" i="2"/>
  <c r="AH256" i="2"/>
  <c r="AI256" i="2"/>
  <c r="AJ256" i="2"/>
  <c r="AK256" i="2"/>
  <c r="AL256" i="2"/>
  <c r="AM256" i="2"/>
  <c r="AN256" i="2"/>
  <c r="AV256" i="2"/>
  <c r="C257" i="2"/>
  <c r="D257" i="2"/>
  <c r="E257" i="2"/>
  <c r="F257" i="2"/>
  <c r="G257" i="2"/>
  <c r="H257" i="2"/>
  <c r="J257" i="2"/>
  <c r="K257" i="2"/>
  <c r="L257" i="2"/>
  <c r="M257" i="2"/>
  <c r="AG257" i="2"/>
  <c r="AH257" i="2"/>
  <c r="AI257" i="2"/>
  <c r="AJ257" i="2"/>
  <c r="AK257" i="2"/>
  <c r="AL257" i="2"/>
  <c r="AM257" i="2"/>
  <c r="AN257" i="2"/>
  <c r="AV257" i="2"/>
  <c r="C258" i="2"/>
  <c r="D258" i="2"/>
  <c r="E258" i="2"/>
  <c r="F258" i="2"/>
  <c r="G258" i="2"/>
  <c r="H258" i="2"/>
  <c r="J258" i="2"/>
  <c r="K258" i="2"/>
  <c r="L258" i="2"/>
  <c r="M258" i="2"/>
  <c r="AG258" i="2"/>
  <c r="AH258" i="2"/>
  <c r="AI258" i="2"/>
  <c r="AJ258" i="2"/>
  <c r="AK258" i="2"/>
  <c r="AL258" i="2"/>
  <c r="AM258" i="2"/>
  <c r="AN258" i="2"/>
  <c r="AV258" i="2"/>
  <c r="C259" i="2"/>
  <c r="D259" i="2"/>
  <c r="E259" i="2"/>
  <c r="F259" i="2"/>
  <c r="G259" i="2"/>
  <c r="H259" i="2"/>
  <c r="J259" i="2"/>
  <c r="K259" i="2"/>
  <c r="L259" i="2"/>
  <c r="M259" i="2"/>
  <c r="AG259" i="2"/>
  <c r="AH259" i="2"/>
  <c r="AI259" i="2"/>
  <c r="AJ259" i="2"/>
  <c r="AK259" i="2"/>
  <c r="AL259" i="2"/>
  <c r="AM259" i="2"/>
  <c r="AN259" i="2"/>
  <c r="AV259" i="2"/>
  <c r="C260" i="2"/>
  <c r="D260" i="2"/>
  <c r="E260" i="2"/>
  <c r="F260" i="2"/>
  <c r="G260" i="2"/>
  <c r="H260" i="2"/>
  <c r="J260" i="2"/>
  <c r="K260" i="2"/>
  <c r="L260" i="2"/>
  <c r="M260" i="2"/>
  <c r="AG260" i="2"/>
  <c r="AH260" i="2"/>
  <c r="AI260" i="2"/>
  <c r="AJ260" i="2"/>
  <c r="AK260" i="2"/>
  <c r="AL260" i="2"/>
  <c r="AM260" i="2"/>
  <c r="AN260" i="2"/>
  <c r="AV260" i="2"/>
  <c r="C261" i="2"/>
  <c r="D261" i="2"/>
  <c r="E261" i="2"/>
  <c r="F261" i="2"/>
  <c r="G261" i="2"/>
  <c r="H261" i="2"/>
  <c r="J261" i="2"/>
  <c r="K261" i="2"/>
  <c r="L261" i="2"/>
  <c r="M261" i="2"/>
  <c r="AG261" i="2"/>
  <c r="AH261" i="2"/>
  <c r="AI261" i="2"/>
  <c r="AJ261" i="2"/>
  <c r="AK261" i="2"/>
  <c r="AL261" i="2"/>
  <c r="AM261" i="2"/>
  <c r="AN261" i="2"/>
  <c r="AV261" i="2"/>
  <c r="C262" i="2"/>
  <c r="D262" i="2"/>
  <c r="E262" i="2"/>
  <c r="F262" i="2"/>
  <c r="G262" i="2"/>
  <c r="H262" i="2"/>
  <c r="J262" i="2"/>
  <c r="K262" i="2"/>
  <c r="L262" i="2"/>
  <c r="M262" i="2"/>
  <c r="AG262" i="2"/>
  <c r="AH262" i="2"/>
  <c r="AI262" i="2"/>
  <c r="AJ262" i="2"/>
  <c r="AK262" i="2"/>
  <c r="AL262" i="2"/>
  <c r="AM262" i="2"/>
  <c r="AN262" i="2"/>
  <c r="AV262" i="2"/>
  <c r="C263" i="2"/>
  <c r="D263" i="2"/>
  <c r="E263" i="2"/>
  <c r="F263" i="2"/>
  <c r="G263" i="2"/>
  <c r="H263" i="2"/>
  <c r="J263" i="2"/>
  <c r="K263" i="2"/>
  <c r="L263" i="2"/>
  <c r="M263" i="2"/>
  <c r="AG263" i="2"/>
  <c r="AH263" i="2"/>
  <c r="AI263" i="2"/>
  <c r="AJ263" i="2"/>
  <c r="AK263" i="2"/>
  <c r="AL263" i="2"/>
  <c r="AM263" i="2"/>
  <c r="AN263" i="2"/>
  <c r="AV263" i="2"/>
  <c r="C264" i="2"/>
  <c r="D264" i="2"/>
  <c r="E264" i="2"/>
  <c r="F264" i="2"/>
  <c r="G264" i="2"/>
  <c r="H264" i="2"/>
  <c r="J264" i="2"/>
  <c r="K264" i="2"/>
  <c r="L264" i="2"/>
  <c r="M264" i="2"/>
  <c r="AG264" i="2"/>
  <c r="AH264" i="2"/>
  <c r="AI264" i="2"/>
  <c r="AJ264" i="2"/>
  <c r="AK264" i="2"/>
  <c r="AL264" i="2"/>
  <c r="AM264" i="2"/>
  <c r="AN264" i="2"/>
  <c r="AV264" i="2"/>
  <c r="C265" i="2"/>
  <c r="D265" i="2"/>
  <c r="E265" i="2"/>
  <c r="F265" i="2"/>
  <c r="G265" i="2"/>
  <c r="H265" i="2"/>
  <c r="J265" i="2"/>
  <c r="K265" i="2"/>
  <c r="L265" i="2"/>
  <c r="M265" i="2"/>
  <c r="AG265" i="2"/>
  <c r="AH265" i="2"/>
  <c r="AI265" i="2"/>
  <c r="AJ265" i="2"/>
  <c r="AK265" i="2"/>
  <c r="AL265" i="2"/>
  <c r="AM265" i="2"/>
  <c r="AN265" i="2"/>
  <c r="AV265" i="2"/>
  <c r="C266" i="2"/>
  <c r="D266" i="2"/>
  <c r="E266" i="2"/>
  <c r="F266" i="2"/>
  <c r="G266" i="2"/>
  <c r="H266" i="2"/>
  <c r="J266" i="2"/>
  <c r="K266" i="2"/>
  <c r="L266" i="2"/>
  <c r="M266" i="2"/>
  <c r="AG266" i="2"/>
  <c r="AH266" i="2"/>
  <c r="AI266" i="2"/>
  <c r="AJ266" i="2"/>
  <c r="AK266" i="2"/>
  <c r="AL266" i="2"/>
  <c r="AM266" i="2"/>
  <c r="AN266" i="2"/>
  <c r="AV266" i="2"/>
  <c r="C267" i="2"/>
  <c r="D267" i="2"/>
  <c r="E267" i="2"/>
  <c r="F267" i="2"/>
  <c r="G267" i="2"/>
  <c r="H267" i="2"/>
  <c r="J267" i="2"/>
  <c r="K267" i="2"/>
  <c r="L267" i="2"/>
  <c r="M267" i="2"/>
  <c r="AG267" i="2"/>
  <c r="AH267" i="2"/>
  <c r="AI267" i="2"/>
  <c r="AJ267" i="2"/>
  <c r="AK267" i="2"/>
  <c r="AL267" i="2"/>
  <c r="AM267" i="2"/>
  <c r="AN267" i="2"/>
  <c r="AV267" i="2"/>
  <c r="C268" i="2"/>
  <c r="D268" i="2"/>
  <c r="E268" i="2"/>
  <c r="F268" i="2"/>
  <c r="G268" i="2"/>
  <c r="H268" i="2"/>
  <c r="J268" i="2"/>
  <c r="K268" i="2"/>
  <c r="L268" i="2"/>
  <c r="M268" i="2"/>
  <c r="AG268" i="2"/>
  <c r="AH268" i="2"/>
  <c r="AI268" i="2"/>
  <c r="AJ268" i="2"/>
  <c r="AK268" i="2"/>
  <c r="AL268" i="2"/>
  <c r="AM268" i="2"/>
  <c r="AN268" i="2"/>
  <c r="AV268" i="2"/>
  <c r="C269" i="2"/>
  <c r="D269" i="2"/>
  <c r="E269" i="2"/>
  <c r="F269" i="2"/>
  <c r="G269" i="2"/>
  <c r="H269" i="2"/>
  <c r="J269" i="2"/>
  <c r="K269" i="2"/>
  <c r="L269" i="2"/>
  <c r="M269" i="2"/>
  <c r="AG269" i="2"/>
  <c r="AH269" i="2"/>
  <c r="AI269" i="2"/>
  <c r="AJ269" i="2"/>
  <c r="AK269" i="2"/>
  <c r="AL269" i="2"/>
  <c r="AM269" i="2"/>
  <c r="AN269" i="2"/>
  <c r="AV269" i="2"/>
  <c r="C270" i="2"/>
  <c r="D270" i="2"/>
  <c r="E270" i="2"/>
  <c r="F270" i="2"/>
  <c r="G270" i="2"/>
  <c r="H270" i="2"/>
  <c r="J270" i="2"/>
  <c r="K270" i="2"/>
  <c r="L270" i="2"/>
  <c r="M270" i="2"/>
  <c r="AG270" i="2"/>
  <c r="AH270" i="2"/>
  <c r="AI270" i="2"/>
  <c r="AJ270" i="2"/>
  <c r="AK270" i="2"/>
  <c r="AL270" i="2"/>
  <c r="AM270" i="2"/>
  <c r="AN270" i="2"/>
  <c r="AV270" i="2"/>
  <c r="C271" i="2"/>
  <c r="D271" i="2"/>
  <c r="E271" i="2"/>
  <c r="F271" i="2"/>
  <c r="G271" i="2"/>
  <c r="H271" i="2"/>
  <c r="J271" i="2"/>
  <c r="K271" i="2"/>
  <c r="L271" i="2"/>
  <c r="M271" i="2"/>
  <c r="AG271" i="2"/>
  <c r="AH271" i="2"/>
  <c r="AI271" i="2"/>
  <c r="AJ271" i="2"/>
  <c r="AK271" i="2"/>
  <c r="AL271" i="2"/>
  <c r="AM271" i="2"/>
  <c r="AN271" i="2"/>
  <c r="AV271" i="2"/>
  <c r="C272" i="2"/>
  <c r="D272" i="2"/>
  <c r="E272" i="2"/>
  <c r="F272" i="2"/>
  <c r="G272" i="2"/>
  <c r="H272" i="2"/>
  <c r="J272" i="2"/>
  <c r="K272" i="2"/>
  <c r="L272" i="2"/>
  <c r="M272" i="2"/>
  <c r="AG272" i="2"/>
  <c r="AH272" i="2"/>
  <c r="AI272" i="2"/>
  <c r="AJ272" i="2"/>
  <c r="AK272" i="2"/>
  <c r="AL272" i="2"/>
  <c r="AM272" i="2"/>
  <c r="AN272" i="2"/>
  <c r="AV272" i="2"/>
  <c r="C273" i="2"/>
  <c r="D273" i="2"/>
  <c r="E273" i="2"/>
  <c r="F273" i="2"/>
  <c r="G273" i="2"/>
  <c r="H273" i="2"/>
  <c r="J273" i="2"/>
  <c r="K273" i="2"/>
  <c r="L273" i="2"/>
  <c r="M273" i="2"/>
  <c r="AG273" i="2"/>
  <c r="AH273" i="2"/>
  <c r="AI273" i="2"/>
  <c r="AJ273" i="2"/>
  <c r="AK273" i="2"/>
  <c r="AL273" i="2"/>
  <c r="AM273" i="2"/>
  <c r="AN273" i="2"/>
  <c r="AV273" i="2"/>
  <c r="C274" i="2"/>
  <c r="D274" i="2"/>
  <c r="E274" i="2"/>
  <c r="F274" i="2"/>
  <c r="G274" i="2"/>
  <c r="H274" i="2"/>
  <c r="J274" i="2"/>
  <c r="K274" i="2"/>
  <c r="L274" i="2"/>
  <c r="M274" i="2"/>
  <c r="AG274" i="2"/>
  <c r="AH274" i="2"/>
  <c r="AI274" i="2"/>
  <c r="AJ274" i="2"/>
  <c r="AK274" i="2"/>
  <c r="AL274" i="2"/>
  <c r="AM274" i="2"/>
  <c r="AN274" i="2"/>
  <c r="AV274" i="2"/>
  <c r="C275" i="2"/>
  <c r="D275" i="2"/>
  <c r="E275" i="2"/>
  <c r="F275" i="2"/>
  <c r="G275" i="2"/>
  <c r="H275" i="2"/>
  <c r="J275" i="2"/>
  <c r="K275" i="2"/>
  <c r="L275" i="2"/>
  <c r="M275" i="2"/>
  <c r="AG275" i="2"/>
  <c r="AH275" i="2"/>
  <c r="AI275" i="2"/>
  <c r="AJ275" i="2"/>
  <c r="AK275" i="2"/>
  <c r="AL275" i="2"/>
  <c r="AM275" i="2"/>
  <c r="AN275" i="2"/>
  <c r="C277" i="2"/>
  <c r="D277" i="2"/>
  <c r="E277" i="2"/>
  <c r="F277" i="2"/>
  <c r="G277" i="2"/>
  <c r="H277" i="2"/>
  <c r="J277" i="2"/>
  <c r="K277" i="2"/>
  <c r="L277" i="2"/>
  <c r="M277" i="2"/>
  <c r="AG277" i="2"/>
  <c r="AH277" i="2"/>
  <c r="AI277" i="2"/>
  <c r="AJ277" i="2"/>
  <c r="AK277" i="2"/>
  <c r="AL277" i="2"/>
  <c r="AM277" i="2"/>
  <c r="AN277" i="2"/>
  <c r="C278" i="2"/>
  <c r="D278" i="2"/>
  <c r="E278" i="2"/>
  <c r="F278" i="2"/>
  <c r="G278" i="2"/>
  <c r="H278" i="2"/>
  <c r="J278" i="2"/>
  <c r="K278" i="2"/>
  <c r="L278" i="2"/>
  <c r="M278" i="2"/>
  <c r="AG278" i="2"/>
  <c r="AH278" i="2"/>
  <c r="AI278" i="2"/>
  <c r="AJ278" i="2"/>
  <c r="AK278" i="2"/>
  <c r="AL278" i="2"/>
  <c r="AM278" i="2"/>
  <c r="AN278" i="2"/>
  <c r="C279" i="2"/>
  <c r="D279" i="2"/>
  <c r="E279" i="2"/>
  <c r="F279" i="2"/>
  <c r="G279" i="2"/>
  <c r="H279" i="2"/>
  <c r="J279" i="2"/>
  <c r="K279" i="2"/>
  <c r="L279" i="2"/>
  <c r="M279" i="2"/>
  <c r="AG279" i="2"/>
  <c r="AH279" i="2"/>
  <c r="AI279" i="2"/>
  <c r="AJ279" i="2"/>
  <c r="AK279" i="2"/>
  <c r="AL279" i="2"/>
  <c r="AM279" i="2"/>
  <c r="AN279" i="2"/>
  <c r="C280" i="2"/>
  <c r="D280" i="2"/>
  <c r="E280" i="2"/>
  <c r="F280" i="2"/>
  <c r="G280" i="2"/>
  <c r="H280" i="2"/>
  <c r="J280" i="2"/>
  <c r="K280" i="2"/>
  <c r="L280" i="2"/>
  <c r="M280" i="2"/>
  <c r="AG280" i="2"/>
  <c r="AH280" i="2"/>
  <c r="AI280" i="2"/>
  <c r="AJ280" i="2"/>
  <c r="AK280" i="2"/>
  <c r="AL280" i="2"/>
  <c r="AM280" i="2"/>
  <c r="AN280" i="2"/>
  <c r="C281" i="2"/>
  <c r="D281" i="2"/>
  <c r="E281" i="2"/>
  <c r="F281" i="2"/>
  <c r="G281" i="2"/>
  <c r="H281" i="2"/>
  <c r="J281" i="2"/>
  <c r="K281" i="2"/>
  <c r="L281" i="2"/>
  <c r="M281" i="2"/>
  <c r="AG281" i="2"/>
  <c r="AH281" i="2"/>
  <c r="AI281" i="2"/>
  <c r="AJ281" i="2"/>
  <c r="AK281" i="2"/>
  <c r="AL281" i="2"/>
  <c r="AM281" i="2"/>
  <c r="AN281" i="2"/>
  <c r="C282" i="2"/>
  <c r="D282" i="2"/>
  <c r="E282" i="2"/>
  <c r="F282" i="2"/>
  <c r="G282" i="2"/>
  <c r="H282" i="2"/>
  <c r="J282" i="2"/>
  <c r="K282" i="2"/>
  <c r="L282" i="2"/>
  <c r="M282" i="2"/>
  <c r="AG282" i="2"/>
  <c r="AH282" i="2"/>
  <c r="AI282" i="2"/>
  <c r="AJ282" i="2"/>
  <c r="AK282" i="2"/>
  <c r="AL282" i="2"/>
  <c r="AM282" i="2"/>
  <c r="AN282" i="2"/>
  <c r="C283" i="2"/>
  <c r="D283" i="2"/>
  <c r="E283" i="2"/>
  <c r="F283" i="2"/>
  <c r="G283" i="2"/>
  <c r="H283" i="2"/>
  <c r="J283" i="2"/>
  <c r="K283" i="2"/>
  <c r="L283" i="2"/>
  <c r="M283" i="2"/>
  <c r="AG283" i="2"/>
  <c r="AH283" i="2"/>
  <c r="AI283" i="2"/>
  <c r="AJ283" i="2"/>
  <c r="AK283" i="2"/>
  <c r="AL283" i="2"/>
  <c r="AM283" i="2"/>
  <c r="AN283" i="2"/>
  <c r="C284" i="2"/>
  <c r="D284" i="2"/>
  <c r="E284" i="2"/>
  <c r="F284" i="2"/>
  <c r="G284" i="2"/>
  <c r="H284" i="2"/>
  <c r="J284" i="2"/>
  <c r="K284" i="2"/>
  <c r="L284" i="2"/>
  <c r="M284" i="2"/>
  <c r="AG284" i="2"/>
  <c r="AH284" i="2"/>
  <c r="AI284" i="2"/>
  <c r="AJ284" i="2"/>
  <c r="AK284" i="2"/>
  <c r="AL284" i="2"/>
  <c r="AM284" i="2"/>
  <c r="AN284" i="2"/>
  <c r="C285" i="2"/>
  <c r="D285" i="2"/>
  <c r="E285" i="2"/>
  <c r="F285" i="2"/>
  <c r="G285" i="2"/>
  <c r="H285" i="2"/>
  <c r="J285" i="2"/>
  <c r="K285" i="2"/>
  <c r="L285" i="2"/>
  <c r="M285" i="2"/>
  <c r="AG285" i="2"/>
  <c r="AH285" i="2"/>
  <c r="AI285" i="2"/>
  <c r="AJ285" i="2"/>
  <c r="AK285" i="2"/>
  <c r="AL285" i="2"/>
  <c r="AM285" i="2"/>
  <c r="AN285" i="2"/>
  <c r="C286" i="2"/>
  <c r="D286" i="2"/>
  <c r="E286" i="2"/>
  <c r="F286" i="2"/>
  <c r="G286" i="2"/>
  <c r="H286" i="2"/>
  <c r="J286" i="2"/>
  <c r="K286" i="2"/>
  <c r="L286" i="2"/>
  <c r="M286" i="2"/>
  <c r="AG286" i="2"/>
  <c r="AH286" i="2"/>
  <c r="AI286" i="2"/>
  <c r="AJ286" i="2"/>
  <c r="AK286" i="2"/>
  <c r="AL286" i="2"/>
  <c r="AM286" i="2"/>
  <c r="AN286" i="2"/>
  <c r="C287" i="2"/>
  <c r="D287" i="2"/>
  <c r="E287" i="2"/>
  <c r="F287" i="2"/>
  <c r="G287" i="2"/>
  <c r="H287" i="2"/>
  <c r="J287" i="2"/>
  <c r="K287" i="2"/>
  <c r="L287" i="2"/>
  <c r="M287" i="2"/>
  <c r="AG287" i="2"/>
  <c r="AH287" i="2"/>
  <c r="AI287" i="2"/>
  <c r="AJ287" i="2"/>
  <c r="AK287" i="2"/>
  <c r="AL287" i="2"/>
  <c r="AM287" i="2"/>
  <c r="AN287" i="2"/>
  <c r="C289" i="2"/>
  <c r="D289" i="2"/>
  <c r="E289" i="2"/>
  <c r="F289" i="2"/>
  <c r="G289" i="2"/>
  <c r="H289" i="2"/>
  <c r="J289" i="2"/>
  <c r="K289" i="2"/>
  <c r="L289" i="2"/>
  <c r="M289" i="2"/>
  <c r="AG289" i="2"/>
  <c r="AH289" i="2"/>
  <c r="AI289" i="2"/>
  <c r="AJ289" i="2"/>
  <c r="AK289" i="2"/>
  <c r="AL289" i="2"/>
  <c r="AM289" i="2"/>
  <c r="AN289" i="2"/>
  <c r="AV289" i="2"/>
  <c r="C290" i="2"/>
  <c r="D290" i="2"/>
  <c r="E290" i="2"/>
  <c r="F290" i="2"/>
  <c r="G290" i="2"/>
  <c r="H290" i="2"/>
  <c r="J290" i="2"/>
  <c r="K290" i="2"/>
  <c r="L290" i="2"/>
  <c r="M290" i="2"/>
  <c r="AG290" i="2"/>
  <c r="AH290" i="2"/>
  <c r="AI290" i="2"/>
  <c r="AJ290" i="2"/>
  <c r="AK290" i="2"/>
  <c r="AL290" i="2"/>
  <c r="AM290" i="2"/>
  <c r="AN290" i="2"/>
  <c r="AV290" i="2"/>
  <c r="C291" i="2"/>
  <c r="D291" i="2"/>
  <c r="E291" i="2"/>
  <c r="F291" i="2"/>
  <c r="G291" i="2"/>
  <c r="H291" i="2"/>
  <c r="J291" i="2"/>
  <c r="K291" i="2"/>
  <c r="L291" i="2"/>
  <c r="M291" i="2"/>
  <c r="AG291" i="2"/>
  <c r="AH291" i="2"/>
  <c r="AI291" i="2"/>
  <c r="AJ291" i="2"/>
  <c r="AK291" i="2"/>
  <c r="AL291" i="2"/>
  <c r="AM291" i="2"/>
  <c r="AN291" i="2"/>
  <c r="AV291" i="2"/>
  <c r="C292" i="2"/>
  <c r="D292" i="2"/>
  <c r="E292" i="2"/>
  <c r="F292" i="2"/>
  <c r="G292" i="2"/>
  <c r="H292" i="2"/>
  <c r="J292" i="2"/>
  <c r="K292" i="2"/>
  <c r="L292" i="2"/>
  <c r="M292" i="2"/>
  <c r="AG292" i="2"/>
  <c r="AH292" i="2"/>
  <c r="AI292" i="2"/>
  <c r="AJ292" i="2"/>
  <c r="AK292" i="2"/>
  <c r="AL292" i="2"/>
  <c r="AM292" i="2"/>
  <c r="AN292" i="2"/>
  <c r="AV292" i="2"/>
  <c r="C293" i="2"/>
  <c r="D293" i="2"/>
  <c r="E293" i="2"/>
  <c r="F293" i="2"/>
  <c r="G293" i="2"/>
  <c r="H293" i="2"/>
  <c r="J293" i="2"/>
  <c r="K293" i="2"/>
  <c r="L293" i="2"/>
  <c r="M293" i="2"/>
  <c r="AG293" i="2"/>
  <c r="AH293" i="2"/>
  <c r="AI293" i="2"/>
  <c r="AJ293" i="2"/>
  <c r="AK293" i="2"/>
  <c r="AL293" i="2"/>
  <c r="AM293" i="2"/>
  <c r="AN293" i="2"/>
  <c r="AV293" i="2"/>
  <c r="C294" i="2"/>
  <c r="D294" i="2"/>
  <c r="E294" i="2"/>
  <c r="F294" i="2"/>
  <c r="G294" i="2"/>
  <c r="H294" i="2"/>
  <c r="J294" i="2"/>
  <c r="K294" i="2"/>
  <c r="L294" i="2"/>
  <c r="M294" i="2"/>
  <c r="AG294" i="2"/>
  <c r="AH294" i="2"/>
  <c r="AI294" i="2"/>
  <c r="AJ294" i="2"/>
  <c r="AK294" i="2"/>
  <c r="AL294" i="2"/>
  <c r="AM294" i="2"/>
  <c r="AN294" i="2"/>
  <c r="AV294" i="2"/>
  <c r="C295" i="2"/>
  <c r="D295" i="2"/>
  <c r="E295" i="2"/>
  <c r="F295" i="2"/>
  <c r="G295" i="2"/>
  <c r="H295" i="2"/>
  <c r="J295" i="2"/>
  <c r="K295" i="2"/>
  <c r="L295" i="2"/>
  <c r="M295" i="2"/>
  <c r="AG295" i="2"/>
  <c r="AH295" i="2"/>
  <c r="AI295" i="2"/>
  <c r="AJ295" i="2"/>
  <c r="AK295" i="2"/>
  <c r="AL295" i="2"/>
  <c r="AM295" i="2"/>
  <c r="AN295" i="2"/>
  <c r="AV295" i="2"/>
  <c r="C296" i="2"/>
  <c r="D296" i="2"/>
  <c r="E296" i="2"/>
  <c r="F296" i="2"/>
  <c r="G296" i="2"/>
  <c r="H296" i="2"/>
  <c r="J296" i="2"/>
  <c r="K296" i="2"/>
  <c r="L296" i="2"/>
  <c r="M296" i="2"/>
  <c r="AG296" i="2"/>
  <c r="AH296" i="2"/>
  <c r="AI296" i="2"/>
  <c r="AJ296" i="2"/>
  <c r="AK296" i="2"/>
  <c r="AL296" i="2"/>
  <c r="AM296" i="2"/>
  <c r="AN296" i="2"/>
  <c r="AV296" i="2"/>
  <c r="C297" i="2"/>
  <c r="D297" i="2"/>
  <c r="E297" i="2"/>
  <c r="F297" i="2"/>
  <c r="G297" i="2"/>
  <c r="H297" i="2"/>
  <c r="J297" i="2"/>
  <c r="K297" i="2"/>
  <c r="L297" i="2"/>
  <c r="M297" i="2"/>
  <c r="AG297" i="2"/>
  <c r="AH297" i="2"/>
  <c r="AI297" i="2"/>
  <c r="AJ297" i="2"/>
  <c r="AK297" i="2"/>
  <c r="AL297" i="2"/>
  <c r="AM297" i="2"/>
  <c r="AN297" i="2"/>
  <c r="AV297" i="2"/>
  <c r="C298" i="2"/>
  <c r="D298" i="2"/>
  <c r="E298" i="2"/>
  <c r="F298" i="2"/>
  <c r="G298" i="2"/>
  <c r="H298" i="2"/>
  <c r="J298" i="2"/>
  <c r="K298" i="2"/>
  <c r="L298" i="2"/>
  <c r="M298" i="2"/>
  <c r="AG298" i="2"/>
  <c r="AH298" i="2"/>
  <c r="AI298" i="2"/>
  <c r="AJ298" i="2"/>
  <c r="AK298" i="2"/>
  <c r="AL298" i="2"/>
  <c r="AM298" i="2"/>
  <c r="AN298" i="2"/>
  <c r="AV298" i="2"/>
  <c r="C299" i="2"/>
  <c r="D299" i="2"/>
  <c r="E299" i="2"/>
  <c r="F299" i="2"/>
  <c r="G299" i="2"/>
  <c r="H299" i="2"/>
  <c r="J299" i="2"/>
  <c r="K299" i="2"/>
  <c r="L299" i="2"/>
  <c r="M299" i="2"/>
  <c r="AG299" i="2"/>
  <c r="AH299" i="2"/>
  <c r="AI299" i="2"/>
  <c r="AJ299" i="2"/>
  <c r="AK299" i="2"/>
  <c r="AL299" i="2"/>
  <c r="AM299" i="2"/>
  <c r="AN299" i="2"/>
  <c r="AV299" i="2"/>
  <c r="C300" i="2"/>
  <c r="D300" i="2"/>
  <c r="E300" i="2"/>
  <c r="F300" i="2"/>
  <c r="G300" i="2"/>
  <c r="H300" i="2"/>
  <c r="J300" i="2"/>
  <c r="K300" i="2"/>
  <c r="L300" i="2"/>
  <c r="M300" i="2"/>
  <c r="AG300" i="2"/>
  <c r="AH300" i="2"/>
  <c r="AI300" i="2"/>
  <c r="AJ300" i="2"/>
  <c r="AK300" i="2"/>
  <c r="AL300" i="2"/>
  <c r="AM300" i="2"/>
  <c r="AN300" i="2"/>
  <c r="AV300" i="2"/>
  <c r="C301" i="2"/>
  <c r="D301" i="2"/>
  <c r="E301" i="2"/>
  <c r="F301" i="2"/>
  <c r="G301" i="2"/>
  <c r="H301" i="2"/>
  <c r="J301" i="2"/>
  <c r="K301" i="2"/>
  <c r="L301" i="2"/>
  <c r="M301" i="2"/>
  <c r="AG301" i="2"/>
  <c r="AH301" i="2"/>
  <c r="AI301" i="2"/>
  <c r="AJ301" i="2"/>
  <c r="AK301" i="2"/>
  <c r="AL301" i="2"/>
  <c r="AM301" i="2"/>
  <c r="AN301" i="2"/>
  <c r="AV301" i="2"/>
  <c r="C302" i="2"/>
  <c r="D302" i="2"/>
  <c r="E302" i="2"/>
  <c r="F302" i="2"/>
  <c r="G302" i="2"/>
  <c r="H302" i="2"/>
  <c r="J302" i="2"/>
  <c r="K302" i="2"/>
  <c r="L302" i="2"/>
  <c r="M302" i="2"/>
  <c r="AG302" i="2"/>
  <c r="AH302" i="2"/>
  <c r="AI302" i="2"/>
  <c r="AJ302" i="2"/>
  <c r="AK302" i="2"/>
  <c r="AL302" i="2"/>
  <c r="AM302" i="2"/>
  <c r="AN302" i="2"/>
  <c r="AV302" i="2"/>
  <c r="C303" i="2"/>
  <c r="D303" i="2"/>
  <c r="E303" i="2"/>
  <c r="F303" i="2"/>
  <c r="G303" i="2"/>
  <c r="H303" i="2"/>
  <c r="J303" i="2"/>
  <c r="K303" i="2"/>
  <c r="L303" i="2"/>
  <c r="M303" i="2"/>
  <c r="AG303" i="2"/>
  <c r="AH303" i="2"/>
  <c r="AI303" i="2"/>
  <c r="AJ303" i="2"/>
  <c r="AK303" i="2"/>
  <c r="AL303" i="2"/>
  <c r="AM303" i="2"/>
  <c r="AN303" i="2"/>
  <c r="AV303" i="2"/>
  <c r="C304" i="2"/>
  <c r="D304" i="2"/>
  <c r="E304" i="2"/>
  <c r="F304" i="2"/>
  <c r="G304" i="2"/>
  <c r="H304" i="2"/>
  <c r="J304" i="2"/>
  <c r="K304" i="2"/>
  <c r="L304" i="2"/>
  <c r="M304" i="2"/>
  <c r="AG304" i="2"/>
  <c r="AH304" i="2"/>
  <c r="AI304" i="2"/>
  <c r="AJ304" i="2"/>
  <c r="AK304" i="2"/>
  <c r="AL304" i="2"/>
  <c r="AM304" i="2"/>
  <c r="AN304" i="2"/>
  <c r="AV304" i="2"/>
  <c r="C305" i="2"/>
  <c r="D305" i="2"/>
  <c r="E305" i="2"/>
  <c r="F305" i="2"/>
  <c r="G305" i="2"/>
  <c r="H305" i="2"/>
  <c r="J305" i="2"/>
  <c r="K305" i="2"/>
  <c r="L305" i="2"/>
  <c r="M305" i="2"/>
  <c r="AG305" i="2"/>
  <c r="AH305" i="2"/>
  <c r="AI305" i="2"/>
  <c r="AJ305" i="2"/>
  <c r="AK305" i="2"/>
  <c r="AL305" i="2"/>
  <c r="AM305" i="2"/>
  <c r="AN305" i="2"/>
  <c r="AV305" i="2"/>
  <c r="C306" i="2"/>
  <c r="D306" i="2"/>
  <c r="E306" i="2"/>
  <c r="F306" i="2"/>
  <c r="G306" i="2"/>
  <c r="H306" i="2"/>
  <c r="J306" i="2"/>
  <c r="K306" i="2"/>
  <c r="L306" i="2"/>
  <c r="M306" i="2"/>
  <c r="AG306" i="2"/>
  <c r="AH306" i="2"/>
  <c r="AI306" i="2"/>
  <c r="AJ306" i="2"/>
  <c r="AK306" i="2"/>
  <c r="AL306" i="2"/>
  <c r="AM306" i="2"/>
  <c r="AN306" i="2"/>
  <c r="AV306" i="2"/>
  <c r="C307" i="2"/>
  <c r="D307" i="2"/>
  <c r="E307" i="2"/>
  <c r="F307" i="2"/>
  <c r="G307" i="2"/>
  <c r="H307" i="2"/>
  <c r="J307" i="2"/>
  <c r="K307" i="2"/>
  <c r="L307" i="2"/>
  <c r="M307" i="2"/>
  <c r="AG307" i="2"/>
  <c r="AH307" i="2"/>
  <c r="AI307" i="2"/>
  <c r="AJ307" i="2"/>
  <c r="AK307" i="2"/>
  <c r="AL307" i="2"/>
  <c r="AM307" i="2"/>
  <c r="AN307" i="2"/>
  <c r="AV307" i="2"/>
  <c r="C308" i="2"/>
  <c r="D308" i="2"/>
  <c r="E308" i="2"/>
  <c r="F308" i="2"/>
  <c r="G308" i="2"/>
  <c r="H308" i="2"/>
  <c r="J308" i="2"/>
  <c r="K308" i="2"/>
  <c r="L308" i="2"/>
  <c r="M308" i="2"/>
  <c r="AG308" i="2"/>
  <c r="AH308" i="2"/>
  <c r="AI308" i="2"/>
  <c r="AJ308" i="2"/>
  <c r="AK308" i="2"/>
  <c r="AL308" i="2"/>
  <c r="AM308" i="2"/>
  <c r="AN308" i="2"/>
  <c r="AV308" i="2"/>
  <c r="C309" i="2"/>
  <c r="D309" i="2"/>
  <c r="E309" i="2"/>
  <c r="F309" i="2"/>
  <c r="G309" i="2"/>
  <c r="H309" i="2"/>
  <c r="J309" i="2"/>
  <c r="K309" i="2"/>
  <c r="L309" i="2"/>
  <c r="M309" i="2"/>
  <c r="AG309" i="2"/>
  <c r="AH309" i="2"/>
  <c r="AI309" i="2"/>
  <c r="AJ309" i="2"/>
  <c r="AK309" i="2"/>
  <c r="AL309" i="2"/>
  <c r="AM309" i="2"/>
  <c r="AN309" i="2"/>
  <c r="AV309" i="2"/>
  <c r="C310" i="2"/>
  <c r="D310" i="2"/>
  <c r="E310" i="2"/>
  <c r="F310" i="2"/>
  <c r="G310" i="2"/>
  <c r="H310" i="2"/>
  <c r="J310" i="2"/>
  <c r="K310" i="2"/>
  <c r="L310" i="2"/>
  <c r="M310" i="2"/>
  <c r="AG310" i="2"/>
  <c r="AH310" i="2"/>
  <c r="AI310" i="2"/>
  <c r="AJ310" i="2"/>
  <c r="AK310" i="2"/>
  <c r="AL310" i="2"/>
  <c r="AM310" i="2"/>
  <c r="AN310" i="2"/>
  <c r="AV310" i="2"/>
  <c r="C311" i="2"/>
  <c r="D311" i="2"/>
  <c r="E311" i="2"/>
  <c r="F311" i="2"/>
  <c r="G311" i="2"/>
  <c r="H311" i="2"/>
  <c r="J311" i="2"/>
  <c r="K311" i="2"/>
  <c r="L311" i="2"/>
  <c r="M311" i="2"/>
  <c r="AG311" i="2"/>
  <c r="AH311" i="2"/>
  <c r="AI311" i="2"/>
  <c r="AJ311" i="2"/>
  <c r="AK311" i="2"/>
  <c r="AL311" i="2"/>
  <c r="AM311" i="2"/>
  <c r="AN311" i="2"/>
  <c r="AV311" i="2"/>
  <c r="C312" i="2"/>
  <c r="D312" i="2"/>
  <c r="E312" i="2"/>
  <c r="F312" i="2"/>
  <c r="G312" i="2"/>
  <c r="H312" i="2"/>
  <c r="J312" i="2"/>
  <c r="K312" i="2"/>
  <c r="L312" i="2"/>
  <c r="M312" i="2"/>
  <c r="AG312" i="2"/>
  <c r="AH312" i="2"/>
  <c r="AI312" i="2"/>
  <c r="AJ312" i="2"/>
  <c r="AK312" i="2"/>
  <c r="AL312" i="2"/>
  <c r="AM312" i="2"/>
  <c r="AN312" i="2"/>
  <c r="AV312" i="2"/>
  <c r="C313" i="2"/>
  <c r="D313" i="2"/>
  <c r="E313" i="2"/>
  <c r="F313" i="2"/>
  <c r="G313" i="2"/>
  <c r="H313" i="2"/>
  <c r="J313" i="2"/>
  <c r="K313" i="2"/>
  <c r="L313" i="2"/>
  <c r="M313" i="2"/>
  <c r="AG313" i="2"/>
  <c r="AH313" i="2"/>
  <c r="AI313" i="2"/>
  <c r="AJ313" i="2"/>
  <c r="AK313" i="2"/>
  <c r="AL313" i="2"/>
  <c r="AM313" i="2"/>
  <c r="AN313" i="2"/>
  <c r="AV313" i="2"/>
  <c r="C314" i="2"/>
  <c r="D314" i="2"/>
  <c r="E314" i="2"/>
  <c r="F314" i="2"/>
  <c r="G314" i="2"/>
  <c r="H314" i="2"/>
  <c r="J314" i="2"/>
  <c r="K314" i="2"/>
  <c r="L314" i="2"/>
  <c r="M314" i="2"/>
  <c r="AG314" i="2"/>
  <c r="AH314" i="2"/>
  <c r="AI314" i="2"/>
  <c r="AJ314" i="2"/>
  <c r="AK314" i="2"/>
  <c r="AL314" i="2"/>
  <c r="AM314" i="2"/>
  <c r="AN314" i="2"/>
  <c r="AV314" i="2"/>
  <c r="C315" i="2"/>
  <c r="D315" i="2"/>
  <c r="E315" i="2"/>
  <c r="F315" i="2"/>
  <c r="G315" i="2"/>
  <c r="H315" i="2"/>
  <c r="J315" i="2"/>
  <c r="K315" i="2"/>
  <c r="L315" i="2"/>
  <c r="M315" i="2"/>
  <c r="AG315" i="2"/>
  <c r="AH315" i="2"/>
  <c r="AI315" i="2"/>
  <c r="AJ315" i="2"/>
  <c r="AK315" i="2"/>
  <c r="AL315" i="2"/>
  <c r="AM315" i="2"/>
  <c r="AN315" i="2"/>
  <c r="AV315" i="2"/>
  <c r="C316" i="2"/>
  <c r="D316" i="2"/>
  <c r="E316" i="2"/>
  <c r="F316" i="2"/>
  <c r="G316" i="2"/>
  <c r="H316" i="2"/>
  <c r="J316" i="2"/>
  <c r="K316" i="2"/>
  <c r="L316" i="2"/>
  <c r="M316" i="2"/>
  <c r="AG316" i="2"/>
  <c r="AH316" i="2"/>
  <c r="AI316" i="2"/>
  <c r="AJ316" i="2"/>
  <c r="AK316" i="2"/>
  <c r="AL316" i="2"/>
  <c r="AM316" i="2"/>
  <c r="AN316" i="2"/>
  <c r="AV316" i="2"/>
  <c r="C317" i="2"/>
  <c r="D317" i="2"/>
  <c r="E317" i="2"/>
  <c r="F317" i="2"/>
  <c r="G317" i="2"/>
  <c r="H317" i="2"/>
  <c r="J317" i="2"/>
  <c r="K317" i="2"/>
  <c r="L317" i="2"/>
  <c r="M317" i="2"/>
  <c r="AG317" i="2"/>
  <c r="AH317" i="2"/>
  <c r="AI317" i="2"/>
  <c r="AJ317" i="2"/>
  <c r="AK317" i="2"/>
  <c r="AL317" i="2"/>
  <c r="AM317" i="2"/>
  <c r="AN317" i="2"/>
  <c r="AV317" i="2"/>
  <c r="C318" i="2"/>
  <c r="D318" i="2"/>
  <c r="E318" i="2"/>
  <c r="F318" i="2"/>
  <c r="G318" i="2"/>
  <c r="H318" i="2"/>
  <c r="J318" i="2"/>
  <c r="K318" i="2"/>
  <c r="L318" i="2"/>
  <c r="M318" i="2"/>
  <c r="AG318" i="2"/>
  <c r="AH318" i="2"/>
  <c r="AI318" i="2"/>
  <c r="AJ318" i="2"/>
  <c r="AK318" i="2"/>
  <c r="AL318" i="2"/>
  <c r="AM318" i="2"/>
  <c r="AN318" i="2"/>
  <c r="AV318" i="2"/>
  <c r="C319" i="2"/>
  <c r="D319" i="2"/>
  <c r="E319" i="2"/>
  <c r="F319" i="2"/>
  <c r="G319" i="2"/>
  <c r="H319" i="2"/>
  <c r="J319" i="2"/>
  <c r="K319" i="2"/>
  <c r="L319" i="2"/>
  <c r="M319" i="2"/>
  <c r="AG319" i="2"/>
  <c r="AH319" i="2"/>
  <c r="AI319" i="2"/>
  <c r="AJ319" i="2"/>
  <c r="AK319" i="2"/>
  <c r="AL319" i="2"/>
  <c r="AM319" i="2"/>
  <c r="AN319" i="2"/>
  <c r="AV319" i="2"/>
  <c r="C320" i="2"/>
  <c r="D320" i="2"/>
  <c r="E320" i="2"/>
  <c r="F320" i="2"/>
  <c r="G320" i="2"/>
  <c r="H320" i="2"/>
  <c r="J320" i="2"/>
  <c r="K320" i="2"/>
  <c r="L320" i="2"/>
  <c r="M320" i="2"/>
  <c r="AG320" i="2"/>
  <c r="AH320" i="2"/>
  <c r="AI320" i="2"/>
  <c r="AJ320" i="2"/>
  <c r="AK320" i="2"/>
  <c r="AL320" i="2"/>
  <c r="AM320" i="2"/>
  <c r="AN320" i="2"/>
  <c r="AV320" i="2"/>
  <c r="C321" i="2"/>
  <c r="D321" i="2"/>
  <c r="E321" i="2"/>
  <c r="F321" i="2"/>
  <c r="G321" i="2"/>
  <c r="H321" i="2"/>
  <c r="J321" i="2"/>
  <c r="K321" i="2"/>
  <c r="L321" i="2"/>
  <c r="M321" i="2"/>
  <c r="AG321" i="2"/>
  <c r="AH321" i="2"/>
  <c r="AI321" i="2"/>
  <c r="AJ321" i="2"/>
  <c r="AK321" i="2"/>
  <c r="AL321" i="2"/>
  <c r="AM321" i="2"/>
  <c r="AN321" i="2"/>
  <c r="AV321" i="2"/>
  <c r="C322" i="2"/>
  <c r="D322" i="2"/>
  <c r="E322" i="2"/>
  <c r="F322" i="2"/>
  <c r="G322" i="2"/>
  <c r="H322" i="2"/>
  <c r="J322" i="2"/>
  <c r="K322" i="2"/>
  <c r="L322" i="2"/>
  <c r="M322" i="2"/>
  <c r="AG322" i="2"/>
  <c r="AH322" i="2"/>
  <c r="AI322" i="2"/>
  <c r="AJ322" i="2"/>
  <c r="AK322" i="2"/>
  <c r="AL322" i="2"/>
  <c r="AM322" i="2"/>
  <c r="AN322" i="2"/>
  <c r="AV322" i="2"/>
  <c r="C323" i="2"/>
  <c r="D323" i="2"/>
  <c r="E323" i="2"/>
  <c r="F323" i="2"/>
  <c r="G323" i="2"/>
  <c r="H323" i="2"/>
  <c r="J323" i="2"/>
  <c r="K323" i="2"/>
  <c r="L323" i="2"/>
  <c r="M323" i="2"/>
  <c r="AG323" i="2"/>
  <c r="AH323" i="2"/>
  <c r="AI323" i="2"/>
  <c r="AJ323" i="2"/>
  <c r="AK323" i="2"/>
  <c r="AL323" i="2"/>
  <c r="AM323" i="2"/>
  <c r="AN323" i="2"/>
  <c r="AV323" i="2"/>
  <c r="C324" i="2"/>
  <c r="D324" i="2"/>
  <c r="E324" i="2"/>
  <c r="F324" i="2"/>
  <c r="G324" i="2"/>
  <c r="H324" i="2"/>
  <c r="J324" i="2"/>
  <c r="K324" i="2"/>
  <c r="L324" i="2"/>
  <c r="M324" i="2"/>
  <c r="AG324" i="2"/>
  <c r="AH324" i="2"/>
  <c r="AI324" i="2"/>
  <c r="AJ324" i="2"/>
  <c r="AK324" i="2"/>
  <c r="AL324" i="2"/>
  <c r="AM324" i="2"/>
  <c r="AN324" i="2"/>
  <c r="AV324" i="2"/>
  <c r="C325" i="2"/>
  <c r="D325" i="2"/>
  <c r="E325" i="2"/>
  <c r="F325" i="2"/>
  <c r="G325" i="2"/>
  <c r="H325" i="2"/>
  <c r="J325" i="2"/>
  <c r="K325" i="2"/>
  <c r="L325" i="2"/>
  <c r="M325" i="2"/>
  <c r="AG325" i="2"/>
  <c r="AH325" i="2"/>
  <c r="AI325" i="2"/>
  <c r="AJ325" i="2"/>
  <c r="AK325" i="2"/>
  <c r="AL325" i="2"/>
  <c r="AM325" i="2"/>
  <c r="AN325" i="2"/>
  <c r="AV325" i="2"/>
  <c r="C326" i="2"/>
  <c r="D326" i="2"/>
  <c r="E326" i="2"/>
  <c r="F326" i="2"/>
  <c r="G326" i="2"/>
  <c r="H326" i="2"/>
  <c r="J326" i="2"/>
  <c r="K326" i="2"/>
  <c r="L326" i="2"/>
  <c r="M326" i="2"/>
  <c r="AG326" i="2"/>
  <c r="AH326" i="2"/>
  <c r="AI326" i="2"/>
  <c r="AJ326" i="2"/>
  <c r="AK326" i="2"/>
  <c r="AL326" i="2"/>
  <c r="AM326" i="2"/>
  <c r="AN326" i="2"/>
  <c r="AV326" i="2"/>
  <c r="C327" i="2"/>
  <c r="D327" i="2"/>
  <c r="E327" i="2"/>
  <c r="F327" i="2"/>
  <c r="G327" i="2"/>
  <c r="H327" i="2"/>
  <c r="J327" i="2"/>
  <c r="K327" i="2"/>
  <c r="L327" i="2"/>
  <c r="M327" i="2"/>
  <c r="AG327" i="2"/>
  <c r="AH327" i="2"/>
  <c r="AI327" i="2"/>
  <c r="AJ327" i="2"/>
  <c r="AK327" i="2"/>
  <c r="AL327" i="2"/>
  <c r="AM327" i="2"/>
  <c r="AN327" i="2"/>
  <c r="AV327" i="2"/>
  <c r="C328" i="2"/>
  <c r="D328" i="2"/>
  <c r="E328" i="2"/>
  <c r="F328" i="2"/>
  <c r="G328" i="2"/>
  <c r="H328" i="2"/>
  <c r="J328" i="2"/>
  <c r="K328" i="2"/>
  <c r="L328" i="2"/>
  <c r="M328" i="2"/>
  <c r="AG328" i="2"/>
  <c r="AH328" i="2"/>
  <c r="AI328" i="2"/>
  <c r="AJ328" i="2"/>
  <c r="AK328" i="2"/>
  <c r="AL328" i="2"/>
  <c r="AM328" i="2"/>
  <c r="AN328" i="2"/>
  <c r="AV328" i="2"/>
  <c r="C329" i="2"/>
  <c r="D329" i="2"/>
  <c r="E329" i="2"/>
  <c r="F329" i="2"/>
  <c r="G329" i="2"/>
  <c r="H329" i="2"/>
  <c r="J329" i="2"/>
  <c r="K329" i="2"/>
  <c r="L329" i="2"/>
  <c r="M329" i="2"/>
  <c r="AG329" i="2"/>
  <c r="AH329" i="2"/>
  <c r="AI329" i="2"/>
  <c r="AJ329" i="2"/>
  <c r="AK329" i="2"/>
  <c r="AL329" i="2"/>
  <c r="AM329" i="2"/>
  <c r="AN329" i="2"/>
  <c r="AV329" i="2"/>
  <c r="C330" i="2"/>
  <c r="D330" i="2"/>
  <c r="E330" i="2"/>
  <c r="F330" i="2"/>
  <c r="G330" i="2"/>
  <c r="H330" i="2"/>
  <c r="J330" i="2"/>
  <c r="K330" i="2"/>
  <c r="L330" i="2"/>
  <c r="M330" i="2"/>
  <c r="AG330" i="2"/>
  <c r="AH330" i="2"/>
  <c r="AI330" i="2"/>
  <c r="AJ330" i="2"/>
  <c r="AK330" i="2"/>
  <c r="AL330" i="2"/>
  <c r="AM330" i="2"/>
  <c r="AN330" i="2"/>
  <c r="AV330" i="2"/>
  <c r="C331" i="2"/>
  <c r="D331" i="2"/>
  <c r="E331" i="2"/>
  <c r="F331" i="2"/>
  <c r="G331" i="2"/>
  <c r="H331" i="2"/>
  <c r="J331" i="2"/>
  <c r="K331" i="2"/>
  <c r="L331" i="2"/>
  <c r="M331" i="2"/>
  <c r="AG331" i="2"/>
  <c r="AH331" i="2"/>
  <c r="AI331" i="2"/>
  <c r="AJ331" i="2"/>
  <c r="AK331" i="2"/>
  <c r="AL331" i="2"/>
  <c r="AM331" i="2"/>
  <c r="AN331" i="2"/>
  <c r="AV331" i="2"/>
  <c r="C332" i="2"/>
  <c r="D332" i="2"/>
  <c r="E332" i="2"/>
  <c r="F332" i="2"/>
  <c r="G332" i="2"/>
  <c r="H332" i="2"/>
  <c r="J332" i="2"/>
  <c r="K332" i="2"/>
  <c r="L332" i="2"/>
  <c r="M332" i="2"/>
  <c r="AG332" i="2"/>
  <c r="AH332" i="2"/>
  <c r="AI332" i="2"/>
  <c r="AJ332" i="2"/>
  <c r="AK332" i="2"/>
  <c r="AL332" i="2"/>
  <c r="AM332" i="2"/>
  <c r="AN332" i="2"/>
  <c r="AV332" i="2"/>
  <c r="C333" i="2"/>
  <c r="D333" i="2"/>
  <c r="E333" i="2"/>
  <c r="F333" i="2"/>
  <c r="G333" i="2"/>
  <c r="H333" i="2"/>
  <c r="J333" i="2"/>
  <c r="K333" i="2"/>
  <c r="L333" i="2"/>
  <c r="M333" i="2"/>
  <c r="AG333" i="2"/>
  <c r="AH333" i="2"/>
  <c r="AI333" i="2"/>
  <c r="AJ333" i="2"/>
  <c r="AK333" i="2"/>
  <c r="AL333" i="2"/>
  <c r="AM333" i="2"/>
  <c r="AN333" i="2"/>
  <c r="AV333" i="2"/>
  <c r="C334" i="2"/>
  <c r="D334" i="2"/>
  <c r="E334" i="2"/>
  <c r="F334" i="2"/>
  <c r="G334" i="2"/>
  <c r="H334" i="2"/>
  <c r="J334" i="2"/>
  <c r="K334" i="2"/>
  <c r="L334" i="2"/>
  <c r="M334" i="2"/>
  <c r="AG334" i="2"/>
  <c r="AH334" i="2"/>
  <c r="AI334" i="2"/>
  <c r="AJ334" i="2"/>
  <c r="AK334" i="2"/>
  <c r="AL334" i="2"/>
  <c r="AM334" i="2"/>
  <c r="AN334" i="2"/>
  <c r="AV334" i="2"/>
  <c r="C335" i="2"/>
  <c r="D335" i="2"/>
  <c r="E335" i="2"/>
  <c r="F335" i="2"/>
  <c r="G335" i="2"/>
  <c r="H335" i="2"/>
  <c r="J335" i="2"/>
  <c r="K335" i="2"/>
  <c r="L335" i="2"/>
  <c r="M335" i="2"/>
  <c r="AG335" i="2"/>
  <c r="AH335" i="2"/>
  <c r="AI335" i="2"/>
  <c r="AJ335" i="2"/>
  <c r="AK335" i="2"/>
  <c r="AL335" i="2"/>
  <c r="AM335" i="2"/>
  <c r="AN335" i="2"/>
  <c r="AV335" i="2"/>
  <c r="C336" i="2"/>
  <c r="D336" i="2"/>
  <c r="E336" i="2"/>
  <c r="F336" i="2"/>
  <c r="G336" i="2"/>
  <c r="H336" i="2"/>
  <c r="J336" i="2"/>
  <c r="K336" i="2"/>
  <c r="L336" i="2"/>
  <c r="M336" i="2"/>
  <c r="AG336" i="2"/>
  <c r="AH336" i="2"/>
  <c r="AI336" i="2"/>
  <c r="AJ336" i="2"/>
  <c r="AK336" i="2"/>
  <c r="AL336" i="2"/>
  <c r="AM336" i="2"/>
  <c r="AN336" i="2"/>
  <c r="AV336" i="2"/>
  <c r="C337" i="2"/>
  <c r="D337" i="2"/>
  <c r="E337" i="2"/>
  <c r="F337" i="2"/>
  <c r="G337" i="2"/>
  <c r="H337" i="2"/>
  <c r="J337" i="2"/>
  <c r="K337" i="2"/>
  <c r="L337" i="2"/>
  <c r="M337" i="2"/>
  <c r="AG337" i="2"/>
  <c r="AH337" i="2"/>
  <c r="AI337" i="2"/>
  <c r="AJ337" i="2"/>
  <c r="AK337" i="2"/>
  <c r="AL337" i="2"/>
  <c r="AM337" i="2"/>
  <c r="AN337" i="2"/>
  <c r="AV337" i="2"/>
  <c r="C338" i="2"/>
  <c r="D338" i="2"/>
  <c r="E338" i="2"/>
  <c r="F338" i="2"/>
  <c r="G338" i="2"/>
  <c r="H338" i="2"/>
  <c r="J338" i="2"/>
  <c r="K338" i="2"/>
  <c r="L338" i="2"/>
  <c r="M338" i="2"/>
  <c r="AG338" i="2"/>
  <c r="AH338" i="2"/>
  <c r="AI338" i="2"/>
  <c r="AJ338" i="2"/>
  <c r="AK338" i="2"/>
  <c r="AL338" i="2"/>
  <c r="AM338" i="2"/>
  <c r="AN338" i="2"/>
  <c r="AV338" i="2"/>
  <c r="C339" i="2"/>
  <c r="D339" i="2"/>
  <c r="E339" i="2"/>
  <c r="F339" i="2"/>
  <c r="G339" i="2"/>
  <c r="H339" i="2"/>
  <c r="J339" i="2"/>
  <c r="K339" i="2"/>
  <c r="L339" i="2"/>
  <c r="M339" i="2"/>
  <c r="AG339" i="2"/>
  <c r="AH339" i="2"/>
  <c r="AI339" i="2"/>
  <c r="AJ339" i="2"/>
  <c r="AK339" i="2"/>
  <c r="AL339" i="2"/>
  <c r="AM339" i="2"/>
  <c r="AN339" i="2"/>
  <c r="AV339" i="2"/>
  <c r="C340" i="2"/>
  <c r="D340" i="2"/>
  <c r="E340" i="2"/>
  <c r="F340" i="2"/>
  <c r="G340" i="2"/>
  <c r="H340" i="2"/>
  <c r="J340" i="2"/>
  <c r="K340" i="2"/>
  <c r="L340" i="2"/>
  <c r="M340" i="2"/>
  <c r="AG340" i="2"/>
  <c r="AH340" i="2"/>
  <c r="AI340" i="2"/>
  <c r="AJ340" i="2"/>
  <c r="AK340" i="2"/>
  <c r="AL340" i="2"/>
  <c r="AM340" i="2"/>
  <c r="AN340" i="2"/>
  <c r="AV340" i="2"/>
  <c r="C341" i="2"/>
  <c r="D341" i="2"/>
  <c r="E341" i="2"/>
  <c r="F341" i="2"/>
  <c r="G341" i="2"/>
  <c r="H341" i="2"/>
  <c r="J341" i="2"/>
  <c r="K341" i="2"/>
  <c r="L341" i="2"/>
  <c r="M341" i="2"/>
  <c r="AG341" i="2"/>
  <c r="AH341" i="2"/>
  <c r="AI341" i="2"/>
  <c r="AJ341" i="2"/>
  <c r="AK341" i="2"/>
  <c r="AL341" i="2"/>
  <c r="AM341" i="2"/>
  <c r="AN341" i="2"/>
  <c r="AV341" i="2"/>
  <c r="C342" i="2"/>
  <c r="D342" i="2"/>
  <c r="E342" i="2"/>
  <c r="F342" i="2"/>
  <c r="G342" i="2"/>
  <c r="H342" i="2"/>
  <c r="J342" i="2"/>
  <c r="K342" i="2"/>
  <c r="L342" i="2"/>
  <c r="M342" i="2"/>
  <c r="AG342" i="2"/>
  <c r="AH342" i="2"/>
  <c r="AI342" i="2"/>
  <c r="AJ342" i="2"/>
  <c r="AK342" i="2"/>
  <c r="AL342" i="2"/>
  <c r="AM342" i="2"/>
  <c r="AN342" i="2"/>
  <c r="AV342" i="2"/>
  <c r="C343" i="2"/>
  <c r="D343" i="2"/>
  <c r="E343" i="2"/>
  <c r="F343" i="2"/>
  <c r="G343" i="2"/>
  <c r="H343" i="2"/>
  <c r="J343" i="2"/>
  <c r="K343" i="2"/>
  <c r="L343" i="2"/>
  <c r="M343" i="2"/>
  <c r="AG343" i="2"/>
  <c r="AH343" i="2"/>
  <c r="AI343" i="2"/>
  <c r="AJ343" i="2"/>
  <c r="AK343" i="2"/>
  <c r="AL343" i="2"/>
  <c r="AM343" i="2"/>
  <c r="AN343" i="2"/>
  <c r="AV343" i="2"/>
  <c r="C344" i="2"/>
  <c r="D344" i="2"/>
  <c r="E344" i="2"/>
  <c r="F344" i="2"/>
  <c r="G344" i="2"/>
  <c r="H344" i="2"/>
  <c r="J344" i="2"/>
  <c r="K344" i="2"/>
  <c r="L344" i="2"/>
  <c r="M344" i="2"/>
  <c r="AG344" i="2"/>
  <c r="AH344" i="2"/>
  <c r="AI344" i="2"/>
  <c r="AJ344" i="2"/>
  <c r="AK344" i="2"/>
  <c r="AL344" i="2"/>
  <c r="AM344" i="2"/>
  <c r="AN344" i="2"/>
  <c r="AV344" i="2"/>
  <c r="C345" i="2"/>
  <c r="D345" i="2"/>
  <c r="E345" i="2"/>
  <c r="F345" i="2"/>
  <c r="G345" i="2"/>
  <c r="H345" i="2"/>
  <c r="J345" i="2"/>
  <c r="K345" i="2"/>
  <c r="L345" i="2"/>
  <c r="M345" i="2"/>
  <c r="AG345" i="2"/>
  <c r="AH345" i="2"/>
  <c r="AI345" i="2"/>
  <c r="AJ345" i="2"/>
  <c r="AK345" i="2"/>
  <c r="AL345" i="2"/>
  <c r="AM345" i="2"/>
  <c r="AN345" i="2"/>
  <c r="AV345" i="2"/>
  <c r="C346" i="2"/>
  <c r="D346" i="2"/>
  <c r="E346" i="2"/>
  <c r="F346" i="2"/>
  <c r="G346" i="2"/>
  <c r="H346" i="2"/>
  <c r="J346" i="2"/>
  <c r="K346" i="2"/>
  <c r="L346" i="2"/>
  <c r="M346" i="2"/>
  <c r="AG346" i="2"/>
  <c r="AH346" i="2"/>
  <c r="AI346" i="2"/>
  <c r="AJ346" i="2"/>
  <c r="AK346" i="2"/>
  <c r="AL346" i="2"/>
  <c r="AM346" i="2"/>
  <c r="AN346" i="2"/>
  <c r="AV346" i="2"/>
  <c r="C347" i="2"/>
  <c r="D347" i="2"/>
  <c r="E347" i="2"/>
  <c r="F347" i="2"/>
  <c r="G347" i="2"/>
  <c r="H347" i="2"/>
  <c r="J347" i="2"/>
  <c r="K347" i="2"/>
  <c r="L347" i="2"/>
  <c r="M347" i="2"/>
  <c r="AG347" i="2"/>
  <c r="AH347" i="2"/>
  <c r="AI347" i="2"/>
  <c r="AJ347" i="2"/>
  <c r="AK347" i="2"/>
  <c r="AL347" i="2"/>
  <c r="AM347" i="2"/>
  <c r="AN347" i="2"/>
  <c r="AV347" i="2"/>
  <c r="C348" i="2"/>
  <c r="D348" i="2"/>
  <c r="E348" i="2"/>
  <c r="F348" i="2"/>
  <c r="G348" i="2"/>
  <c r="H348" i="2"/>
  <c r="J348" i="2"/>
  <c r="K348" i="2"/>
  <c r="L348" i="2"/>
  <c r="M348" i="2"/>
  <c r="AG348" i="2"/>
  <c r="AH348" i="2"/>
  <c r="AI348" i="2"/>
  <c r="AJ348" i="2"/>
  <c r="AK348" i="2"/>
  <c r="AL348" i="2"/>
  <c r="AM348" i="2"/>
  <c r="AN348" i="2"/>
  <c r="AV348" i="2"/>
  <c r="C349" i="2"/>
  <c r="D349" i="2"/>
  <c r="E349" i="2"/>
  <c r="F349" i="2"/>
  <c r="G349" i="2"/>
  <c r="H349" i="2"/>
  <c r="J349" i="2"/>
  <c r="K349" i="2"/>
  <c r="L349" i="2"/>
  <c r="M349" i="2"/>
  <c r="AG349" i="2"/>
  <c r="AH349" i="2"/>
  <c r="AI349" i="2"/>
  <c r="AJ349" i="2"/>
  <c r="AK349" i="2"/>
  <c r="AL349" i="2"/>
  <c r="AM349" i="2"/>
  <c r="AN349" i="2"/>
  <c r="AV349" i="2"/>
  <c r="C350" i="2"/>
  <c r="D350" i="2"/>
  <c r="E350" i="2"/>
  <c r="F350" i="2"/>
  <c r="G350" i="2"/>
  <c r="H350" i="2"/>
  <c r="J350" i="2"/>
  <c r="K350" i="2"/>
  <c r="L350" i="2"/>
  <c r="M350" i="2"/>
  <c r="AG350" i="2"/>
  <c r="AH350" i="2"/>
  <c r="AI350" i="2"/>
  <c r="AJ350" i="2"/>
  <c r="AK350" i="2"/>
  <c r="AL350" i="2"/>
  <c r="AM350" i="2"/>
  <c r="AN350" i="2"/>
  <c r="AV350" i="2"/>
  <c r="C351" i="2"/>
  <c r="D351" i="2"/>
  <c r="E351" i="2"/>
  <c r="F351" i="2"/>
  <c r="G351" i="2"/>
  <c r="H351" i="2"/>
  <c r="J351" i="2"/>
  <c r="K351" i="2"/>
  <c r="L351" i="2"/>
  <c r="M351" i="2"/>
  <c r="AG351" i="2"/>
  <c r="AH351" i="2"/>
  <c r="AI351" i="2"/>
  <c r="AJ351" i="2"/>
  <c r="AK351" i="2"/>
  <c r="AL351" i="2"/>
  <c r="AM351" i="2"/>
  <c r="AN351" i="2"/>
  <c r="AV351" i="2"/>
  <c r="C352" i="2"/>
  <c r="D352" i="2"/>
  <c r="E352" i="2"/>
  <c r="F352" i="2"/>
  <c r="G352" i="2"/>
  <c r="H352" i="2"/>
  <c r="J352" i="2"/>
  <c r="K352" i="2"/>
  <c r="L352" i="2"/>
  <c r="M352" i="2"/>
  <c r="AG352" i="2"/>
  <c r="AH352" i="2"/>
  <c r="AI352" i="2"/>
  <c r="AJ352" i="2"/>
  <c r="AK352" i="2"/>
  <c r="AL352" i="2"/>
  <c r="AM352" i="2"/>
  <c r="AN352" i="2"/>
  <c r="AV352" i="2"/>
  <c r="C353" i="2"/>
  <c r="D353" i="2"/>
  <c r="E353" i="2"/>
  <c r="F353" i="2"/>
  <c r="G353" i="2"/>
  <c r="H353" i="2"/>
  <c r="J353" i="2"/>
  <c r="K353" i="2"/>
  <c r="L353" i="2"/>
  <c r="M353" i="2"/>
  <c r="AG353" i="2"/>
  <c r="AH353" i="2"/>
  <c r="AI353" i="2"/>
  <c r="AJ353" i="2"/>
  <c r="AK353" i="2"/>
  <c r="AL353" i="2"/>
  <c r="AM353" i="2"/>
  <c r="AN353" i="2"/>
  <c r="AV353" i="2"/>
  <c r="C354" i="2"/>
  <c r="D354" i="2"/>
  <c r="E354" i="2"/>
  <c r="F354" i="2"/>
  <c r="G354" i="2"/>
  <c r="H354" i="2"/>
  <c r="J354" i="2"/>
  <c r="K354" i="2"/>
  <c r="L354" i="2"/>
  <c r="M354" i="2"/>
  <c r="AG354" i="2"/>
  <c r="AH354" i="2"/>
  <c r="AI354" i="2"/>
  <c r="AJ354" i="2"/>
  <c r="AK354" i="2"/>
  <c r="AL354" i="2"/>
  <c r="AM354" i="2"/>
  <c r="AN354" i="2"/>
  <c r="AV354" i="2"/>
  <c r="C355" i="2"/>
  <c r="D355" i="2"/>
  <c r="E355" i="2"/>
  <c r="F355" i="2"/>
  <c r="G355" i="2"/>
  <c r="H355" i="2"/>
  <c r="J355" i="2"/>
  <c r="K355" i="2"/>
  <c r="L355" i="2"/>
  <c r="M355" i="2"/>
  <c r="AG355" i="2"/>
  <c r="AH355" i="2"/>
  <c r="AI355" i="2"/>
  <c r="AJ355" i="2"/>
  <c r="AK355" i="2"/>
  <c r="AL355" i="2"/>
  <c r="AM355" i="2"/>
  <c r="AN355" i="2"/>
  <c r="AV355" i="2"/>
  <c r="C356" i="2"/>
  <c r="D356" i="2"/>
  <c r="E356" i="2"/>
  <c r="F356" i="2"/>
  <c r="G356" i="2"/>
  <c r="H356" i="2"/>
  <c r="J356" i="2"/>
  <c r="K356" i="2"/>
  <c r="L356" i="2"/>
  <c r="M356" i="2"/>
  <c r="AG356" i="2"/>
  <c r="AH356" i="2"/>
  <c r="AI356" i="2"/>
  <c r="AJ356" i="2"/>
  <c r="AK356" i="2"/>
  <c r="AL356" i="2"/>
  <c r="AM356" i="2"/>
  <c r="AN356" i="2"/>
  <c r="AV356" i="2"/>
  <c r="C357" i="2"/>
  <c r="D357" i="2"/>
  <c r="E357" i="2"/>
  <c r="F357" i="2"/>
  <c r="G357" i="2"/>
  <c r="H357" i="2"/>
  <c r="J357" i="2"/>
  <c r="K357" i="2"/>
  <c r="L357" i="2"/>
  <c r="M357" i="2"/>
  <c r="AG357" i="2"/>
  <c r="AH357" i="2"/>
  <c r="AI357" i="2"/>
  <c r="AJ357" i="2"/>
  <c r="AK357" i="2"/>
  <c r="AL357" i="2"/>
  <c r="AM357" i="2"/>
  <c r="AN357" i="2"/>
  <c r="AV357" i="2"/>
  <c r="C358" i="2"/>
  <c r="D358" i="2"/>
  <c r="E358" i="2"/>
  <c r="F358" i="2"/>
  <c r="G358" i="2"/>
  <c r="H358" i="2"/>
  <c r="J358" i="2"/>
  <c r="K358" i="2"/>
  <c r="L358" i="2"/>
  <c r="M358" i="2"/>
  <c r="AG358" i="2"/>
  <c r="AH358" i="2"/>
  <c r="AI358" i="2"/>
  <c r="AJ358" i="2"/>
  <c r="AK358" i="2"/>
  <c r="AL358" i="2"/>
  <c r="AM358" i="2"/>
  <c r="AN358" i="2"/>
  <c r="AV358" i="2"/>
  <c r="C359" i="2"/>
  <c r="D359" i="2"/>
  <c r="E359" i="2"/>
  <c r="F359" i="2"/>
  <c r="G359" i="2"/>
  <c r="H359" i="2"/>
  <c r="J359" i="2"/>
  <c r="K359" i="2"/>
  <c r="L359" i="2"/>
  <c r="M359" i="2"/>
  <c r="AG359" i="2"/>
  <c r="AH359" i="2"/>
  <c r="AI359" i="2"/>
  <c r="AJ359" i="2"/>
  <c r="AK359" i="2"/>
  <c r="AL359" i="2"/>
  <c r="AM359" i="2"/>
  <c r="AN359" i="2"/>
  <c r="AV359" i="2"/>
  <c r="C360" i="2"/>
  <c r="D360" i="2"/>
  <c r="E360" i="2"/>
  <c r="F360" i="2"/>
  <c r="G360" i="2"/>
  <c r="H360" i="2"/>
  <c r="J360" i="2"/>
  <c r="K360" i="2"/>
  <c r="L360" i="2"/>
  <c r="M360" i="2"/>
  <c r="AG360" i="2"/>
  <c r="AH360" i="2"/>
  <c r="AI360" i="2"/>
  <c r="AJ360" i="2"/>
  <c r="AK360" i="2"/>
  <c r="AL360" i="2"/>
  <c r="AM360" i="2"/>
  <c r="AN360" i="2"/>
  <c r="AV360" i="2"/>
  <c r="C361" i="2"/>
  <c r="D361" i="2"/>
  <c r="E361" i="2"/>
  <c r="F361" i="2"/>
  <c r="G361" i="2"/>
  <c r="H361" i="2"/>
  <c r="J361" i="2"/>
  <c r="K361" i="2"/>
  <c r="L361" i="2"/>
  <c r="M361" i="2"/>
  <c r="AG361" i="2"/>
  <c r="AH361" i="2"/>
  <c r="AI361" i="2"/>
  <c r="AJ361" i="2"/>
  <c r="AK361" i="2"/>
  <c r="AL361" i="2"/>
  <c r="AM361" i="2"/>
  <c r="AN361" i="2"/>
  <c r="AV361" i="2"/>
  <c r="C362" i="2"/>
  <c r="D362" i="2"/>
  <c r="E362" i="2"/>
  <c r="F362" i="2"/>
  <c r="G362" i="2"/>
  <c r="H362" i="2"/>
  <c r="J362" i="2"/>
  <c r="K362" i="2"/>
  <c r="L362" i="2"/>
  <c r="M362" i="2"/>
  <c r="AG362" i="2"/>
  <c r="AH362" i="2"/>
  <c r="AI362" i="2"/>
  <c r="AJ362" i="2"/>
  <c r="AK362" i="2"/>
  <c r="AL362" i="2"/>
  <c r="AM362" i="2"/>
  <c r="AN362" i="2"/>
  <c r="AV362" i="2"/>
  <c r="C363" i="2"/>
  <c r="D363" i="2"/>
  <c r="E363" i="2"/>
  <c r="F363" i="2"/>
  <c r="G363" i="2"/>
  <c r="H363" i="2"/>
  <c r="J363" i="2"/>
  <c r="K363" i="2"/>
  <c r="L363" i="2"/>
  <c r="M363" i="2"/>
  <c r="AG363" i="2"/>
  <c r="AH363" i="2"/>
  <c r="AI363" i="2"/>
  <c r="AJ363" i="2"/>
  <c r="AK363" i="2"/>
  <c r="AL363" i="2"/>
  <c r="AM363" i="2"/>
  <c r="AN363" i="2"/>
  <c r="AV363" i="2"/>
  <c r="C364" i="2"/>
  <c r="D364" i="2"/>
  <c r="E364" i="2"/>
  <c r="F364" i="2"/>
  <c r="G364" i="2"/>
  <c r="H364" i="2"/>
  <c r="J364" i="2"/>
  <c r="K364" i="2"/>
  <c r="L364" i="2"/>
  <c r="M364" i="2"/>
  <c r="AG364" i="2"/>
  <c r="AH364" i="2"/>
  <c r="AI364" i="2"/>
  <c r="AJ364" i="2"/>
  <c r="AK364" i="2"/>
  <c r="AL364" i="2"/>
  <c r="AM364" i="2"/>
  <c r="AN364" i="2"/>
  <c r="AV364" i="2"/>
  <c r="C365" i="2"/>
  <c r="D365" i="2"/>
  <c r="E365" i="2"/>
  <c r="F365" i="2"/>
  <c r="G365" i="2"/>
  <c r="H365" i="2"/>
  <c r="J365" i="2"/>
  <c r="K365" i="2"/>
  <c r="L365" i="2"/>
  <c r="M365" i="2"/>
  <c r="AG365" i="2"/>
  <c r="AH365" i="2"/>
  <c r="AI365" i="2"/>
  <c r="AJ365" i="2"/>
  <c r="AK365" i="2"/>
  <c r="AL365" i="2"/>
  <c r="AM365" i="2"/>
  <c r="AN365" i="2"/>
  <c r="AV365" i="2"/>
  <c r="C366" i="2"/>
  <c r="D366" i="2"/>
  <c r="E366" i="2"/>
  <c r="F366" i="2"/>
  <c r="G366" i="2"/>
  <c r="H366" i="2"/>
  <c r="J366" i="2"/>
  <c r="K366" i="2"/>
  <c r="L366" i="2"/>
  <c r="M366" i="2"/>
  <c r="AG366" i="2"/>
  <c r="AH366" i="2"/>
  <c r="AI366" i="2"/>
  <c r="AJ366" i="2"/>
  <c r="AK366" i="2"/>
  <c r="AL366" i="2"/>
  <c r="AM366" i="2"/>
  <c r="AN366" i="2"/>
  <c r="AV366" i="2"/>
  <c r="C367" i="2"/>
  <c r="D367" i="2"/>
  <c r="E367" i="2"/>
  <c r="F367" i="2"/>
  <c r="G367" i="2"/>
  <c r="H367" i="2"/>
  <c r="J367" i="2"/>
  <c r="K367" i="2"/>
  <c r="L367" i="2"/>
  <c r="M367" i="2"/>
  <c r="AG367" i="2"/>
  <c r="AH367" i="2"/>
  <c r="AI367" i="2"/>
  <c r="AJ367" i="2"/>
  <c r="AK367" i="2"/>
  <c r="AL367" i="2"/>
  <c r="AM367" i="2"/>
  <c r="AN367" i="2"/>
  <c r="AV367" i="2"/>
  <c r="C368" i="2"/>
  <c r="D368" i="2"/>
  <c r="E368" i="2"/>
  <c r="F368" i="2"/>
  <c r="G368" i="2"/>
  <c r="H368" i="2"/>
  <c r="J368" i="2"/>
  <c r="K368" i="2"/>
  <c r="L368" i="2"/>
  <c r="M368" i="2"/>
  <c r="AG368" i="2"/>
  <c r="AH368" i="2"/>
  <c r="AI368" i="2"/>
  <c r="AJ368" i="2"/>
  <c r="AK368" i="2"/>
  <c r="AL368" i="2"/>
  <c r="AM368" i="2"/>
  <c r="AN368" i="2"/>
  <c r="AV368" i="2"/>
  <c r="C369" i="2"/>
  <c r="D369" i="2"/>
  <c r="E369" i="2"/>
  <c r="F369" i="2"/>
  <c r="G369" i="2"/>
  <c r="H369" i="2"/>
  <c r="J369" i="2"/>
  <c r="K369" i="2"/>
  <c r="L369" i="2"/>
  <c r="M369" i="2"/>
  <c r="AG369" i="2"/>
  <c r="AH369" i="2"/>
  <c r="AI369" i="2"/>
  <c r="AJ369" i="2"/>
  <c r="AK369" i="2"/>
  <c r="AL369" i="2"/>
  <c r="AM369" i="2"/>
  <c r="AN369" i="2"/>
  <c r="AV369" i="2"/>
  <c r="C370" i="2"/>
  <c r="D370" i="2"/>
  <c r="E370" i="2"/>
  <c r="F370" i="2"/>
  <c r="G370" i="2"/>
  <c r="H370" i="2"/>
  <c r="J370" i="2"/>
  <c r="K370" i="2"/>
  <c r="L370" i="2"/>
  <c r="M370" i="2"/>
  <c r="AG370" i="2"/>
  <c r="AH370" i="2"/>
  <c r="AI370" i="2"/>
  <c r="AJ370" i="2"/>
  <c r="AK370" i="2"/>
  <c r="AL370" i="2"/>
  <c r="AM370" i="2"/>
  <c r="AN370" i="2"/>
  <c r="AV370" i="2"/>
  <c r="C371" i="2"/>
  <c r="D371" i="2"/>
  <c r="E371" i="2"/>
  <c r="F371" i="2"/>
  <c r="G371" i="2"/>
  <c r="H371" i="2"/>
  <c r="J371" i="2"/>
  <c r="K371" i="2"/>
  <c r="L371" i="2"/>
  <c r="M371" i="2"/>
  <c r="AG371" i="2"/>
  <c r="AH371" i="2"/>
  <c r="AI371" i="2"/>
  <c r="AJ371" i="2"/>
  <c r="AK371" i="2"/>
  <c r="AL371" i="2"/>
  <c r="AM371" i="2"/>
  <c r="AN371" i="2"/>
  <c r="AV371" i="2"/>
  <c r="C372" i="2"/>
  <c r="D372" i="2"/>
  <c r="E372" i="2"/>
  <c r="F372" i="2"/>
  <c r="G372" i="2"/>
  <c r="H372" i="2"/>
  <c r="J372" i="2"/>
  <c r="K372" i="2"/>
  <c r="L372" i="2"/>
  <c r="M372" i="2"/>
  <c r="AG372" i="2"/>
  <c r="AH372" i="2"/>
  <c r="AI372" i="2"/>
  <c r="AJ372" i="2"/>
  <c r="AK372" i="2"/>
  <c r="AL372" i="2"/>
  <c r="AM372" i="2"/>
  <c r="AN372" i="2"/>
  <c r="AV372" i="2"/>
  <c r="C373" i="2"/>
  <c r="D373" i="2"/>
  <c r="E373" i="2"/>
  <c r="F373" i="2"/>
  <c r="G373" i="2"/>
  <c r="H373" i="2"/>
  <c r="J373" i="2"/>
  <c r="K373" i="2"/>
  <c r="L373" i="2"/>
  <c r="M373" i="2"/>
  <c r="AG373" i="2"/>
  <c r="AH373" i="2"/>
  <c r="AI373" i="2"/>
  <c r="AJ373" i="2"/>
  <c r="AK373" i="2"/>
  <c r="AL373" i="2"/>
  <c r="AM373" i="2"/>
  <c r="AN373" i="2"/>
  <c r="AV373" i="2"/>
  <c r="C374" i="2"/>
  <c r="D374" i="2"/>
  <c r="E374" i="2"/>
  <c r="F374" i="2"/>
  <c r="G374" i="2"/>
  <c r="H374" i="2"/>
  <c r="J374" i="2"/>
  <c r="K374" i="2"/>
  <c r="L374" i="2"/>
  <c r="M374" i="2"/>
  <c r="AG374" i="2"/>
  <c r="AH374" i="2"/>
  <c r="AI374" i="2"/>
  <c r="AJ374" i="2"/>
  <c r="AK374" i="2"/>
  <c r="AL374" i="2"/>
  <c r="AM374" i="2"/>
  <c r="AN374" i="2"/>
  <c r="AV374" i="2"/>
  <c r="C375" i="2"/>
  <c r="D375" i="2"/>
  <c r="E375" i="2"/>
  <c r="F375" i="2"/>
  <c r="G375" i="2"/>
  <c r="H375" i="2"/>
  <c r="J375" i="2"/>
  <c r="K375" i="2"/>
  <c r="L375" i="2"/>
  <c r="M375" i="2"/>
  <c r="AG375" i="2"/>
  <c r="AH375" i="2"/>
  <c r="AI375" i="2"/>
  <c r="AJ375" i="2"/>
  <c r="AK375" i="2"/>
  <c r="AL375" i="2"/>
  <c r="AM375" i="2"/>
  <c r="AN375" i="2"/>
  <c r="AV375" i="2"/>
  <c r="C376" i="2"/>
  <c r="D376" i="2"/>
  <c r="E376" i="2"/>
  <c r="F376" i="2"/>
  <c r="G376" i="2"/>
  <c r="H376" i="2"/>
  <c r="J376" i="2"/>
  <c r="K376" i="2"/>
  <c r="L376" i="2"/>
  <c r="M376" i="2"/>
  <c r="AG376" i="2"/>
  <c r="AH376" i="2"/>
  <c r="AI376" i="2"/>
  <c r="AJ376" i="2"/>
  <c r="AK376" i="2"/>
  <c r="AL376" i="2"/>
  <c r="AM376" i="2"/>
  <c r="AN376" i="2"/>
  <c r="AV376" i="2"/>
  <c r="C377" i="2"/>
  <c r="D377" i="2"/>
  <c r="E377" i="2"/>
  <c r="F377" i="2"/>
  <c r="G377" i="2"/>
  <c r="H377" i="2"/>
  <c r="J377" i="2"/>
  <c r="K377" i="2"/>
  <c r="L377" i="2"/>
  <c r="M377" i="2"/>
  <c r="AG377" i="2"/>
  <c r="AH377" i="2"/>
  <c r="AI377" i="2"/>
  <c r="AJ377" i="2"/>
  <c r="AK377" i="2"/>
  <c r="AL377" i="2"/>
  <c r="AM377" i="2"/>
  <c r="AN377" i="2"/>
  <c r="AV377" i="2"/>
  <c r="C378" i="2"/>
  <c r="D378" i="2"/>
  <c r="E378" i="2"/>
  <c r="F378" i="2"/>
  <c r="G378" i="2"/>
  <c r="H378" i="2"/>
  <c r="J378" i="2"/>
  <c r="K378" i="2"/>
  <c r="L378" i="2"/>
  <c r="M378" i="2"/>
  <c r="AG378" i="2"/>
  <c r="AH378" i="2"/>
  <c r="AI378" i="2"/>
  <c r="AJ378" i="2"/>
  <c r="AK378" i="2"/>
  <c r="AL378" i="2"/>
  <c r="AM378" i="2"/>
  <c r="AN378" i="2"/>
  <c r="AV378" i="2"/>
  <c r="C379" i="2"/>
  <c r="D379" i="2"/>
  <c r="E379" i="2"/>
  <c r="F379" i="2"/>
  <c r="G379" i="2"/>
  <c r="H379" i="2"/>
  <c r="J379" i="2"/>
  <c r="K379" i="2"/>
  <c r="L379" i="2"/>
  <c r="M379" i="2"/>
  <c r="AG379" i="2"/>
  <c r="AH379" i="2"/>
  <c r="AI379" i="2"/>
  <c r="AJ379" i="2"/>
  <c r="AK379" i="2"/>
  <c r="AL379" i="2"/>
  <c r="AM379" i="2"/>
  <c r="AN379" i="2"/>
  <c r="AV379" i="2"/>
  <c r="C380" i="2"/>
  <c r="D380" i="2"/>
  <c r="E380" i="2"/>
  <c r="F380" i="2"/>
  <c r="G380" i="2"/>
  <c r="H380" i="2"/>
  <c r="J380" i="2"/>
  <c r="K380" i="2"/>
  <c r="L380" i="2"/>
  <c r="M380" i="2"/>
  <c r="AG380" i="2"/>
  <c r="AH380" i="2"/>
  <c r="AI380" i="2"/>
  <c r="AJ380" i="2"/>
  <c r="AK380" i="2"/>
  <c r="AL380" i="2"/>
  <c r="AM380" i="2"/>
  <c r="AN380" i="2"/>
  <c r="AV380" i="2"/>
  <c r="C381" i="2"/>
  <c r="D381" i="2"/>
  <c r="E381" i="2"/>
  <c r="F381" i="2"/>
  <c r="G381" i="2"/>
  <c r="H381" i="2"/>
  <c r="J381" i="2"/>
  <c r="K381" i="2"/>
  <c r="L381" i="2"/>
  <c r="M381" i="2"/>
  <c r="AG381" i="2"/>
  <c r="AH381" i="2"/>
  <c r="AI381" i="2"/>
  <c r="AJ381" i="2"/>
  <c r="AK381" i="2"/>
  <c r="AL381" i="2"/>
  <c r="AM381" i="2"/>
  <c r="AN381" i="2"/>
  <c r="AV381" i="2"/>
  <c r="C382" i="2"/>
  <c r="D382" i="2"/>
  <c r="E382" i="2"/>
  <c r="F382" i="2"/>
  <c r="G382" i="2"/>
  <c r="H382" i="2"/>
  <c r="J382" i="2"/>
  <c r="K382" i="2"/>
  <c r="L382" i="2"/>
  <c r="M382" i="2"/>
  <c r="AG382" i="2"/>
  <c r="AH382" i="2"/>
  <c r="AI382" i="2"/>
  <c r="AJ382" i="2"/>
  <c r="AK382" i="2"/>
  <c r="AL382" i="2"/>
  <c r="AM382" i="2"/>
  <c r="AN382" i="2"/>
  <c r="AV382" i="2"/>
  <c r="C383" i="2"/>
  <c r="D383" i="2"/>
  <c r="E383" i="2"/>
  <c r="F383" i="2"/>
  <c r="G383" i="2"/>
  <c r="H383" i="2"/>
  <c r="J383" i="2"/>
  <c r="K383" i="2"/>
  <c r="L383" i="2"/>
  <c r="M383" i="2"/>
  <c r="AG383" i="2"/>
  <c r="AH383" i="2"/>
  <c r="AI383" i="2"/>
  <c r="AJ383" i="2"/>
  <c r="AK383" i="2"/>
  <c r="AL383" i="2"/>
  <c r="AM383" i="2"/>
  <c r="AN383" i="2"/>
  <c r="AV383" i="2"/>
  <c r="C384" i="2"/>
  <c r="D384" i="2"/>
  <c r="E384" i="2"/>
  <c r="F384" i="2"/>
  <c r="G384" i="2"/>
  <c r="H384" i="2"/>
  <c r="J384" i="2"/>
  <c r="K384" i="2"/>
  <c r="L384" i="2"/>
  <c r="M384" i="2"/>
  <c r="AG384" i="2"/>
  <c r="AH384" i="2"/>
  <c r="AI384" i="2"/>
  <c r="AJ384" i="2"/>
  <c r="AK384" i="2"/>
  <c r="AL384" i="2"/>
  <c r="AM384" i="2"/>
  <c r="AN384" i="2"/>
  <c r="AV384" i="2"/>
  <c r="C385" i="2"/>
  <c r="D385" i="2"/>
  <c r="E385" i="2"/>
  <c r="F385" i="2"/>
  <c r="G385" i="2"/>
  <c r="H385" i="2"/>
  <c r="J385" i="2"/>
  <c r="K385" i="2"/>
  <c r="L385" i="2"/>
  <c r="M385" i="2"/>
  <c r="AG385" i="2"/>
  <c r="AH385" i="2"/>
  <c r="AI385" i="2"/>
  <c r="AJ385" i="2"/>
  <c r="AK385" i="2"/>
  <c r="AL385" i="2"/>
  <c r="AM385" i="2"/>
  <c r="AN385" i="2"/>
  <c r="AV385" i="2"/>
  <c r="C386" i="2"/>
  <c r="D386" i="2"/>
  <c r="E386" i="2"/>
  <c r="F386" i="2"/>
  <c r="G386" i="2"/>
  <c r="H386" i="2"/>
  <c r="J386" i="2"/>
  <c r="K386" i="2"/>
  <c r="L386" i="2"/>
  <c r="M386" i="2"/>
  <c r="AG386" i="2"/>
  <c r="AH386" i="2"/>
  <c r="AI386" i="2"/>
  <c r="AJ386" i="2"/>
  <c r="AK386" i="2"/>
  <c r="AL386" i="2"/>
  <c r="AM386" i="2"/>
  <c r="AN386" i="2"/>
  <c r="AV386" i="2"/>
  <c r="C387" i="2"/>
  <c r="D387" i="2"/>
  <c r="E387" i="2"/>
  <c r="F387" i="2"/>
  <c r="G387" i="2"/>
  <c r="H387" i="2"/>
  <c r="J387" i="2"/>
  <c r="K387" i="2"/>
  <c r="L387" i="2"/>
  <c r="M387" i="2"/>
  <c r="AG387" i="2"/>
  <c r="AH387" i="2"/>
  <c r="AI387" i="2"/>
  <c r="AJ387" i="2"/>
  <c r="AK387" i="2"/>
  <c r="AL387" i="2"/>
  <c r="AM387" i="2"/>
  <c r="AN387" i="2"/>
  <c r="AV387" i="2"/>
  <c r="C388" i="2"/>
  <c r="D388" i="2"/>
  <c r="E388" i="2"/>
  <c r="F388" i="2"/>
  <c r="G388" i="2"/>
  <c r="H388" i="2"/>
  <c r="J388" i="2"/>
  <c r="K388" i="2"/>
  <c r="L388" i="2"/>
  <c r="M388" i="2"/>
  <c r="AG388" i="2"/>
  <c r="AH388" i="2"/>
  <c r="AI388" i="2"/>
  <c r="AJ388" i="2"/>
  <c r="AK388" i="2"/>
  <c r="AL388" i="2"/>
  <c r="AM388" i="2"/>
  <c r="AN388" i="2"/>
  <c r="AV388" i="2"/>
  <c r="C389" i="2"/>
  <c r="D389" i="2"/>
  <c r="E389" i="2"/>
  <c r="F389" i="2"/>
  <c r="G389" i="2"/>
  <c r="H389" i="2"/>
  <c r="J389" i="2"/>
  <c r="K389" i="2"/>
  <c r="L389" i="2"/>
  <c r="M389" i="2"/>
  <c r="AG389" i="2"/>
  <c r="AH389" i="2"/>
  <c r="AI389" i="2"/>
  <c r="AJ389" i="2"/>
  <c r="AK389" i="2"/>
  <c r="AL389" i="2"/>
  <c r="AM389" i="2"/>
  <c r="AN389" i="2"/>
  <c r="C391" i="2"/>
  <c r="D391" i="2"/>
  <c r="E391" i="2"/>
  <c r="F391" i="2"/>
  <c r="G391" i="2"/>
  <c r="H391" i="2"/>
  <c r="J391" i="2"/>
  <c r="K391" i="2"/>
  <c r="L391" i="2"/>
  <c r="M391" i="2"/>
  <c r="AG391" i="2"/>
  <c r="AH391" i="2"/>
  <c r="AI391" i="2"/>
  <c r="AJ391" i="2"/>
  <c r="AK391" i="2"/>
  <c r="AL391" i="2"/>
  <c r="AM391" i="2"/>
  <c r="AN391" i="2"/>
  <c r="AV391" i="2"/>
  <c r="C392" i="2"/>
  <c r="D392" i="2"/>
  <c r="E392" i="2"/>
  <c r="F392" i="2"/>
  <c r="G392" i="2"/>
  <c r="H392" i="2"/>
  <c r="J392" i="2"/>
  <c r="K392" i="2"/>
  <c r="L392" i="2"/>
  <c r="M392" i="2"/>
  <c r="AG392" i="2"/>
  <c r="AH392" i="2"/>
  <c r="AI392" i="2"/>
  <c r="AJ392" i="2"/>
  <c r="AK392" i="2"/>
  <c r="AL392" i="2"/>
  <c r="AM392" i="2"/>
  <c r="AN392" i="2"/>
  <c r="AV392" i="2"/>
  <c r="C393" i="2"/>
  <c r="D393" i="2"/>
  <c r="E393" i="2"/>
  <c r="F393" i="2"/>
  <c r="G393" i="2"/>
  <c r="H393" i="2"/>
  <c r="J393" i="2"/>
  <c r="K393" i="2"/>
  <c r="L393" i="2"/>
  <c r="M393" i="2"/>
  <c r="AG393" i="2"/>
  <c r="AH393" i="2"/>
  <c r="AI393" i="2"/>
  <c r="AJ393" i="2"/>
  <c r="AK393" i="2"/>
  <c r="AL393" i="2"/>
  <c r="AM393" i="2"/>
  <c r="AN393" i="2"/>
  <c r="AV393" i="2"/>
  <c r="C394" i="2"/>
  <c r="D394" i="2"/>
  <c r="E394" i="2"/>
  <c r="F394" i="2"/>
  <c r="G394" i="2"/>
  <c r="H394" i="2"/>
  <c r="J394" i="2"/>
  <c r="K394" i="2"/>
  <c r="L394" i="2"/>
  <c r="M394" i="2"/>
  <c r="AG394" i="2"/>
  <c r="AH394" i="2"/>
  <c r="AI394" i="2"/>
  <c r="AJ394" i="2"/>
  <c r="AK394" i="2"/>
  <c r="AL394" i="2"/>
  <c r="AM394" i="2"/>
  <c r="AN394" i="2"/>
  <c r="AV394" i="2"/>
  <c r="C395" i="2"/>
  <c r="D395" i="2"/>
  <c r="E395" i="2"/>
  <c r="F395" i="2"/>
  <c r="G395" i="2"/>
  <c r="H395" i="2"/>
  <c r="J395" i="2"/>
  <c r="K395" i="2"/>
  <c r="L395" i="2"/>
  <c r="M395" i="2"/>
  <c r="AG395" i="2"/>
  <c r="AH395" i="2"/>
  <c r="AI395" i="2"/>
  <c r="AJ395" i="2"/>
  <c r="AK395" i="2"/>
  <c r="AL395" i="2"/>
  <c r="AM395" i="2"/>
  <c r="AN395" i="2"/>
  <c r="AV395" i="2"/>
  <c r="C396" i="2"/>
  <c r="D396" i="2"/>
  <c r="E396" i="2"/>
  <c r="F396" i="2"/>
  <c r="G396" i="2"/>
  <c r="H396" i="2"/>
  <c r="J396" i="2"/>
  <c r="K396" i="2"/>
  <c r="L396" i="2"/>
  <c r="M396" i="2"/>
  <c r="AG396" i="2"/>
  <c r="AH396" i="2"/>
  <c r="AI396" i="2"/>
  <c r="AJ396" i="2"/>
  <c r="AK396" i="2"/>
  <c r="AL396" i="2"/>
  <c r="AM396" i="2"/>
  <c r="AN396" i="2"/>
  <c r="AV396" i="2"/>
  <c r="C397" i="2"/>
  <c r="D397" i="2"/>
  <c r="E397" i="2"/>
  <c r="F397" i="2"/>
  <c r="G397" i="2"/>
  <c r="H397" i="2"/>
  <c r="J397" i="2"/>
  <c r="K397" i="2"/>
  <c r="L397" i="2"/>
  <c r="M397" i="2"/>
  <c r="AG397" i="2"/>
  <c r="AH397" i="2"/>
  <c r="AI397" i="2"/>
  <c r="AJ397" i="2"/>
  <c r="AK397" i="2"/>
  <c r="AL397" i="2"/>
  <c r="AM397" i="2"/>
  <c r="AN397" i="2"/>
  <c r="AV397" i="2"/>
  <c r="C398" i="2"/>
  <c r="D398" i="2"/>
  <c r="E398" i="2"/>
  <c r="F398" i="2"/>
  <c r="G398" i="2"/>
  <c r="H398" i="2"/>
  <c r="J398" i="2"/>
  <c r="K398" i="2"/>
  <c r="L398" i="2"/>
  <c r="M398" i="2"/>
  <c r="AG398" i="2"/>
  <c r="AH398" i="2"/>
  <c r="AI398" i="2"/>
  <c r="AJ398" i="2"/>
  <c r="AK398" i="2"/>
  <c r="AL398" i="2"/>
  <c r="AM398" i="2"/>
  <c r="AN398" i="2"/>
  <c r="AV398" i="2"/>
  <c r="C399" i="2"/>
  <c r="D399" i="2"/>
  <c r="E399" i="2"/>
  <c r="F399" i="2"/>
  <c r="G399" i="2"/>
  <c r="H399" i="2"/>
  <c r="J399" i="2"/>
  <c r="K399" i="2"/>
  <c r="L399" i="2"/>
  <c r="M399" i="2"/>
  <c r="AG399" i="2"/>
  <c r="AH399" i="2"/>
  <c r="AI399" i="2"/>
  <c r="AJ399" i="2"/>
  <c r="AK399" i="2"/>
  <c r="AL399" i="2"/>
  <c r="AM399" i="2"/>
  <c r="AN399" i="2"/>
  <c r="AV399" i="2"/>
  <c r="C400" i="2"/>
  <c r="D400" i="2"/>
  <c r="E400" i="2"/>
  <c r="F400" i="2"/>
  <c r="G400" i="2"/>
  <c r="H400" i="2"/>
  <c r="J400" i="2"/>
  <c r="K400" i="2"/>
  <c r="L400" i="2"/>
  <c r="M400" i="2"/>
  <c r="AG400" i="2"/>
  <c r="AH400" i="2"/>
  <c r="AI400" i="2"/>
  <c r="AJ400" i="2"/>
  <c r="AK400" i="2"/>
  <c r="AL400" i="2"/>
  <c r="AM400" i="2"/>
  <c r="AN400" i="2"/>
  <c r="AV400" i="2"/>
  <c r="C401" i="2"/>
  <c r="D401" i="2"/>
  <c r="E401" i="2"/>
  <c r="F401" i="2"/>
  <c r="G401" i="2"/>
  <c r="H401" i="2"/>
  <c r="J401" i="2"/>
  <c r="K401" i="2"/>
  <c r="L401" i="2"/>
  <c r="M401" i="2"/>
  <c r="AG401" i="2"/>
  <c r="AH401" i="2"/>
  <c r="AI401" i="2"/>
  <c r="AJ401" i="2"/>
  <c r="AK401" i="2"/>
  <c r="AL401" i="2"/>
  <c r="AM401" i="2"/>
  <c r="AN401" i="2"/>
  <c r="AV401" i="2"/>
  <c r="C402" i="2"/>
  <c r="D402" i="2"/>
  <c r="E402" i="2"/>
  <c r="F402" i="2"/>
  <c r="G402" i="2"/>
  <c r="H402" i="2"/>
  <c r="J402" i="2"/>
  <c r="K402" i="2"/>
  <c r="L402" i="2"/>
  <c r="M402" i="2"/>
  <c r="AG402" i="2"/>
  <c r="AH402" i="2"/>
  <c r="AI402" i="2"/>
  <c r="AJ402" i="2"/>
  <c r="AK402" i="2"/>
  <c r="AL402" i="2"/>
  <c r="AM402" i="2"/>
  <c r="AN402" i="2"/>
  <c r="AV402" i="2"/>
  <c r="C403" i="2"/>
  <c r="D403" i="2"/>
  <c r="E403" i="2"/>
  <c r="F403" i="2"/>
  <c r="G403" i="2"/>
  <c r="H403" i="2"/>
  <c r="J403" i="2"/>
  <c r="K403" i="2"/>
  <c r="L403" i="2"/>
  <c r="M403" i="2"/>
  <c r="AG403" i="2"/>
  <c r="AH403" i="2"/>
  <c r="AI403" i="2"/>
  <c r="AJ403" i="2"/>
  <c r="AK403" i="2"/>
  <c r="AL403" i="2"/>
  <c r="AM403" i="2"/>
  <c r="AN403" i="2"/>
  <c r="AV403" i="2"/>
  <c r="C404" i="2"/>
  <c r="D404" i="2"/>
  <c r="E404" i="2"/>
  <c r="F404" i="2"/>
  <c r="G404" i="2"/>
  <c r="H404" i="2"/>
  <c r="J404" i="2"/>
  <c r="K404" i="2"/>
  <c r="L404" i="2"/>
  <c r="M404" i="2"/>
  <c r="AG404" i="2"/>
  <c r="AH404" i="2"/>
  <c r="AI404" i="2"/>
  <c r="AJ404" i="2"/>
  <c r="AK404" i="2"/>
  <c r="AL404" i="2"/>
  <c r="AM404" i="2"/>
  <c r="AN404" i="2"/>
  <c r="AV404" i="2"/>
  <c r="C405" i="2"/>
  <c r="D405" i="2"/>
  <c r="E405" i="2"/>
  <c r="F405" i="2"/>
  <c r="G405" i="2"/>
  <c r="H405" i="2"/>
  <c r="J405" i="2"/>
  <c r="K405" i="2"/>
  <c r="L405" i="2"/>
  <c r="M405" i="2"/>
  <c r="AG405" i="2"/>
  <c r="AH405" i="2"/>
  <c r="AI405" i="2"/>
  <c r="AJ405" i="2"/>
  <c r="AK405" i="2"/>
  <c r="AL405" i="2"/>
  <c r="AM405" i="2"/>
  <c r="AN405" i="2"/>
  <c r="AV405" i="2"/>
  <c r="C406" i="2"/>
  <c r="D406" i="2"/>
  <c r="E406" i="2"/>
  <c r="F406" i="2"/>
  <c r="G406" i="2"/>
  <c r="H406" i="2"/>
  <c r="J406" i="2"/>
  <c r="K406" i="2"/>
  <c r="L406" i="2"/>
  <c r="M406" i="2"/>
  <c r="AG406" i="2"/>
  <c r="AH406" i="2"/>
  <c r="AI406" i="2"/>
  <c r="AJ406" i="2"/>
  <c r="AK406" i="2"/>
  <c r="AL406" i="2"/>
  <c r="AM406" i="2"/>
  <c r="AN406" i="2"/>
  <c r="AV406" i="2"/>
  <c r="C407" i="2"/>
  <c r="D407" i="2"/>
  <c r="E407" i="2"/>
  <c r="F407" i="2"/>
  <c r="G407" i="2"/>
  <c r="H407" i="2"/>
  <c r="J407" i="2"/>
  <c r="K407" i="2"/>
  <c r="L407" i="2"/>
  <c r="M407" i="2"/>
  <c r="AG407" i="2"/>
  <c r="AH407" i="2"/>
  <c r="AI407" i="2"/>
  <c r="AJ407" i="2"/>
  <c r="AK407" i="2"/>
  <c r="AL407" i="2"/>
  <c r="AM407" i="2"/>
  <c r="AN407" i="2"/>
  <c r="AV407" i="2"/>
  <c r="C408" i="2"/>
  <c r="D408" i="2"/>
  <c r="E408" i="2"/>
  <c r="F408" i="2"/>
  <c r="G408" i="2"/>
  <c r="H408" i="2"/>
  <c r="J408" i="2"/>
  <c r="K408" i="2"/>
  <c r="L408" i="2"/>
  <c r="M408" i="2"/>
  <c r="AG408" i="2"/>
  <c r="AH408" i="2"/>
  <c r="AI408" i="2"/>
  <c r="AJ408" i="2"/>
  <c r="AK408" i="2"/>
  <c r="AL408" i="2"/>
  <c r="AM408" i="2"/>
  <c r="AN408" i="2"/>
  <c r="AV408" i="2"/>
  <c r="C409" i="2"/>
  <c r="D409" i="2"/>
  <c r="E409" i="2"/>
  <c r="F409" i="2"/>
  <c r="G409" i="2"/>
  <c r="H409" i="2"/>
  <c r="J409" i="2"/>
  <c r="K409" i="2"/>
  <c r="L409" i="2"/>
  <c r="M409" i="2"/>
  <c r="AG409" i="2"/>
  <c r="AH409" i="2"/>
  <c r="AI409" i="2"/>
  <c r="AJ409" i="2"/>
  <c r="AK409" i="2"/>
  <c r="AL409" i="2"/>
  <c r="AM409" i="2"/>
  <c r="AN409" i="2"/>
  <c r="AV409" i="2"/>
  <c r="C410" i="2"/>
  <c r="D410" i="2"/>
  <c r="E410" i="2"/>
  <c r="F410" i="2"/>
  <c r="G410" i="2"/>
  <c r="H410" i="2"/>
  <c r="J410" i="2"/>
  <c r="K410" i="2"/>
  <c r="L410" i="2"/>
  <c r="M410" i="2"/>
  <c r="AG410" i="2"/>
  <c r="AH410" i="2"/>
  <c r="AI410" i="2"/>
  <c r="AJ410" i="2"/>
  <c r="AK410" i="2"/>
  <c r="AL410" i="2"/>
  <c r="AM410" i="2"/>
  <c r="AN410" i="2"/>
  <c r="AV410" i="2"/>
  <c r="C411" i="2"/>
  <c r="D411" i="2"/>
  <c r="E411" i="2"/>
  <c r="F411" i="2"/>
  <c r="G411" i="2"/>
  <c r="H411" i="2"/>
  <c r="J411" i="2"/>
  <c r="K411" i="2"/>
  <c r="L411" i="2"/>
  <c r="M411" i="2"/>
  <c r="AG411" i="2"/>
  <c r="AH411" i="2"/>
  <c r="AI411" i="2"/>
  <c r="AJ411" i="2"/>
  <c r="AK411" i="2"/>
  <c r="AL411" i="2"/>
  <c r="AM411" i="2"/>
  <c r="AN411" i="2"/>
  <c r="AV411" i="2"/>
  <c r="C412" i="2"/>
  <c r="D412" i="2"/>
  <c r="E412" i="2"/>
  <c r="F412" i="2"/>
  <c r="G412" i="2"/>
  <c r="H412" i="2"/>
  <c r="J412" i="2"/>
  <c r="K412" i="2"/>
  <c r="L412" i="2"/>
  <c r="M412" i="2"/>
  <c r="AG412" i="2"/>
  <c r="AH412" i="2"/>
  <c r="AI412" i="2"/>
  <c r="AJ412" i="2"/>
  <c r="AK412" i="2"/>
  <c r="AL412" i="2"/>
  <c r="AM412" i="2"/>
  <c r="AN412" i="2"/>
  <c r="AV412" i="2"/>
  <c r="C413" i="2"/>
  <c r="D413" i="2"/>
  <c r="E413" i="2"/>
  <c r="F413" i="2"/>
  <c r="G413" i="2"/>
  <c r="H413" i="2"/>
  <c r="J413" i="2"/>
  <c r="K413" i="2"/>
  <c r="L413" i="2"/>
  <c r="M413" i="2"/>
  <c r="AG413" i="2"/>
  <c r="AH413" i="2"/>
  <c r="AI413" i="2"/>
  <c r="AJ413" i="2"/>
  <c r="AK413" i="2"/>
  <c r="AL413" i="2"/>
  <c r="AM413" i="2"/>
  <c r="AN413" i="2"/>
  <c r="AV413" i="2"/>
  <c r="C414" i="2"/>
  <c r="D414" i="2"/>
  <c r="E414" i="2"/>
  <c r="F414" i="2"/>
  <c r="G414" i="2"/>
  <c r="H414" i="2"/>
  <c r="J414" i="2"/>
  <c r="K414" i="2"/>
  <c r="L414" i="2"/>
  <c r="M414" i="2"/>
  <c r="AG414" i="2"/>
  <c r="AH414" i="2"/>
  <c r="AI414" i="2"/>
  <c r="AJ414" i="2"/>
  <c r="AK414" i="2"/>
  <c r="AL414" i="2"/>
  <c r="AM414" i="2"/>
  <c r="AN414" i="2"/>
  <c r="AV414" i="2"/>
  <c r="C415" i="2"/>
  <c r="D415" i="2"/>
  <c r="E415" i="2"/>
  <c r="F415" i="2"/>
  <c r="G415" i="2"/>
  <c r="H415" i="2"/>
  <c r="J415" i="2"/>
  <c r="K415" i="2"/>
  <c r="L415" i="2"/>
  <c r="M415" i="2"/>
  <c r="AG415" i="2"/>
  <c r="AH415" i="2"/>
  <c r="AI415" i="2"/>
  <c r="AJ415" i="2"/>
  <c r="AK415" i="2"/>
  <c r="AL415" i="2"/>
  <c r="AM415" i="2"/>
  <c r="AN415" i="2"/>
  <c r="AV415" i="2"/>
  <c r="C416" i="2"/>
  <c r="D416" i="2"/>
  <c r="E416" i="2"/>
  <c r="F416" i="2"/>
  <c r="G416" i="2"/>
  <c r="H416" i="2"/>
  <c r="J416" i="2"/>
  <c r="K416" i="2"/>
  <c r="L416" i="2"/>
  <c r="M416" i="2"/>
  <c r="AG416" i="2"/>
  <c r="AH416" i="2"/>
  <c r="AI416" i="2"/>
  <c r="AJ416" i="2"/>
  <c r="AK416" i="2"/>
  <c r="AL416" i="2"/>
  <c r="AM416" i="2"/>
  <c r="AN416" i="2"/>
  <c r="AV416" i="2"/>
  <c r="C417" i="2"/>
  <c r="D417" i="2"/>
  <c r="E417" i="2"/>
  <c r="F417" i="2"/>
  <c r="G417" i="2"/>
  <c r="H417" i="2"/>
  <c r="J417" i="2"/>
  <c r="K417" i="2"/>
  <c r="L417" i="2"/>
  <c r="M417" i="2"/>
  <c r="AG417" i="2"/>
  <c r="AH417" i="2"/>
  <c r="AI417" i="2"/>
  <c r="AJ417" i="2"/>
  <c r="AK417" i="2"/>
  <c r="AL417" i="2"/>
  <c r="AM417" i="2"/>
  <c r="AN417" i="2"/>
  <c r="AV417" i="2"/>
  <c r="C418" i="2"/>
  <c r="D418" i="2"/>
  <c r="E418" i="2"/>
  <c r="F418" i="2"/>
  <c r="G418" i="2"/>
  <c r="H418" i="2"/>
  <c r="J418" i="2"/>
  <c r="K418" i="2"/>
  <c r="L418" i="2"/>
  <c r="M418" i="2"/>
  <c r="AG418" i="2"/>
  <c r="AH418" i="2"/>
  <c r="AI418" i="2"/>
  <c r="AJ418" i="2"/>
  <c r="AK418" i="2"/>
  <c r="AL418" i="2"/>
  <c r="AM418" i="2"/>
  <c r="AN418" i="2"/>
  <c r="AV418" i="2"/>
  <c r="C419" i="2"/>
  <c r="D419" i="2"/>
  <c r="E419" i="2"/>
  <c r="F419" i="2"/>
  <c r="G419" i="2"/>
  <c r="H419" i="2"/>
  <c r="J419" i="2"/>
  <c r="K419" i="2"/>
  <c r="L419" i="2"/>
  <c r="M419" i="2"/>
  <c r="AG419" i="2"/>
  <c r="AH419" i="2"/>
  <c r="AI419" i="2"/>
  <c r="AJ419" i="2"/>
  <c r="AK419" i="2"/>
  <c r="AL419" i="2"/>
  <c r="AM419" i="2"/>
  <c r="AN419" i="2"/>
  <c r="AV419" i="2"/>
  <c r="C420" i="2"/>
  <c r="D420" i="2"/>
  <c r="E420" i="2"/>
  <c r="F420" i="2"/>
  <c r="G420" i="2"/>
  <c r="H420" i="2"/>
  <c r="J420" i="2"/>
  <c r="K420" i="2"/>
  <c r="L420" i="2"/>
  <c r="M420" i="2"/>
  <c r="AG420" i="2"/>
  <c r="AH420" i="2"/>
  <c r="AI420" i="2"/>
  <c r="AJ420" i="2"/>
  <c r="AK420" i="2"/>
  <c r="AL420" i="2"/>
  <c r="AM420" i="2"/>
  <c r="AN420" i="2"/>
  <c r="AV420" i="2"/>
  <c r="C421" i="2"/>
  <c r="D421" i="2"/>
  <c r="E421" i="2"/>
  <c r="F421" i="2"/>
  <c r="G421" i="2"/>
  <c r="H421" i="2"/>
  <c r="J421" i="2"/>
  <c r="K421" i="2"/>
  <c r="L421" i="2"/>
  <c r="M421" i="2"/>
  <c r="AG421" i="2"/>
  <c r="AH421" i="2"/>
  <c r="AI421" i="2"/>
  <c r="AJ421" i="2"/>
  <c r="AK421" i="2"/>
  <c r="AL421" i="2"/>
  <c r="AM421" i="2"/>
  <c r="AN421" i="2"/>
  <c r="AV421" i="2"/>
  <c r="C422" i="2"/>
  <c r="D422" i="2"/>
  <c r="E422" i="2"/>
  <c r="F422" i="2"/>
  <c r="G422" i="2"/>
  <c r="H422" i="2"/>
  <c r="J422" i="2"/>
  <c r="K422" i="2"/>
  <c r="L422" i="2"/>
  <c r="M422" i="2"/>
  <c r="AG422" i="2"/>
  <c r="AH422" i="2"/>
  <c r="AI422" i="2"/>
  <c r="AJ422" i="2"/>
  <c r="AK422" i="2"/>
  <c r="AL422" i="2"/>
  <c r="AM422" i="2"/>
  <c r="AN422" i="2"/>
  <c r="AV422" i="2"/>
  <c r="C423" i="2"/>
  <c r="D423" i="2"/>
  <c r="E423" i="2"/>
  <c r="F423" i="2"/>
  <c r="G423" i="2"/>
  <c r="H423" i="2"/>
  <c r="J423" i="2"/>
  <c r="K423" i="2"/>
  <c r="L423" i="2"/>
  <c r="M423" i="2"/>
  <c r="AG423" i="2"/>
  <c r="AH423" i="2"/>
  <c r="AI423" i="2"/>
  <c r="AJ423" i="2"/>
  <c r="AK423" i="2"/>
  <c r="AL423" i="2"/>
  <c r="AM423" i="2"/>
  <c r="AN423" i="2"/>
  <c r="AV423" i="2"/>
  <c r="C424" i="2"/>
  <c r="D424" i="2"/>
  <c r="E424" i="2"/>
  <c r="F424" i="2"/>
  <c r="G424" i="2"/>
  <c r="H424" i="2"/>
  <c r="J424" i="2"/>
  <c r="K424" i="2"/>
  <c r="L424" i="2"/>
  <c r="M424" i="2"/>
  <c r="AG424" i="2"/>
  <c r="AH424" i="2"/>
  <c r="AI424" i="2"/>
  <c r="AJ424" i="2"/>
  <c r="AK424" i="2"/>
  <c r="AL424" i="2"/>
  <c r="AM424" i="2"/>
  <c r="AN424" i="2"/>
  <c r="AV424" i="2"/>
  <c r="C425" i="2"/>
  <c r="D425" i="2"/>
  <c r="E425" i="2"/>
  <c r="F425" i="2"/>
  <c r="G425" i="2"/>
  <c r="H425" i="2"/>
  <c r="J425" i="2"/>
  <c r="K425" i="2"/>
  <c r="L425" i="2"/>
  <c r="M425" i="2"/>
  <c r="AG425" i="2"/>
  <c r="AH425" i="2"/>
  <c r="AI425" i="2"/>
  <c r="AJ425" i="2"/>
  <c r="AK425" i="2"/>
  <c r="AL425" i="2"/>
  <c r="AM425" i="2"/>
  <c r="AN425" i="2"/>
  <c r="AV425" i="2"/>
  <c r="C426" i="2"/>
  <c r="D426" i="2"/>
  <c r="E426" i="2"/>
  <c r="F426" i="2"/>
  <c r="G426" i="2"/>
  <c r="H426" i="2"/>
  <c r="J426" i="2"/>
  <c r="K426" i="2"/>
  <c r="L426" i="2"/>
  <c r="M426" i="2"/>
  <c r="AG426" i="2"/>
  <c r="AH426" i="2"/>
  <c r="AI426" i="2"/>
  <c r="AJ426" i="2"/>
  <c r="AK426" i="2"/>
  <c r="AL426" i="2"/>
  <c r="AM426" i="2"/>
  <c r="AN426" i="2"/>
  <c r="AV426" i="2"/>
  <c r="C427" i="2"/>
  <c r="D427" i="2"/>
  <c r="E427" i="2"/>
  <c r="F427" i="2"/>
  <c r="G427" i="2"/>
  <c r="H427" i="2"/>
  <c r="J427" i="2"/>
  <c r="K427" i="2"/>
  <c r="L427" i="2"/>
  <c r="M427" i="2"/>
  <c r="AG427" i="2"/>
  <c r="AH427" i="2"/>
  <c r="AI427" i="2"/>
  <c r="AJ427" i="2"/>
  <c r="AK427" i="2"/>
  <c r="AL427" i="2"/>
  <c r="AM427" i="2"/>
  <c r="AN427" i="2"/>
  <c r="AV427" i="2"/>
  <c r="C428" i="2"/>
  <c r="D428" i="2"/>
  <c r="E428" i="2"/>
  <c r="F428" i="2"/>
  <c r="G428" i="2"/>
  <c r="H428" i="2"/>
  <c r="J428" i="2"/>
  <c r="K428" i="2"/>
  <c r="L428" i="2"/>
  <c r="M428" i="2"/>
  <c r="AG428" i="2"/>
  <c r="AH428" i="2"/>
  <c r="AI428" i="2"/>
  <c r="AJ428" i="2"/>
  <c r="AK428" i="2"/>
  <c r="AL428" i="2"/>
  <c r="AM428" i="2"/>
  <c r="AN428" i="2"/>
  <c r="AV428" i="2"/>
  <c r="C429" i="2"/>
  <c r="D429" i="2"/>
  <c r="E429" i="2"/>
  <c r="F429" i="2"/>
  <c r="G429" i="2"/>
  <c r="H429" i="2"/>
  <c r="J429" i="2"/>
  <c r="K429" i="2"/>
  <c r="L429" i="2"/>
  <c r="M429" i="2"/>
  <c r="AG429" i="2"/>
  <c r="AH429" i="2"/>
  <c r="AI429" i="2"/>
  <c r="AJ429" i="2"/>
  <c r="AK429" i="2"/>
  <c r="AL429" i="2"/>
  <c r="AM429" i="2"/>
  <c r="AN429" i="2"/>
  <c r="AV429" i="2"/>
  <c r="C430" i="2"/>
  <c r="D430" i="2"/>
  <c r="E430" i="2"/>
  <c r="F430" i="2"/>
  <c r="G430" i="2"/>
  <c r="H430" i="2"/>
  <c r="J430" i="2"/>
  <c r="K430" i="2"/>
  <c r="L430" i="2"/>
  <c r="M430" i="2"/>
  <c r="AG430" i="2"/>
  <c r="AH430" i="2"/>
  <c r="AI430" i="2"/>
  <c r="AJ430" i="2"/>
  <c r="AK430" i="2"/>
  <c r="AL430" i="2"/>
  <c r="AM430" i="2"/>
  <c r="AN430" i="2"/>
  <c r="AV430" i="2"/>
  <c r="C431" i="2"/>
  <c r="D431" i="2"/>
  <c r="E431" i="2"/>
  <c r="F431" i="2"/>
  <c r="G431" i="2"/>
  <c r="H431" i="2"/>
  <c r="J431" i="2"/>
  <c r="K431" i="2"/>
  <c r="L431" i="2"/>
  <c r="M431" i="2"/>
  <c r="AG431" i="2"/>
  <c r="AH431" i="2"/>
  <c r="AI431" i="2"/>
  <c r="AJ431" i="2"/>
  <c r="AK431" i="2"/>
  <c r="AL431" i="2"/>
  <c r="AM431" i="2"/>
  <c r="AN431" i="2"/>
  <c r="AV431" i="2"/>
  <c r="C432" i="2"/>
  <c r="D432" i="2"/>
  <c r="E432" i="2"/>
  <c r="F432" i="2"/>
  <c r="G432" i="2"/>
  <c r="H432" i="2"/>
  <c r="J432" i="2"/>
  <c r="K432" i="2"/>
  <c r="L432" i="2"/>
  <c r="M432" i="2"/>
  <c r="AG432" i="2"/>
  <c r="AH432" i="2"/>
  <c r="AI432" i="2"/>
  <c r="AJ432" i="2"/>
  <c r="AK432" i="2"/>
  <c r="AL432" i="2"/>
  <c r="AM432" i="2"/>
  <c r="AN432" i="2"/>
  <c r="AV432" i="2"/>
  <c r="C433" i="2"/>
  <c r="D433" i="2"/>
  <c r="E433" i="2"/>
  <c r="F433" i="2"/>
  <c r="G433" i="2"/>
  <c r="H433" i="2"/>
  <c r="J433" i="2"/>
  <c r="K433" i="2"/>
  <c r="L433" i="2"/>
  <c r="M433" i="2"/>
  <c r="AG433" i="2"/>
  <c r="AH433" i="2"/>
  <c r="AI433" i="2"/>
  <c r="AJ433" i="2"/>
  <c r="AK433" i="2"/>
  <c r="AL433" i="2"/>
  <c r="AM433" i="2"/>
  <c r="AN433" i="2"/>
  <c r="AV433" i="2"/>
  <c r="C434" i="2"/>
  <c r="D434" i="2"/>
  <c r="E434" i="2"/>
  <c r="F434" i="2"/>
  <c r="G434" i="2"/>
  <c r="H434" i="2"/>
  <c r="J434" i="2"/>
  <c r="K434" i="2"/>
  <c r="L434" i="2"/>
  <c r="M434" i="2"/>
  <c r="AG434" i="2"/>
  <c r="AH434" i="2"/>
  <c r="AI434" i="2"/>
  <c r="AJ434" i="2"/>
  <c r="AK434" i="2"/>
  <c r="AL434" i="2"/>
  <c r="AM434" i="2"/>
  <c r="AN434" i="2"/>
  <c r="AV434" i="2"/>
  <c r="C435" i="2"/>
  <c r="D435" i="2"/>
  <c r="E435" i="2"/>
  <c r="F435" i="2"/>
  <c r="G435" i="2"/>
  <c r="H435" i="2"/>
  <c r="J435" i="2"/>
  <c r="K435" i="2"/>
  <c r="L435" i="2"/>
  <c r="M435" i="2"/>
  <c r="AG435" i="2"/>
  <c r="AH435" i="2"/>
  <c r="AI435" i="2"/>
  <c r="AJ435" i="2"/>
  <c r="AK435" i="2"/>
  <c r="AL435" i="2"/>
  <c r="AM435" i="2"/>
  <c r="AN435" i="2"/>
  <c r="AV435" i="2"/>
  <c r="C436" i="2"/>
  <c r="D436" i="2"/>
  <c r="E436" i="2"/>
  <c r="F436" i="2"/>
  <c r="G436" i="2"/>
  <c r="H436" i="2"/>
  <c r="J436" i="2"/>
  <c r="K436" i="2"/>
  <c r="L436" i="2"/>
  <c r="M436" i="2"/>
  <c r="AG436" i="2"/>
  <c r="AH436" i="2"/>
  <c r="AI436" i="2"/>
  <c r="AJ436" i="2"/>
  <c r="AK436" i="2"/>
  <c r="AL436" i="2"/>
  <c r="AM436" i="2"/>
  <c r="AN436" i="2"/>
  <c r="AV436" i="2"/>
  <c r="C437" i="2"/>
  <c r="D437" i="2"/>
  <c r="E437" i="2"/>
  <c r="F437" i="2"/>
  <c r="G437" i="2"/>
  <c r="H437" i="2"/>
  <c r="J437" i="2"/>
  <c r="K437" i="2"/>
  <c r="L437" i="2"/>
  <c r="M437" i="2"/>
  <c r="AG437" i="2"/>
  <c r="AH437" i="2"/>
  <c r="AI437" i="2"/>
  <c r="AJ437" i="2"/>
  <c r="AK437" i="2"/>
  <c r="AL437" i="2"/>
  <c r="AM437" i="2"/>
  <c r="AN437" i="2"/>
  <c r="AV437" i="2"/>
  <c r="C438" i="2"/>
  <c r="D438" i="2"/>
  <c r="E438" i="2"/>
  <c r="F438" i="2"/>
  <c r="G438" i="2"/>
  <c r="H438" i="2"/>
  <c r="J438" i="2"/>
  <c r="K438" i="2"/>
  <c r="L438" i="2"/>
  <c r="M438" i="2"/>
  <c r="AG438" i="2"/>
  <c r="AH438" i="2"/>
  <c r="AI438" i="2"/>
  <c r="AJ438" i="2"/>
  <c r="AK438" i="2"/>
  <c r="AL438" i="2"/>
  <c r="AM438" i="2"/>
  <c r="AN438" i="2"/>
  <c r="AV438" i="2"/>
  <c r="C439" i="2"/>
  <c r="D439" i="2"/>
  <c r="E439" i="2"/>
  <c r="F439" i="2"/>
  <c r="G439" i="2"/>
  <c r="H439" i="2"/>
  <c r="J439" i="2"/>
  <c r="K439" i="2"/>
  <c r="L439" i="2"/>
  <c r="M439" i="2"/>
  <c r="AG439" i="2"/>
  <c r="AH439" i="2"/>
  <c r="AI439" i="2"/>
  <c r="AJ439" i="2"/>
  <c r="AK439" i="2"/>
  <c r="AL439" i="2"/>
  <c r="AM439" i="2"/>
  <c r="AN439" i="2"/>
  <c r="AV439" i="2"/>
  <c r="C440" i="2"/>
  <c r="D440" i="2"/>
  <c r="E440" i="2"/>
  <c r="F440" i="2"/>
  <c r="G440" i="2"/>
  <c r="H440" i="2"/>
  <c r="J440" i="2"/>
  <c r="K440" i="2"/>
  <c r="L440" i="2"/>
  <c r="M440" i="2"/>
  <c r="AG440" i="2"/>
  <c r="AH440" i="2"/>
  <c r="AI440" i="2"/>
  <c r="AJ440" i="2"/>
  <c r="AK440" i="2"/>
  <c r="AL440" i="2"/>
  <c r="AM440" i="2"/>
  <c r="AN440" i="2"/>
  <c r="AV440" i="2"/>
  <c r="C441" i="2"/>
  <c r="D441" i="2"/>
  <c r="E441" i="2"/>
  <c r="F441" i="2"/>
  <c r="G441" i="2"/>
  <c r="H441" i="2"/>
  <c r="J441" i="2"/>
  <c r="K441" i="2"/>
  <c r="L441" i="2"/>
  <c r="M441" i="2"/>
  <c r="AG441" i="2"/>
  <c r="AH441" i="2"/>
  <c r="AI441" i="2"/>
  <c r="AJ441" i="2"/>
  <c r="AK441" i="2"/>
  <c r="AL441" i="2"/>
  <c r="AM441" i="2"/>
  <c r="AN441" i="2"/>
  <c r="AV441" i="2"/>
  <c r="C442" i="2"/>
  <c r="D442" i="2"/>
  <c r="E442" i="2"/>
  <c r="F442" i="2"/>
  <c r="G442" i="2"/>
  <c r="H442" i="2"/>
  <c r="J442" i="2"/>
  <c r="K442" i="2"/>
  <c r="L442" i="2"/>
  <c r="M442" i="2"/>
  <c r="AG442" i="2"/>
  <c r="AH442" i="2"/>
  <c r="AI442" i="2"/>
  <c r="AJ442" i="2"/>
  <c r="AK442" i="2"/>
  <c r="AL442" i="2"/>
  <c r="AM442" i="2"/>
  <c r="AN442" i="2"/>
  <c r="AV442" i="2"/>
  <c r="C443" i="2"/>
  <c r="D443" i="2"/>
  <c r="E443" i="2"/>
  <c r="F443" i="2"/>
  <c r="G443" i="2"/>
  <c r="H443" i="2"/>
  <c r="J443" i="2"/>
  <c r="K443" i="2"/>
  <c r="L443" i="2"/>
  <c r="M443" i="2"/>
  <c r="AG443" i="2"/>
  <c r="AH443" i="2"/>
  <c r="AI443" i="2"/>
  <c r="AJ443" i="2"/>
  <c r="AK443" i="2"/>
  <c r="AL443" i="2"/>
  <c r="AM443" i="2"/>
  <c r="AN443" i="2"/>
  <c r="AV443" i="2"/>
  <c r="C444" i="2"/>
  <c r="D444" i="2"/>
  <c r="E444" i="2"/>
  <c r="F444" i="2"/>
  <c r="G444" i="2"/>
  <c r="H444" i="2"/>
  <c r="J444" i="2"/>
  <c r="K444" i="2"/>
  <c r="L444" i="2"/>
  <c r="M444" i="2"/>
  <c r="AG444" i="2"/>
  <c r="AH444" i="2"/>
  <c r="AI444" i="2"/>
  <c r="AJ444" i="2"/>
  <c r="AK444" i="2"/>
  <c r="AL444" i="2"/>
  <c r="AM444" i="2"/>
  <c r="AN444" i="2"/>
  <c r="C446" i="2"/>
  <c r="D446" i="2"/>
  <c r="E446" i="2"/>
  <c r="F446" i="2"/>
  <c r="G446" i="2"/>
  <c r="H446" i="2"/>
  <c r="J446" i="2"/>
  <c r="K446" i="2"/>
  <c r="L446" i="2"/>
  <c r="M446" i="2"/>
  <c r="AG446" i="2"/>
  <c r="AH446" i="2"/>
  <c r="AI446" i="2"/>
  <c r="AJ446" i="2"/>
  <c r="AK446" i="2"/>
  <c r="AL446" i="2"/>
  <c r="AM446" i="2"/>
  <c r="AN446" i="2"/>
  <c r="AV446" i="2"/>
  <c r="C447" i="2"/>
  <c r="D447" i="2"/>
  <c r="E447" i="2"/>
  <c r="F447" i="2"/>
  <c r="G447" i="2"/>
  <c r="H447" i="2"/>
  <c r="J447" i="2"/>
  <c r="K447" i="2"/>
  <c r="L447" i="2"/>
  <c r="M447" i="2"/>
  <c r="AG447" i="2"/>
  <c r="AH447" i="2"/>
  <c r="AI447" i="2"/>
  <c r="AJ447" i="2"/>
  <c r="AK447" i="2"/>
  <c r="AL447" i="2"/>
  <c r="AM447" i="2"/>
  <c r="AN447" i="2"/>
  <c r="AV447" i="2"/>
  <c r="C448" i="2"/>
  <c r="D448" i="2"/>
  <c r="E448" i="2"/>
  <c r="F448" i="2"/>
  <c r="G448" i="2"/>
  <c r="H448" i="2"/>
  <c r="J448" i="2"/>
  <c r="K448" i="2"/>
  <c r="L448" i="2"/>
  <c r="M448" i="2"/>
  <c r="AG448" i="2"/>
  <c r="AH448" i="2"/>
  <c r="AI448" i="2"/>
  <c r="AJ448" i="2"/>
  <c r="AK448" i="2"/>
  <c r="AL448" i="2"/>
  <c r="AM448" i="2"/>
  <c r="AN448" i="2"/>
  <c r="AV448" i="2"/>
  <c r="C449" i="2"/>
  <c r="D449" i="2"/>
  <c r="E449" i="2"/>
  <c r="F449" i="2"/>
  <c r="G449" i="2"/>
  <c r="H449" i="2"/>
  <c r="J449" i="2"/>
  <c r="K449" i="2"/>
  <c r="L449" i="2"/>
  <c r="M449" i="2"/>
  <c r="AG449" i="2"/>
  <c r="AH449" i="2"/>
  <c r="AI449" i="2"/>
  <c r="AJ449" i="2"/>
  <c r="AK449" i="2"/>
  <c r="AL449" i="2"/>
  <c r="AM449" i="2"/>
  <c r="AN449" i="2"/>
  <c r="AV449" i="2"/>
  <c r="C450" i="2"/>
  <c r="D450" i="2"/>
  <c r="E450" i="2"/>
  <c r="F450" i="2"/>
  <c r="G450" i="2"/>
  <c r="H450" i="2"/>
  <c r="J450" i="2"/>
  <c r="K450" i="2"/>
  <c r="L450" i="2"/>
  <c r="M450" i="2"/>
  <c r="AG450" i="2"/>
  <c r="AH450" i="2"/>
  <c r="AI450" i="2"/>
  <c r="AJ450" i="2"/>
  <c r="AK450" i="2"/>
  <c r="AL450" i="2"/>
  <c r="AM450" i="2"/>
  <c r="AN450" i="2"/>
  <c r="AV450" i="2"/>
  <c r="C451" i="2"/>
  <c r="D451" i="2"/>
  <c r="E451" i="2"/>
  <c r="F451" i="2"/>
  <c r="G451" i="2"/>
  <c r="H451" i="2"/>
  <c r="J451" i="2"/>
  <c r="K451" i="2"/>
  <c r="L451" i="2"/>
  <c r="M451" i="2"/>
  <c r="AG451" i="2"/>
  <c r="AH451" i="2"/>
  <c r="AI451" i="2"/>
  <c r="AJ451" i="2"/>
  <c r="AK451" i="2"/>
  <c r="AL451" i="2"/>
  <c r="AM451" i="2"/>
  <c r="AN451" i="2"/>
  <c r="AV451" i="2"/>
  <c r="C452" i="2"/>
  <c r="D452" i="2"/>
  <c r="E452" i="2"/>
  <c r="F452" i="2"/>
  <c r="G452" i="2"/>
  <c r="H452" i="2"/>
  <c r="J452" i="2"/>
  <c r="K452" i="2"/>
  <c r="L452" i="2"/>
  <c r="M452" i="2"/>
  <c r="AG452" i="2"/>
  <c r="AH452" i="2"/>
  <c r="AI452" i="2"/>
  <c r="AJ452" i="2"/>
  <c r="AK452" i="2"/>
  <c r="AL452" i="2"/>
  <c r="AM452" i="2"/>
  <c r="AN452" i="2"/>
  <c r="AV452" i="2"/>
  <c r="C453" i="2"/>
  <c r="D453" i="2"/>
  <c r="E453" i="2"/>
  <c r="F453" i="2"/>
  <c r="G453" i="2"/>
  <c r="H453" i="2"/>
  <c r="J453" i="2"/>
  <c r="K453" i="2"/>
  <c r="L453" i="2"/>
  <c r="M453" i="2"/>
  <c r="AG453" i="2"/>
  <c r="AH453" i="2"/>
  <c r="AI453" i="2"/>
  <c r="AJ453" i="2"/>
  <c r="AK453" i="2"/>
  <c r="AL453" i="2"/>
  <c r="AM453" i="2"/>
  <c r="AN453" i="2"/>
  <c r="AV453" i="2"/>
  <c r="C454" i="2"/>
  <c r="D454" i="2"/>
  <c r="E454" i="2"/>
  <c r="F454" i="2"/>
  <c r="G454" i="2"/>
  <c r="H454" i="2"/>
  <c r="J454" i="2"/>
  <c r="K454" i="2"/>
  <c r="L454" i="2"/>
  <c r="M454" i="2"/>
  <c r="AG454" i="2"/>
  <c r="AH454" i="2"/>
  <c r="AI454" i="2"/>
  <c r="AJ454" i="2"/>
  <c r="AK454" i="2"/>
  <c r="AL454" i="2"/>
  <c r="AM454" i="2"/>
  <c r="AN454" i="2"/>
  <c r="AV454" i="2"/>
  <c r="C455" i="2"/>
  <c r="D455" i="2"/>
  <c r="E455" i="2"/>
  <c r="F455" i="2"/>
  <c r="G455" i="2"/>
  <c r="H455" i="2"/>
  <c r="J455" i="2"/>
  <c r="K455" i="2"/>
  <c r="L455" i="2"/>
  <c r="M455" i="2"/>
  <c r="AG455" i="2"/>
  <c r="AH455" i="2"/>
  <c r="AI455" i="2"/>
  <c r="AJ455" i="2"/>
  <c r="AK455" i="2"/>
  <c r="AL455" i="2"/>
  <c r="AM455" i="2"/>
  <c r="AN455" i="2"/>
  <c r="AV455" i="2"/>
  <c r="C456" i="2"/>
  <c r="D456" i="2"/>
  <c r="E456" i="2"/>
  <c r="F456" i="2"/>
  <c r="G456" i="2"/>
  <c r="H456" i="2"/>
  <c r="J456" i="2"/>
  <c r="K456" i="2"/>
  <c r="L456" i="2"/>
  <c r="M456" i="2"/>
  <c r="AG456" i="2"/>
  <c r="AH456" i="2"/>
  <c r="AI456" i="2"/>
  <c r="AJ456" i="2"/>
  <c r="AK456" i="2"/>
  <c r="AL456" i="2"/>
  <c r="AM456" i="2"/>
  <c r="AN456" i="2"/>
  <c r="AV456" i="2"/>
  <c r="C457" i="2"/>
  <c r="D457" i="2"/>
  <c r="E457" i="2"/>
  <c r="F457" i="2"/>
  <c r="G457" i="2"/>
  <c r="H457" i="2"/>
  <c r="J457" i="2"/>
  <c r="K457" i="2"/>
  <c r="L457" i="2"/>
  <c r="M457" i="2"/>
  <c r="AG457" i="2"/>
  <c r="AH457" i="2"/>
  <c r="AI457" i="2"/>
  <c r="AJ457" i="2"/>
  <c r="AK457" i="2"/>
  <c r="AL457" i="2"/>
  <c r="AM457" i="2"/>
  <c r="AN457" i="2"/>
  <c r="AV457" i="2"/>
  <c r="C458" i="2"/>
  <c r="D458" i="2"/>
  <c r="E458" i="2"/>
  <c r="F458" i="2"/>
  <c r="G458" i="2"/>
  <c r="H458" i="2"/>
  <c r="J458" i="2"/>
  <c r="K458" i="2"/>
  <c r="L458" i="2"/>
  <c r="M458" i="2"/>
  <c r="AG458" i="2"/>
  <c r="AH458" i="2"/>
  <c r="AI458" i="2"/>
  <c r="AJ458" i="2"/>
  <c r="AK458" i="2"/>
  <c r="AL458" i="2"/>
  <c r="AM458" i="2"/>
  <c r="AN458" i="2"/>
  <c r="AV458" i="2"/>
  <c r="C459" i="2"/>
  <c r="D459" i="2"/>
  <c r="E459" i="2"/>
  <c r="F459" i="2"/>
  <c r="G459" i="2"/>
  <c r="H459" i="2"/>
  <c r="J459" i="2"/>
  <c r="K459" i="2"/>
  <c r="L459" i="2"/>
  <c r="M459" i="2"/>
  <c r="AG459" i="2"/>
  <c r="AH459" i="2"/>
  <c r="AI459" i="2"/>
  <c r="AJ459" i="2"/>
  <c r="AK459" i="2"/>
  <c r="AL459" i="2"/>
  <c r="AM459" i="2"/>
  <c r="AN459" i="2"/>
  <c r="AV459" i="2"/>
  <c r="C460" i="2"/>
  <c r="D460" i="2"/>
  <c r="E460" i="2"/>
  <c r="F460" i="2"/>
  <c r="G460" i="2"/>
  <c r="H460" i="2"/>
  <c r="J460" i="2"/>
  <c r="K460" i="2"/>
  <c r="L460" i="2"/>
  <c r="M460" i="2"/>
  <c r="AG460" i="2"/>
  <c r="AH460" i="2"/>
  <c r="AI460" i="2"/>
  <c r="AJ460" i="2"/>
  <c r="AK460" i="2"/>
  <c r="AL460" i="2"/>
  <c r="AM460" i="2"/>
  <c r="AN460" i="2"/>
  <c r="AV460" i="2"/>
  <c r="C461" i="2"/>
  <c r="D461" i="2"/>
  <c r="E461" i="2"/>
  <c r="F461" i="2"/>
  <c r="G461" i="2"/>
  <c r="H461" i="2"/>
  <c r="J461" i="2"/>
  <c r="K461" i="2"/>
  <c r="L461" i="2"/>
  <c r="M461" i="2"/>
  <c r="AG461" i="2"/>
  <c r="AH461" i="2"/>
  <c r="AI461" i="2"/>
  <c r="AJ461" i="2"/>
  <c r="AK461" i="2"/>
  <c r="AL461" i="2"/>
  <c r="AM461" i="2"/>
  <c r="AN461" i="2"/>
  <c r="AV461" i="2"/>
  <c r="C462" i="2"/>
  <c r="D462" i="2"/>
  <c r="E462" i="2"/>
  <c r="F462" i="2"/>
  <c r="G462" i="2"/>
  <c r="H462" i="2"/>
  <c r="J462" i="2"/>
  <c r="K462" i="2"/>
  <c r="L462" i="2"/>
  <c r="M462" i="2"/>
  <c r="AG462" i="2"/>
  <c r="AH462" i="2"/>
  <c r="AI462" i="2"/>
  <c r="AJ462" i="2"/>
  <c r="AK462" i="2"/>
  <c r="AL462" i="2"/>
  <c r="AM462" i="2"/>
  <c r="AN462" i="2"/>
  <c r="AV462" i="2"/>
  <c r="C463" i="2"/>
  <c r="D463" i="2"/>
  <c r="E463" i="2"/>
  <c r="F463" i="2"/>
  <c r="G463" i="2"/>
  <c r="H463" i="2"/>
  <c r="J463" i="2"/>
  <c r="K463" i="2"/>
  <c r="L463" i="2"/>
  <c r="M463" i="2"/>
  <c r="AG463" i="2"/>
  <c r="AH463" i="2"/>
  <c r="AI463" i="2"/>
  <c r="AJ463" i="2"/>
  <c r="AK463" i="2"/>
  <c r="AL463" i="2"/>
  <c r="AM463" i="2"/>
  <c r="AN463" i="2"/>
  <c r="AV463" i="2"/>
  <c r="C464" i="2"/>
  <c r="D464" i="2"/>
  <c r="E464" i="2"/>
  <c r="F464" i="2"/>
  <c r="G464" i="2"/>
  <c r="H464" i="2"/>
  <c r="J464" i="2"/>
  <c r="K464" i="2"/>
  <c r="L464" i="2"/>
  <c r="M464" i="2"/>
  <c r="AG464" i="2"/>
  <c r="AH464" i="2"/>
  <c r="AI464" i="2"/>
  <c r="AJ464" i="2"/>
  <c r="AK464" i="2"/>
  <c r="AL464" i="2"/>
  <c r="AM464" i="2"/>
  <c r="AN464" i="2"/>
  <c r="AV464" i="2"/>
  <c r="C465" i="2"/>
  <c r="D465" i="2"/>
  <c r="E465" i="2"/>
  <c r="F465" i="2"/>
  <c r="G465" i="2"/>
  <c r="H465" i="2"/>
  <c r="J465" i="2"/>
  <c r="K465" i="2"/>
  <c r="L465" i="2"/>
  <c r="M465" i="2"/>
  <c r="AG465" i="2"/>
  <c r="AH465" i="2"/>
  <c r="AI465" i="2"/>
  <c r="AJ465" i="2"/>
  <c r="AK465" i="2"/>
  <c r="AL465" i="2"/>
  <c r="AM465" i="2"/>
  <c r="AN465" i="2"/>
  <c r="AV465" i="2"/>
  <c r="C466" i="2"/>
  <c r="D466" i="2"/>
  <c r="E466" i="2"/>
  <c r="F466" i="2"/>
  <c r="G466" i="2"/>
  <c r="H466" i="2"/>
  <c r="J466" i="2"/>
  <c r="K466" i="2"/>
  <c r="L466" i="2"/>
  <c r="M466" i="2"/>
  <c r="AG466" i="2"/>
  <c r="AH466" i="2"/>
  <c r="AI466" i="2"/>
  <c r="AJ466" i="2"/>
  <c r="AK466" i="2"/>
  <c r="AL466" i="2"/>
  <c r="AM466" i="2"/>
  <c r="AN466" i="2"/>
  <c r="AV466" i="2"/>
  <c r="C467" i="2"/>
  <c r="D467" i="2"/>
  <c r="E467" i="2"/>
  <c r="F467" i="2"/>
  <c r="G467" i="2"/>
  <c r="H467" i="2"/>
  <c r="J467" i="2"/>
  <c r="K467" i="2"/>
  <c r="L467" i="2"/>
  <c r="M467" i="2"/>
  <c r="AG467" i="2"/>
  <c r="AH467" i="2"/>
  <c r="AI467" i="2"/>
  <c r="AJ467" i="2"/>
  <c r="AK467" i="2"/>
  <c r="AL467" i="2"/>
  <c r="AM467" i="2"/>
  <c r="AN467" i="2"/>
  <c r="AV467" i="2"/>
  <c r="C468" i="2"/>
  <c r="D468" i="2"/>
  <c r="E468" i="2"/>
  <c r="F468" i="2"/>
  <c r="G468" i="2"/>
  <c r="H468" i="2"/>
  <c r="J468" i="2"/>
  <c r="K468" i="2"/>
  <c r="L468" i="2"/>
  <c r="M468" i="2"/>
  <c r="AG468" i="2"/>
  <c r="AH468" i="2"/>
  <c r="AI468" i="2"/>
  <c r="AJ468" i="2"/>
  <c r="AK468" i="2"/>
  <c r="AL468" i="2"/>
  <c r="AM468" i="2"/>
  <c r="AN468" i="2"/>
  <c r="AV468" i="2"/>
  <c r="C469" i="2"/>
  <c r="D469" i="2"/>
  <c r="E469" i="2"/>
  <c r="F469" i="2"/>
  <c r="G469" i="2"/>
  <c r="H469" i="2"/>
  <c r="J469" i="2"/>
  <c r="K469" i="2"/>
  <c r="L469" i="2"/>
  <c r="M469" i="2"/>
  <c r="AG469" i="2"/>
  <c r="AH469" i="2"/>
  <c r="AI469" i="2"/>
  <c r="AJ469" i="2"/>
  <c r="AK469" i="2"/>
  <c r="AL469" i="2"/>
  <c r="AM469" i="2"/>
  <c r="AN469" i="2"/>
  <c r="AV469" i="2"/>
  <c r="C470" i="2"/>
  <c r="D470" i="2"/>
  <c r="E470" i="2"/>
  <c r="F470" i="2"/>
  <c r="G470" i="2"/>
  <c r="H470" i="2"/>
  <c r="J470" i="2"/>
  <c r="K470" i="2"/>
  <c r="L470" i="2"/>
  <c r="M470" i="2"/>
  <c r="AG470" i="2"/>
  <c r="AH470" i="2"/>
  <c r="AI470" i="2"/>
  <c r="AJ470" i="2"/>
  <c r="AK470" i="2"/>
  <c r="AL470" i="2"/>
  <c r="AM470" i="2"/>
  <c r="AN470" i="2"/>
  <c r="AV470" i="2"/>
  <c r="C471" i="2"/>
  <c r="D471" i="2"/>
  <c r="E471" i="2"/>
  <c r="F471" i="2"/>
  <c r="G471" i="2"/>
  <c r="H471" i="2"/>
  <c r="J471" i="2"/>
  <c r="K471" i="2"/>
  <c r="L471" i="2"/>
  <c r="M471" i="2"/>
  <c r="AG471" i="2"/>
  <c r="AH471" i="2"/>
  <c r="AI471" i="2"/>
  <c r="AJ471" i="2"/>
  <c r="AK471" i="2"/>
  <c r="AL471" i="2"/>
  <c r="AM471" i="2"/>
  <c r="AN471" i="2"/>
  <c r="AV471" i="2"/>
  <c r="C472" i="2"/>
  <c r="D472" i="2"/>
  <c r="E472" i="2"/>
  <c r="F472" i="2"/>
  <c r="G472" i="2"/>
  <c r="H472" i="2"/>
  <c r="J472" i="2"/>
  <c r="K472" i="2"/>
  <c r="L472" i="2"/>
  <c r="M472" i="2"/>
  <c r="AG472" i="2"/>
  <c r="AH472" i="2"/>
  <c r="AI472" i="2"/>
  <c r="AJ472" i="2"/>
  <c r="AK472" i="2"/>
  <c r="AL472" i="2"/>
  <c r="AM472" i="2"/>
  <c r="AN472" i="2"/>
  <c r="AV472" i="2"/>
  <c r="C473" i="2"/>
  <c r="D473" i="2"/>
  <c r="E473" i="2"/>
  <c r="F473" i="2"/>
  <c r="G473" i="2"/>
  <c r="H473" i="2"/>
  <c r="J473" i="2"/>
  <c r="K473" i="2"/>
  <c r="L473" i="2"/>
  <c r="M473" i="2"/>
  <c r="AG473" i="2"/>
  <c r="AH473" i="2"/>
  <c r="AI473" i="2"/>
  <c r="AJ473" i="2"/>
  <c r="AK473" i="2"/>
  <c r="AL473" i="2"/>
  <c r="AM473" i="2"/>
  <c r="AN473" i="2"/>
  <c r="AV473" i="2"/>
  <c r="C474" i="2"/>
  <c r="D474" i="2"/>
  <c r="E474" i="2"/>
  <c r="F474" i="2"/>
  <c r="G474" i="2"/>
  <c r="H474" i="2"/>
  <c r="J474" i="2"/>
  <c r="K474" i="2"/>
  <c r="L474" i="2"/>
  <c r="M474" i="2"/>
  <c r="AG474" i="2"/>
  <c r="AH474" i="2"/>
  <c r="AI474" i="2"/>
  <c r="AJ474" i="2"/>
  <c r="AK474" i="2"/>
  <c r="AL474" i="2"/>
  <c r="AM474" i="2"/>
  <c r="AN474" i="2"/>
  <c r="AV474" i="2"/>
  <c r="C475" i="2"/>
  <c r="D475" i="2"/>
  <c r="E475" i="2"/>
  <c r="F475" i="2"/>
  <c r="G475" i="2"/>
  <c r="H475" i="2"/>
  <c r="J475" i="2"/>
  <c r="K475" i="2"/>
  <c r="L475" i="2"/>
  <c r="M475" i="2"/>
  <c r="AG475" i="2"/>
  <c r="AH475" i="2"/>
  <c r="AI475" i="2"/>
  <c r="AJ475" i="2"/>
  <c r="AK475" i="2"/>
  <c r="AL475" i="2"/>
  <c r="AM475" i="2"/>
  <c r="AN475" i="2"/>
  <c r="C477" i="2"/>
  <c r="D477" i="2"/>
  <c r="E477" i="2"/>
  <c r="F477" i="2"/>
  <c r="G477" i="2"/>
  <c r="H477" i="2"/>
  <c r="J477" i="2"/>
  <c r="K477" i="2"/>
  <c r="L477" i="2"/>
  <c r="M477" i="2"/>
  <c r="AG477" i="2"/>
  <c r="AH477" i="2"/>
  <c r="AI477" i="2"/>
  <c r="AJ477" i="2"/>
  <c r="AK477" i="2"/>
  <c r="AL477" i="2"/>
  <c r="AM477" i="2"/>
  <c r="AN477" i="2"/>
  <c r="C478" i="2"/>
  <c r="D478" i="2"/>
  <c r="E478" i="2"/>
  <c r="F478" i="2"/>
  <c r="G478" i="2"/>
  <c r="H478" i="2"/>
  <c r="J478" i="2"/>
  <c r="K478" i="2"/>
  <c r="L478" i="2"/>
  <c r="M478" i="2"/>
  <c r="AG478" i="2"/>
  <c r="AH478" i="2"/>
  <c r="AI478" i="2"/>
  <c r="AJ478" i="2"/>
  <c r="AK478" i="2"/>
  <c r="AL478" i="2"/>
  <c r="AM478" i="2"/>
  <c r="AN478" i="2"/>
  <c r="C479" i="2"/>
  <c r="D479" i="2"/>
  <c r="E479" i="2"/>
  <c r="F479" i="2"/>
  <c r="G479" i="2"/>
  <c r="H479" i="2"/>
  <c r="J479" i="2"/>
  <c r="K479" i="2"/>
  <c r="L479" i="2"/>
  <c r="M479" i="2"/>
  <c r="AG479" i="2"/>
  <c r="AH479" i="2"/>
  <c r="AI479" i="2"/>
  <c r="AJ479" i="2"/>
  <c r="AK479" i="2"/>
  <c r="AL479" i="2"/>
  <c r="AM479" i="2"/>
  <c r="AN479" i="2"/>
  <c r="C480" i="2"/>
  <c r="D480" i="2"/>
  <c r="E480" i="2"/>
  <c r="F480" i="2"/>
  <c r="G480" i="2"/>
  <c r="H480" i="2"/>
  <c r="J480" i="2"/>
  <c r="K480" i="2"/>
  <c r="L480" i="2"/>
  <c r="M480" i="2"/>
  <c r="AG480" i="2"/>
  <c r="AH480" i="2"/>
  <c r="AI480" i="2"/>
  <c r="AJ480" i="2"/>
  <c r="AK480" i="2"/>
  <c r="AL480" i="2"/>
  <c r="AM480" i="2"/>
  <c r="AN480" i="2"/>
  <c r="C481" i="2"/>
  <c r="D481" i="2"/>
  <c r="E481" i="2"/>
  <c r="F481" i="2"/>
  <c r="G481" i="2"/>
  <c r="H481" i="2"/>
  <c r="J481" i="2"/>
  <c r="K481" i="2"/>
  <c r="L481" i="2"/>
  <c r="M481" i="2"/>
  <c r="AG481" i="2"/>
  <c r="AH481" i="2"/>
  <c r="AI481" i="2"/>
  <c r="AJ481" i="2"/>
  <c r="AK481" i="2"/>
  <c r="AL481" i="2"/>
  <c r="AM481" i="2"/>
  <c r="AN481" i="2"/>
  <c r="C482" i="2"/>
  <c r="D482" i="2"/>
  <c r="E482" i="2"/>
  <c r="F482" i="2"/>
  <c r="G482" i="2"/>
  <c r="H482" i="2"/>
  <c r="J482" i="2"/>
  <c r="K482" i="2"/>
  <c r="L482" i="2"/>
  <c r="M482" i="2"/>
  <c r="AG482" i="2"/>
  <c r="AH482" i="2"/>
  <c r="AI482" i="2"/>
  <c r="AJ482" i="2"/>
  <c r="AK482" i="2"/>
  <c r="AL482" i="2"/>
  <c r="AM482" i="2"/>
  <c r="AN482" i="2"/>
  <c r="C483" i="2"/>
  <c r="D483" i="2"/>
  <c r="E483" i="2"/>
  <c r="F483" i="2"/>
  <c r="G483" i="2"/>
  <c r="H483" i="2"/>
  <c r="J483" i="2"/>
  <c r="K483" i="2"/>
  <c r="L483" i="2"/>
  <c r="M483" i="2"/>
  <c r="AG483" i="2"/>
  <c r="AH483" i="2"/>
  <c r="AI483" i="2"/>
  <c r="AJ483" i="2"/>
  <c r="AK483" i="2"/>
  <c r="AL483" i="2"/>
  <c r="AM483" i="2"/>
  <c r="AN483" i="2"/>
  <c r="C484" i="2"/>
  <c r="D484" i="2"/>
  <c r="E484" i="2"/>
  <c r="F484" i="2"/>
  <c r="G484" i="2"/>
  <c r="H484" i="2"/>
  <c r="J484" i="2"/>
  <c r="K484" i="2"/>
  <c r="L484" i="2"/>
  <c r="M484" i="2"/>
  <c r="AG484" i="2"/>
  <c r="AH484" i="2"/>
  <c r="AI484" i="2"/>
  <c r="AJ484" i="2"/>
  <c r="AK484" i="2"/>
  <c r="AL484" i="2"/>
  <c r="AM484" i="2"/>
  <c r="AN484" i="2"/>
  <c r="C485" i="2"/>
  <c r="D485" i="2"/>
  <c r="E485" i="2"/>
  <c r="F485" i="2"/>
  <c r="G485" i="2"/>
  <c r="H485" i="2"/>
  <c r="J485" i="2"/>
  <c r="K485" i="2"/>
  <c r="L485" i="2"/>
  <c r="M485" i="2"/>
  <c r="AG485" i="2"/>
  <c r="AH485" i="2"/>
  <c r="AI485" i="2"/>
  <c r="AJ485" i="2"/>
  <c r="AK485" i="2"/>
  <c r="AL485" i="2"/>
  <c r="AM485" i="2"/>
  <c r="AN485" i="2"/>
  <c r="C486" i="2"/>
  <c r="D486" i="2"/>
  <c r="E486" i="2"/>
  <c r="F486" i="2"/>
  <c r="G486" i="2"/>
  <c r="H486" i="2"/>
  <c r="J486" i="2"/>
  <c r="K486" i="2"/>
  <c r="L486" i="2"/>
  <c r="M486" i="2"/>
  <c r="AG486" i="2"/>
  <c r="AH486" i="2"/>
  <c r="AI486" i="2"/>
  <c r="AJ486" i="2"/>
  <c r="AK486" i="2"/>
  <c r="AL486" i="2"/>
  <c r="AM486" i="2"/>
  <c r="AN486" i="2"/>
  <c r="C487" i="2"/>
  <c r="D487" i="2"/>
  <c r="E487" i="2"/>
  <c r="F487" i="2"/>
  <c r="G487" i="2"/>
  <c r="H487" i="2"/>
  <c r="J487" i="2"/>
  <c r="K487" i="2"/>
  <c r="L487" i="2"/>
  <c r="M487" i="2"/>
  <c r="AG487" i="2"/>
  <c r="AH487" i="2"/>
  <c r="AI487" i="2"/>
  <c r="AJ487" i="2"/>
  <c r="AK487" i="2"/>
  <c r="AL487" i="2"/>
  <c r="AM487" i="2"/>
  <c r="AN487" i="2"/>
  <c r="C488" i="2"/>
  <c r="D488" i="2"/>
  <c r="E488" i="2"/>
  <c r="F488" i="2"/>
  <c r="G488" i="2"/>
  <c r="H488" i="2"/>
  <c r="J488" i="2"/>
  <c r="K488" i="2"/>
  <c r="L488" i="2"/>
  <c r="M488" i="2"/>
  <c r="AG488" i="2"/>
  <c r="AH488" i="2"/>
  <c r="AI488" i="2"/>
  <c r="AJ488" i="2"/>
  <c r="AK488" i="2"/>
  <c r="AL488" i="2"/>
  <c r="AM488" i="2"/>
  <c r="AN488" i="2"/>
  <c r="C489" i="2"/>
  <c r="D489" i="2"/>
  <c r="E489" i="2"/>
  <c r="F489" i="2"/>
  <c r="G489" i="2"/>
  <c r="H489" i="2"/>
  <c r="J489" i="2"/>
  <c r="K489" i="2"/>
  <c r="L489" i="2"/>
  <c r="M489" i="2"/>
  <c r="AG489" i="2"/>
  <c r="AH489" i="2"/>
  <c r="AI489" i="2"/>
  <c r="AJ489" i="2"/>
  <c r="AK489" i="2"/>
  <c r="AL489" i="2"/>
  <c r="AM489" i="2"/>
  <c r="AN489" i="2"/>
  <c r="C490" i="2"/>
  <c r="D490" i="2"/>
  <c r="E490" i="2"/>
  <c r="F490" i="2"/>
  <c r="G490" i="2"/>
  <c r="H490" i="2"/>
  <c r="J490" i="2"/>
  <c r="K490" i="2"/>
  <c r="L490" i="2"/>
  <c r="M490" i="2"/>
  <c r="AG490" i="2"/>
  <c r="AH490" i="2"/>
  <c r="AI490" i="2"/>
  <c r="AJ490" i="2"/>
  <c r="AK490" i="2"/>
  <c r="AL490" i="2"/>
  <c r="AM490" i="2"/>
  <c r="AN490" i="2"/>
  <c r="C491" i="2"/>
  <c r="D491" i="2"/>
  <c r="E491" i="2"/>
  <c r="F491" i="2"/>
  <c r="G491" i="2"/>
  <c r="H491" i="2"/>
  <c r="J491" i="2"/>
  <c r="K491" i="2"/>
  <c r="L491" i="2"/>
  <c r="M491" i="2"/>
  <c r="AG491" i="2"/>
  <c r="AH491" i="2"/>
  <c r="AI491" i="2"/>
  <c r="AJ491" i="2"/>
  <c r="AK491" i="2"/>
  <c r="AL491" i="2"/>
  <c r="AM491" i="2"/>
  <c r="AN491" i="2"/>
  <c r="C493" i="2"/>
  <c r="D493" i="2"/>
  <c r="E493" i="2"/>
  <c r="F493" i="2"/>
  <c r="G493" i="2"/>
  <c r="H493" i="2"/>
  <c r="J493" i="2"/>
  <c r="K493" i="2"/>
  <c r="L493" i="2"/>
  <c r="M493" i="2"/>
  <c r="AG493" i="2"/>
  <c r="AH493" i="2"/>
  <c r="AI493" i="2"/>
  <c r="AJ493" i="2"/>
  <c r="AK493" i="2"/>
  <c r="AL493" i="2"/>
  <c r="AM493" i="2"/>
  <c r="AN493" i="2"/>
  <c r="AV493" i="2"/>
  <c r="C494" i="2"/>
  <c r="D494" i="2"/>
  <c r="E494" i="2"/>
  <c r="F494" i="2"/>
  <c r="G494" i="2"/>
  <c r="H494" i="2"/>
  <c r="J494" i="2"/>
  <c r="K494" i="2"/>
  <c r="L494" i="2"/>
  <c r="M494" i="2"/>
  <c r="AG494" i="2"/>
  <c r="AH494" i="2"/>
  <c r="AI494" i="2"/>
  <c r="AJ494" i="2"/>
  <c r="AK494" i="2"/>
  <c r="AL494" i="2"/>
  <c r="AM494" i="2"/>
  <c r="AN494" i="2"/>
  <c r="AV494" i="2"/>
  <c r="C495" i="2"/>
  <c r="D495" i="2"/>
  <c r="E495" i="2"/>
  <c r="F495" i="2"/>
  <c r="G495" i="2"/>
  <c r="H495" i="2"/>
  <c r="J495" i="2"/>
  <c r="K495" i="2"/>
  <c r="L495" i="2"/>
  <c r="M495" i="2"/>
  <c r="AG495" i="2"/>
  <c r="AH495" i="2"/>
  <c r="AI495" i="2"/>
  <c r="AJ495" i="2"/>
  <c r="AK495" i="2"/>
  <c r="AL495" i="2"/>
  <c r="AM495" i="2"/>
  <c r="AN495" i="2"/>
  <c r="AV495" i="2"/>
  <c r="C496" i="2"/>
  <c r="D496" i="2"/>
  <c r="E496" i="2"/>
  <c r="F496" i="2"/>
  <c r="G496" i="2"/>
  <c r="H496" i="2"/>
  <c r="J496" i="2"/>
  <c r="K496" i="2"/>
  <c r="L496" i="2"/>
  <c r="M496" i="2"/>
  <c r="AG496" i="2"/>
  <c r="AH496" i="2"/>
  <c r="AI496" i="2"/>
  <c r="AJ496" i="2"/>
  <c r="AK496" i="2"/>
  <c r="AL496" i="2"/>
  <c r="AM496" i="2"/>
  <c r="AN496" i="2"/>
  <c r="AV496" i="2"/>
  <c r="C497" i="2"/>
  <c r="D497" i="2"/>
  <c r="E497" i="2"/>
  <c r="F497" i="2"/>
  <c r="G497" i="2"/>
  <c r="H497" i="2"/>
  <c r="J497" i="2"/>
  <c r="K497" i="2"/>
  <c r="L497" i="2"/>
  <c r="M497" i="2"/>
  <c r="AG497" i="2"/>
  <c r="AH497" i="2"/>
  <c r="AI497" i="2"/>
  <c r="AJ497" i="2"/>
  <c r="AK497" i="2"/>
  <c r="AL497" i="2"/>
  <c r="AM497" i="2"/>
  <c r="AN497" i="2"/>
  <c r="AV497" i="2"/>
  <c r="C498" i="2"/>
  <c r="D498" i="2"/>
  <c r="E498" i="2"/>
  <c r="F498" i="2"/>
  <c r="G498" i="2"/>
  <c r="H498" i="2"/>
  <c r="J498" i="2"/>
  <c r="K498" i="2"/>
  <c r="L498" i="2"/>
  <c r="M498" i="2"/>
  <c r="AG498" i="2"/>
  <c r="AH498" i="2"/>
  <c r="AI498" i="2"/>
  <c r="AJ498" i="2"/>
  <c r="AK498" i="2"/>
  <c r="AL498" i="2"/>
  <c r="AM498" i="2"/>
  <c r="AN498" i="2"/>
  <c r="AV498" i="2"/>
  <c r="C499" i="2"/>
  <c r="D499" i="2"/>
  <c r="E499" i="2"/>
  <c r="F499" i="2"/>
  <c r="G499" i="2"/>
  <c r="H499" i="2"/>
  <c r="J499" i="2"/>
  <c r="K499" i="2"/>
  <c r="L499" i="2"/>
  <c r="M499" i="2"/>
  <c r="AG499" i="2"/>
  <c r="AH499" i="2"/>
  <c r="AI499" i="2"/>
  <c r="AJ499" i="2"/>
  <c r="AK499" i="2"/>
  <c r="AL499" i="2"/>
  <c r="AM499" i="2"/>
  <c r="AN499" i="2"/>
  <c r="AV499" i="2"/>
  <c r="C500" i="2"/>
  <c r="D500" i="2"/>
  <c r="E500" i="2"/>
  <c r="F500" i="2"/>
  <c r="G500" i="2"/>
  <c r="H500" i="2"/>
  <c r="J500" i="2"/>
  <c r="K500" i="2"/>
  <c r="L500" i="2"/>
  <c r="M500" i="2"/>
  <c r="AG500" i="2"/>
  <c r="AH500" i="2"/>
  <c r="AI500" i="2"/>
  <c r="AJ500" i="2"/>
  <c r="AK500" i="2"/>
  <c r="AL500" i="2"/>
  <c r="AM500" i="2"/>
  <c r="AN500" i="2"/>
  <c r="AV500" i="2"/>
  <c r="C501" i="2"/>
  <c r="D501" i="2"/>
  <c r="E501" i="2"/>
  <c r="F501" i="2"/>
  <c r="G501" i="2"/>
  <c r="H501" i="2"/>
  <c r="J501" i="2"/>
  <c r="K501" i="2"/>
  <c r="L501" i="2"/>
  <c r="M501" i="2"/>
  <c r="AG501" i="2"/>
  <c r="AH501" i="2"/>
  <c r="AI501" i="2"/>
  <c r="AJ501" i="2"/>
  <c r="AK501" i="2"/>
  <c r="AL501" i="2"/>
  <c r="AM501" i="2"/>
  <c r="AN501" i="2"/>
  <c r="AV501" i="2"/>
  <c r="C502" i="2"/>
  <c r="D502" i="2"/>
  <c r="E502" i="2"/>
  <c r="F502" i="2"/>
  <c r="G502" i="2"/>
  <c r="H502" i="2"/>
  <c r="J502" i="2"/>
  <c r="K502" i="2"/>
  <c r="L502" i="2"/>
  <c r="M502" i="2"/>
  <c r="AG502" i="2"/>
  <c r="AH502" i="2"/>
  <c r="AI502" i="2"/>
  <c r="AJ502" i="2"/>
  <c r="AK502" i="2"/>
  <c r="AL502" i="2"/>
  <c r="AM502" i="2"/>
  <c r="AN502" i="2"/>
  <c r="AV502" i="2"/>
  <c r="C503" i="2"/>
  <c r="D503" i="2"/>
  <c r="E503" i="2"/>
  <c r="F503" i="2"/>
  <c r="G503" i="2"/>
  <c r="H503" i="2"/>
  <c r="J503" i="2"/>
  <c r="K503" i="2"/>
  <c r="L503" i="2"/>
  <c r="M503" i="2"/>
  <c r="AG503" i="2"/>
  <c r="AH503" i="2"/>
  <c r="AI503" i="2"/>
  <c r="AJ503" i="2"/>
  <c r="AK503" i="2"/>
  <c r="AL503" i="2"/>
  <c r="AM503" i="2"/>
  <c r="AN503" i="2"/>
  <c r="AV503" i="2"/>
  <c r="C504" i="2"/>
  <c r="D504" i="2"/>
  <c r="E504" i="2"/>
  <c r="F504" i="2"/>
  <c r="G504" i="2"/>
  <c r="H504" i="2"/>
  <c r="J504" i="2"/>
  <c r="K504" i="2"/>
  <c r="L504" i="2"/>
  <c r="M504" i="2"/>
  <c r="AG504" i="2"/>
  <c r="AH504" i="2"/>
  <c r="AI504" i="2"/>
  <c r="AJ504" i="2"/>
  <c r="AK504" i="2"/>
  <c r="AL504" i="2"/>
  <c r="AM504" i="2"/>
  <c r="AN504" i="2"/>
  <c r="AV504" i="2"/>
  <c r="C505" i="2"/>
  <c r="D505" i="2"/>
  <c r="E505" i="2"/>
  <c r="F505" i="2"/>
  <c r="G505" i="2"/>
  <c r="H505" i="2"/>
  <c r="J505" i="2"/>
  <c r="K505" i="2"/>
  <c r="L505" i="2"/>
  <c r="M505" i="2"/>
  <c r="AG505" i="2"/>
  <c r="AH505" i="2"/>
  <c r="AI505" i="2"/>
  <c r="AJ505" i="2"/>
  <c r="AK505" i="2"/>
  <c r="AL505" i="2"/>
  <c r="AM505" i="2"/>
  <c r="AN505" i="2"/>
  <c r="AV505" i="2"/>
  <c r="C506" i="2"/>
  <c r="D506" i="2"/>
  <c r="E506" i="2"/>
  <c r="F506" i="2"/>
  <c r="G506" i="2"/>
  <c r="H506" i="2"/>
  <c r="J506" i="2"/>
  <c r="K506" i="2"/>
  <c r="L506" i="2"/>
  <c r="M506" i="2"/>
  <c r="AG506" i="2"/>
  <c r="AH506" i="2"/>
  <c r="AI506" i="2"/>
  <c r="AJ506" i="2"/>
  <c r="AK506" i="2"/>
  <c r="AL506" i="2"/>
  <c r="AM506" i="2"/>
  <c r="AN506" i="2"/>
  <c r="AV506" i="2"/>
  <c r="C507" i="2"/>
  <c r="D507" i="2"/>
  <c r="E507" i="2"/>
  <c r="F507" i="2"/>
  <c r="G507" i="2"/>
  <c r="H507" i="2"/>
  <c r="J507" i="2"/>
  <c r="K507" i="2"/>
  <c r="L507" i="2"/>
  <c r="M507" i="2"/>
  <c r="AG507" i="2"/>
  <c r="AH507" i="2"/>
  <c r="AI507" i="2"/>
  <c r="AJ507" i="2"/>
  <c r="AK507" i="2"/>
  <c r="AL507" i="2"/>
  <c r="AM507" i="2"/>
  <c r="AN507" i="2"/>
  <c r="AV507" i="2"/>
  <c r="C508" i="2"/>
  <c r="D508" i="2"/>
  <c r="E508" i="2"/>
  <c r="F508" i="2"/>
  <c r="G508" i="2"/>
  <c r="H508" i="2"/>
  <c r="J508" i="2"/>
  <c r="K508" i="2"/>
  <c r="L508" i="2"/>
  <c r="M508" i="2"/>
  <c r="AG508" i="2"/>
  <c r="AH508" i="2"/>
  <c r="AI508" i="2"/>
  <c r="AJ508" i="2"/>
  <c r="AK508" i="2"/>
  <c r="AL508" i="2"/>
  <c r="AM508" i="2"/>
  <c r="AN508" i="2"/>
  <c r="AV508" i="2"/>
  <c r="C509" i="2"/>
  <c r="D509" i="2"/>
  <c r="E509" i="2"/>
  <c r="F509" i="2"/>
  <c r="G509" i="2"/>
  <c r="H509" i="2"/>
  <c r="J509" i="2"/>
  <c r="K509" i="2"/>
  <c r="L509" i="2"/>
  <c r="M509" i="2"/>
  <c r="AG509" i="2"/>
  <c r="AH509" i="2"/>
  <c r="AI509" i="2"/>
  <c r="AJ509" i="2"/>
  <c r="AK509" i="2"/>
  <c r="AL509" i="2"/>
  <c r="AM509" i="2"/>
  <c r="AN509" i="2"/>
  <c r="AV509" i="2"/>
  <c r="C510" i="2"/>
  <c r="D510" i="2"/>
  <c r="E510" i="2"/>
  <c r="F510" i="2"/>
  <c r="G510" i="2"/>
  <c r="H510" i="2"/>
  <c r="J510" i="2"/>
  <c r="K510" i="2"/>
  <c r="L510" i="2"/>
  <c r="M510" i="2"/>
  <c r="AG510" i="2"/>
  <c r="AH510" i="2"/>
  <c r="AI510" i="2"/>
  <c r="AJ510" i="2"/>
  <c r="AK510" i="2"/>
  <c r="AL510" i="2"/>
  <c r="AM510" i="2"/>
  <c r="AN510" i="2"/>
  <c r="AV510" i="2"/>
  <c r="C511" i="2"/>
  <c r="D511" i="2"/>
  <c r="E511" i="2"/>
  <c r="F511" i="2"/>
  <c r="G511" i="2"/>
  <c r="H511" i="2"/>
  <c r="J511" i="2"/>
  <c r="K511" i="2"/>
  <c r="L511" i="2"/>
  <c r="M511" i="2"/>
  <c r="AG511" i="2"/>
  <c r="AH511" i="2"/>
  <c r="AI511" i="2"/>
  <c r="AJ511" i="2"/>
  <c r="AK511" i="2"/>
  <c r="AL511" i="2"/>
  <c r="AM511" i="2"/>
  <c r="AN511" i="2"/>
  <c r="AV511" i="2"/>
  <c r="C512" i="2"/>
  <c r="D512" i="2"/>
  <c r="E512" i="2"/>
  <c r="F512" i="2"/>
  <c r="G512" i="2"/>
  <c r="H512" i="2"/>
  <c r="J512" i="2"/>
  <c r="K512" i="2"/>
  <c r="L512" i="2"/>
  <c r="M512" i="2"/>
  <c r="AG512" i="2"/>
  <c r="AH512" i="2"/>
  <c r="AI512" i="2"/>
  <c r="AJ512" i="2"/>
  <c r="AK512" i="2"/>
  <c r="AL512" i="2"/>
  <c r="AM512" i="2"/>
  <c r="AN512" i="2"/>
  <c r="AV512" i="2"/>
  <c r="C513" i="2"/>
  <c r="D513" i="2"/>
  <c r="E513" i="2"/>
  <c r="F513" i="2"/>
  <c r="G513" i="2"/>
  <c r="H513" i="2"/>
  <c r="J513" i="2"/>
  <c r="K513" i="2"/>
  <c r="L513" i="2"/>
  <c r="M513" i="2"/>
  <c r="AG513" i="2"/>
  <c r="AH513" i="2"/>
  <c r="AI513" i="2"/>
  <c r="AJ513" i="2"/>
  <c r="AK513" i="2"/>
  <c r="AL513" i="2"/>
  <c r="AM513" i="2"/>
  <c r="AN513" i="2"/>
  <c r="AV513" i="2"/>
  <c r="C514" i="2"/>
  <c r="D514" i="2"/>
  <c r="E514" i="2"/>
  <c r="F514" i="2"/>
  <c r="G514" i="2"/>
  <c r="H514" i="2"/>
  <c r="J514" i="2"/>
  <c r="K514" i="2"/>
  <c r="L514" i="2"/>
  <c r="M514" i="2"/>
  <c r="AG514" i="2"/>
  <c r="AH514" i="2"/>
  <c r="AI514" i="2"/>
  <c r="AJ514" i="2"/>
  <c r="AK514" i="2"/>
  <c r="AL514" i="2"/>
  <c r="AM514" i="2"/>
  <c r="AN514" i="2"/>
  <c r="AV514" i="2"/>
  <c r="C515" i="2"/>
  <c r="D515" i="2"/>
  <c r="E515" i="2"/>
  <c r="F515" i="2"/>
  <c r="G515" i="2"/>
  <c r="H515" i="2"/>
  <c r="J515" i="2"/>
  <c r="K515" i="2"/>
  <c r="L515" i="2"/>
  <c r="M515" i="2"/>
  <c r="AG515" i="2"/>
  <c r="AH515" i="2"/>
  <c r="AI515" i="2"/>
  <c r="AJ515" i="2"/>
  <c r="AK515" i="2"/>
  <c r="AL515" i="2"/>
  <c r="AM515" i="2"/>
  <c r="AN515" i="2"/>
  <c r="AV515" i="2"/>
  <c r="C516" i="2"/>
  <c r="D516" i="2"/>
  <c r="E516" i="2"/>
  <c r="F516" i="2"/>
  <c r="G516" i="2"/>
  <c r="H516" i="2"/>
  <c r="J516" i="2"/>
  <c r="K516" i="2"/>
  <c r="L516" i="2"/>
  <c r="M516" i="2"/>
  <c r="AG516" i="2"/>
  <c r="AH516" i="2"/>
  <c r="AI516" i="2"/>
  <c r="AJ516" i="2"/>
  <c r="AK516" i="2"/>
  <c r="AL516" i="2"/>
  <c r="AM516" i="2"/>
  <c r="AN516" i="2"/>
  <c r="AV516" i="2"/>
  <c r="C517" i="2"/>
  <c r="D517" i="2"/>
  <c r="E517" i="2"/>
  <c r="F517" i="2"/>
  <c r="G517" i="2"/>
  <c r="H517" i="2"/>
  <c r="J517" i="2"/>
  <c r="K517" i="2"/>
  <c r="L517" i="2"/>
  <c r="M517" i="2"/>
  <c r="AG517" i="2"/>
  <c r="AH517" i="2"/>
  <c r="AI517" i="2"/>
  <c r="AJ517" i="2"/>
  <c r="AK517" i="2"/>
  <c r="AL517" i="2"/>
  <c r="AM517" i="2"/>
  <c r="AN517" i="2"/>
  <c r="AV517" i="2"/>
  <c r="C518" i="2"/>
  <c r="D518" i="2"/>
  <c r="E518" i="2"/>
  <c r="F518" i="2"/>
  <c r="G518" i="2"/>
  <c r="H518" i="2"/>
  <c r="J518" i="2"/>
  <c r="K518" i="2"/>
  <c r="L518" i="2"/>
  <c r="M518" i="2"/>
  <c r="AG518" i="2"/>
  <c r="AH518" i="2"/>
  <c r="AI518" i="2"/>
  <c r="AJ518" i="2"/>
  <c r="AK518" i="2"/>
  <c r="AL518" i="2"/>
  <c r="AM518" i="2"/>
  <c r="AN518" i="2"/>
  <c r="AV518" i="2"/>
  <c r="C519" i="2"/>
  <c r="D519" i="2"/>
  <c r="E519" i="2"/>
  <c r="F519" i="2"/>
  <c r="G519" i="2"/>
  <c r="H519" i="2"/>
  <c r="J519" i="2"/>
  <c r="K519" i="2"/>
  <c r="L519" i="2"/>
  <c r="M519" i="2"/>
  <c r="AG519" i="2"/>
  <c r="AH519" i="2"/>
  <c r="AI519" i="2"/>
  <c r="AJ519" i="2"/>
  <c r="AK519" i="2"/>
  <c r="AL519" i="2"/>
  <c r="AM519" i="2"/>
  <c r="AN519" i="2"/>
  <c r="AV519" i="2"/>
  <c r="C520" i="2"/>
  <c r="D520" i="2"/>
  <c r="E520" i="2"/>
  <c r="F520" i="2"/>
  <c r="G520" i="2"/>
  <c r="H520" i="2"/>
  <c r="J520" i="2"/>
  <c r="K520" i="2"/>
  <c r="L520" i="2"/>
  <c r="M520" i="2"/>
  <c r="AG520" i="2"/>
  <c r="AH520" i="2"/>
  <c r="AI520" i="2"/>
  <c r="AJ520" i="2"/>
  <c r="AK520" i="2"/>
  <c r="AL520" i="2"/>
  <c r="AM520" i="2"/>
  <c r="AN520" i="2"/>
  <c r="AV520" i="2"/>
  <c r="C521" i="2"/>
  <c r="D521" i="2"/>
  <c r="E521" i="2"/>
  <c r="F521" i="2"/>
  <c r="G521" i="2"/>
  <c r="H521" i="2"/>
  <c r="J521" i="2"/>
  <c r="K521" i="2"/>
  <c r="L521" i="2"/>
  <c r="M521" i="2"/>
  <c r="AG521" i="2"/>
  <c r="AH521" i="2"/>
  <c r="AI521" i="2"/>
  <c r="AJ521" i="2"/>
  <c r="AK521" i="2"/>
  <c r="AL521" i="2"/>
  <c r="AM521" i="2"/>
  <c r="AN521" i="2"/>
  <c r="AV521" i="2"/>
  <c r="C522" i="2"/>
  <c r="D522" i="2"/>
  <c r="E522" i="2"/>
  <c r="F522" i="2"/>
  <c r="G522" i="2"/>
  <c r="H522" i="2"/>
  <c r="J522" i="2"/>
  <c r="K522" i="2"/>
  <c r="L522" i="2"/>
  <c r="M522" i="2"/>
  <c r="AG522" i="2"/>
  <c r="AH522" i="2"/>
  <c r="AI522" i="2"/>
  <c r="AJ522" i="2"/>
  <c r="AK522" i="2"/>
  <c r="AL522" i="2"/>
  <c r="AM522" i="2"/>
  <c r="AN522" i="2"/>
  <c r="AV522" i="2"/>
  <c r="C523" i="2"/>
  <c r="D523" i="2"/>
  <c r="E523" i="2"/>
  <c r="F523" i="2"/>
  <c r="G523" i="2"/>
  <c r="H523" i="2"/>
  <c r="J523" i="2"/>
  <c r="K523" i="2"/>
  <c r="L523" i="2"/>
  <c r="M523" i="2"/>
  <c r="AG523" i="2"/>
  <c r="AH523" i="2"/>
  <c r="AI523" i="2"/>
  <c r="AJ523" i="2"/>
  <c r="AK523" i="2"/>
  <c r="AL523" i="2"/>
  <c r="AM523" i="2"/>
  <c r="AN523" i="2"/>
  <c r="AV523" i="2"/>
  <c r="C524" i="2"/>
  <c r="D524" i="2"/>
  <c r="E524" i="2"/>
  <c r="F524" i="2"/>
  <c r="G524" i="2"/>
  <c r="H524" i="2"/>
  <c r="J524" i="2"/>
  <c r="K524" i="2"/>
  <c r="L524" i="2"/>
  <c r="M524" i="2"/>
  <c r="AG524" i="2"/>
  <c r="AH524" i="2"/>
  <c r="AI524" i="2"/>
  <c r="AJ524" i="2"/>
  <c r="AK524" i="2"/>
  <c r="AL524" i="2"/>
  <c r="AM524" i="2"/>
  <c r="AN524" i="2"/>
  <c r="AV524" i="2"/>
  <c r="C525" i="2"/>
  <c r="D525" i="2"/>
  <c r="E525" i="2"/>
  <c r="F525" i="2"/>
  <c r="G525" i="2"/>
  <c r="H525" i="2"/>
  <c r="J525" i="2"/>
  <c r="K525" i="2"/>
  <c r="L525" i="2"/>
  <c r="M525" i="2"/>
  <c r="AG525" i="2"/>
  <c r="AH525" i="2"/>
  <c r="AI525" i="2"/>
  <c r="AJ525" i="2"/>
  <c r="AK525" i="2"/>
  <c r="AL525" i="2"/>
  <c r="AM525" i="2"/>
  <c r="AN525" i="2"/>
  <c r="AV525" i="2"/>
  <c r="C526" i="2"/>
  <c r="D526" i="2"/>
  <c r="E526" i="2"/>
  <c r="F526" i="2"/>
  <c r="G526" i="2"/>
  <c r="H526" i="2"/>
  <c r="J526" i="2"/>
  <c r="K526" i="2"/>
  <c r="L526" i="2"/>
  <c r="M526" i="2"/>
  <c r="AG526" i="2"/>
  <c r="AH526" i="2"/>
  <c r="AI526" i="2"/>
  <c r="AJ526" i="2"/>
  <c r="AK526" i="2"/>
  <c r="AL526" i="2"/>
  <c r="AM526" i="2"/>
  <c r="AN526" i="2"/>
  <c r="AV526" i="2"/>
  <c r="C527" i="2"/>
  <c r="D527" i="2"/>
  <c r="E527" i="2"/>
  <c r="F527" i="2"/>
  <c r="G527" i="2"/>
  <c r="H527" i="2"/>
  <c r="J527" i="2"/>
  <c r="K527" i="2"/>
  <c r="L527" i="2"/>
  <c r="M527" i="2"/>
  <c r="AG527" i="2"/>
  <c r="AH527" i="2"/>
  <c r="AI527" i="2"/>
  <c r="AJ527" i="2"/>
  <c r="AK527" i="2"/>
  <c r="AL527" i="2"/>
  <c r="AM527" i="2"/>
  <c r="AN527" i="2"/>
  <c r="AV527" i="2"/>
  <c r="C528" i="2"/>
  <c r="D528" i="2"/>
  <c r="E528" i="2"/>
  <c r="F528" i="2"/>
  <c r="G528" i="2"/>
  <c r="H528" i="2"/>
  <c r="J528" i="2"/>
  <c r="K528" i="2"/>
  <c r="L528" i="2"/>
  <c r="M528" i="2"/>
  <c r="AG528" i="2"/>
  <c r="AH528" i="2"/>
  <c r="AI528" i="2"/>
  <c r="AJ528" i="2"/>
  <c r="AK528" i="2"/>
  <c r="AL528" i="2"/>
  <c r="AM528" i="2"/>
  <c r="AN528" i="2"/>
  <c r="AV528" i="2"/>
  <c r="C529" i="2"/>
  <c r="D529" i="2"/>
  <c r="E529" i="2"/>
  <c r="F529" i="2"/>
  <c r="G529" i="2"/>
  <c r="H529" i="2"/>
  <c r="J529" i="2"/>
  <c r="K529" i="2"/>
  <c r="L529" i="2"/>
  <c r="M529" i="2"/>
  <c r="AG529" i="2"/>
  <c r="AH529" i="2"/>
  <c r="AI529" i="2"/>
  <c r="AJ529" i="2"/>
  <c r="AK529" i="2"/>
  <c r="AL529" i="2"/>
  <c r="AM529" i="2"/>
  <c r="AN529" i="2"/>
  <c r="AV529" i="2"/>
  <c r="C530" i="2"/>
  <c r="D530" i="2"/>
  <c r="E530" i="2"/>
  <c r="F530" i="2"/>
  <c r="G530" i="2"/>
  <c r="H530" i="2"/>
  <c r="J530" i="2"/>
  <c r="K530" i="2"/>
  <c r="L530" i="2"/>
  <c r="M530" i="2"/>
  <c r="AG530" i="2"/>
  <c r="AH530" i="2"/>
  <c r="AI530" i="2"/>
  <c r="AJ530" i="2"/>
  <c r="AK530" i="2"/>
  <c r="AL530" i="2"/>
  <c r="AM530" i="2"/>
  <c r="AN530" i="2"/>
  <c r="AV530" i="2"/>
  <c r="C531" i="2"/>
  <c r="D531" i="2"/>
  <c r="E531" i="2"/>
  <c r="F531" i="2"/>
  <c r="G531" i="2"/>
  <c r="H531" i="2"/>
  <c r="J531" i="2"/>
  <c r="K531" i="2"/>
  <c r="L531" i="2"/>
  <c r="M531" i="2"/>
  <c r="AG531" i="2"/>
  <c r="AH531" i="2"/>
  <c r="AI531" i="2"/>
  <c r="AJ531" i="2"/>
  <c r="AK531" i="2"/>
  <c r="AL531" i="2"/>
  <c r="AM531" i="2"/>
  <c r="AN531" i="2"/>
  <c r="AV531" i="2"/>
  <c r="C532" i="2"/>
  <c r="D532" i="2"/>
  <c r="E532" i="2"/>
  <c r="F532" i="2"/>
  <c r="G532" i="2"/>
  <c r="H532" i="2"/>
  <c r="J532" i="2"/>
  <c r="K532" i="2"/>
  <c r="L532" i="2"/>
  <c r="M532" i="2"/>
  <c r="AG532" i="2"/>
  <c r="AH532" i="2"/>
  <c r="AI532" i="2"/>
  <c r="AJ532" i="2"/>
  <c r="AK532" i="2"/>
  <c r="AL532" i="2"/>
  <c r="AM532" i="2"/>
  <c r="AN532" i="2"/>
  <c r="C534" i="2"/>
  <c r="D534" i="2"/>
  <c r="E534" i="2"/>
  <c r="F534" i="2"/>
  <c r="G534" i="2"/>
  <c r="H534" i="2"/>
  <c r="J534" i="2"/>
  <c r="K534" i="2"/>
  <c r="L534" i="2"/>
  <c r="M534" i="2"/>
  <c r="AG534" i="2"/>
  <c r="AH534" i="2"/>
  <c r="AI534" i="2"/>
  <c r="AJ534" i="2"/>
  <c r="AK534" i="2"/>
  <c r="AL534" i="2"/>
  <c r="AM534" i="2"/>
  <c r="AN534" i="2"/>
  <c r="AV534" i="2"/>
  <c r="C535" i="2"/>
  <c r="D535" i="2"/>
  <c r="E535" i="2"/>
  <c r="F535" i="2"/>
  <c r="G535" i="2"/>
  <c r="H535" i="2"/>
  <c r="J535" i="2"/>
  <c r="K535" i="2"/>
  <c r="L535" i="2"/>
  <c r="M535" i="2"/>
  <c r="AG535" i="2"/>
  <c r="AH535" i="2"/>
  <c r="AI535" i="2"/>
  <c r="AJ535" i="2"/>
  <c r="AK535" i="2"/>
  <c r="AL535" i="2"/>
  <c r="AM535" i="2"/>
  <c r="AN535" i="2"/>
  <c r="AV535" i="2"/>
  <c r="C536" i="2"/>
  <c r="D536" i="2"/>
  <c r="E536" i="2"/>
  <c r="F536" i="2"/>
  <c r="G536" i="2"/>
  <c r="H536" i="2"/>
  <c r="J536" i="2"/>
  <c r="K536" i="2"/>
  <c r="L536" i="2"/>
  <c r="M536" i="2"/>
  <c r="AG536" i="2"/>
  <c r="AH536" i="2"/>
  <c r="AI536" i="2"/>
  <c r="AJ536" i="2"/>
  <c r="AK536" i="2"/>
  <c r="AL536" i="2"/>
  <c r="AM536" i="2"/>
  <c r="AN536" i="2"/>
  <c r="AV536" i="2"/>
  <c r="C537" i="2"/>
  <c r="D537" i="2"/>
  <c r="E537" i="2"/>
  <c r="F537" i="2"/>
  <c r="G537" i="2"/>
  <c r="H537" i="2"/>
  <c r="J537" i="2"/>
  <c r="K537" i="2"/>
  <c r="L537" i="2"/>
  <c r="M537" i="2"/>
  <c r="AG537" i="2"/>
  <c r="AH537" i="2"/>
  <c r="AI537" i="2"/>
  <c r="AJ537" i="2"/>
  <c r="AK537" i="2"/>
  <c r="AL537" i="2"/>
  <c r="AM537" i="2"/>
  <c r="AN537" i="2"/>
  <c r="AV537" i="2"/>
  <c r="C538" i="2"/>
  <c r="D538" i="2"/>
  <c r="E538" i="2"/>
  <c r="F538" i="2"/>
  <c r="G538" i="2"/>
  <c r="H538" i="2"/>
  <c r="J538" i="2"/>
  <c r="K538" i="2"/>
  <c r="L538" i="2"/>
  <c r="M538" i="2"/>
  <c r="AG538" i="2"/>
  <c r="AH538" i="2"/>
  <c r="AI538" i="2"/>
  <c r="AJ538" i="2"/>
  <c r="AK538" i="2"/>
  <c r="AL538" i="2"/>
  <c r="AM538" i="2"/>
  <c r="AN538" i="2"/>
  <c r="AV538" i="2"/>
  <c r="C539" i="2"/>
  <c r="D539" i="2"/>
  <c r="E539" i="2"/>
  <c r="F539" i="2"/>
  <c r="G539" i="2"/>
  <c r="H539" i="2"/>
  <c r="J539" i="2"/>
  <c r="K539" i="2"/>
  <c r="L539" i="2"/>
  <c r="M539" i="2"/>
  <c r="AG539" i="2"/>
  <c r="AH539" i="2"/>
  <c r="AI539" i="2"/>
  <c r="AJ539" i="2"/>
  <c r="AK539" i="2"/>
  <c r="AL539" i="2"/>
  <c r="AM539" i="2"/>
  <c r="AN539" i="2"/>
  <c r="AV539" i="2"/>
  <c r="C540" i="2"/>
  <c r="D540" i="2"/>
  <c r="E540" i="2"/>
  <c r="F540" i="2"/>
  <c r="G540" i="2"/>
  <c r="H540" i="2"/>
  <c r="J540" i="2"/>
  <c r="K540" i="2"/>
  <c r="L540" i="2"/>
  <c r="M540" i="2"/>
  <c r="AG540" i="2"/>
  <c r="AH540" i="2"/>
  <c r="AI540" i="2"/>
  <c r="AJ540" i="2"/>
  <c r="AK540" i="2"/>
  <c r="AL540" i="2"/>
  <c r="AM540" i="2"/>
  <c r="AN540" i="2"/>
  <c r="AV540" i="2"/>
  <c r="C541" i="2"/>
  <c r="D541" i="2"/>
  <c r="E541" i="2"/>
  <c r="F541" i="2"/>
  <c r="G541" i="2"/>
  <c r="H541" i="2"/>
  <c r="J541" i="2"/>
  <c r="K541" i="2"/>
  <c r="L541" i="2"/>
  <c r="M541" i="2"/>
  <c r="AG541" i="2"/>
  <c r="AH541" i="2"/>
  <c r="AI541" i="2"/>
  <c r="AJ541" i="2"/>
  <c r="AK541" i="2"/>
  <c r="AL541" i="2"/>
  <c r="AM541" i="2"/>
  <c r="AN541" i="2"/>
  <c r="AV541" i="2"/>
  <c r="C542" i="2"/>
  <c r="D542" i="2"/>
  <c r="E542" i="2"/>
  <c r="F542" i="2"/>
  <c r="G542" i="2"/>
  <c r="H542" i="2"/>
  <c r="J542" i="2"/>
  <c r="K542" i="2"/>
  <c r="L542" i="2"/>
  <c r="M542" i="2"/>
  <c r="AG542" i="2"/>
  <c r="AH542" i="2"/>
  <c r="AI542" i="2"/>
  <c r="AJ542" i="2"/>
  <c r="AK542" i="2"/>
  <c r="AL542" i="2"/>
  <c r="AM542" i="2"/>
  <c r="AN542" i="2"/>
  <c r="AV542" i="2"/>
  <c r="C543" i="2"/>
  <c r="D543" i="2"/>
  <c r="E543" i="2"/>
  <c r="F543" i="2"/>
  <c r="G543" i="2"/>
  <c r="H543" i="2"/>
  <c r="J543" i="2"/>
  <c r="K543" i="2"/>
  <c r="L543" i="2"/>
  <c r="M543" i="2"/>
  <c r="AG543" i="2"/>
  <c r="AH543" i="2"/>
  <c r="AI543" i="2"/>
  <c r="AJ543" i="2"/>
  <c r="AK543" i="2"/>
  <c r="AL543" i="2"/>
  <c r="AM543" i="2"/>
  <c r="AN543" i="2"/>
  <c r="AV543" i="2"/>
  <c r="C544" i="2"/>
  <c r="D544" i="2"/>
  <c r="E544" i="2"/>
  <c r="F544" i="2"/>
  <c r="G544" i="2"/>
  <c r="H544" i="2"/>
  <c r="J544" i="2"/>
  <c r="K544" i="2"/>
  <c r="L544" i="2"/>
  <c r="M544" i="2"/>
  <c r="AG544" i="2"/>
  <c r="AH544" i="2"/>
  <c r="AI544" i="2"/>
  <c r="AJ544" i="2"/>
  <c r="AK544" i="2"/>
  <c r="AL544" i="2"/>
  <c r="AM544" i="2"/>
  <c r="AN544" i="2"/>
  <c r="AV544" i="2"/>
  <c r="C545" i="2"/>
  <c r="D545" i="2"/>
  <c r="E545" i="2"/>
  <c r="F545" i="2"/>
  <c r="G545" i="2"/>
  <c r="H545" i="2"/>
  <c r="J545" i="2"/>
  <c r="K545" i="2"/>
  <c r="L545" i="2"/>
  <c r="M545" i="2"/>
  <c r="AG545" i="2"/>
  <c r="AH545" i="2"/>
  <c r="AI545" i="2"/>
  <c r="AJ545" i="2"/>
  <c r="AK545" i="2"/>
  <c r="AL545" i="2"/>
  <c r="AM545" i="2"/>
  <c r="AN545" i="2"/>
  <c r="AV545" i="2"/>
  <c r="C546" i="2"/>
  <c r="D546" i="2"/>
  <c r="E546" i="2"/>
  <c r="F546" i="2"/>
  <c r="G546" i="2"/>
  <c r="H546" i="2"/>
  <c r="J546" i="2"/>
  <c r="K546" i="2"/>
  <c r="L546" i="2"/>
  <c r="M546" i="2"/>
  <c r="AG546" i="2"/>
  <c r="AH546" i="2"/>
  <c r="AI546" i="2"/>
  <c r="AJ546" i="2"/>
  <c r="AK546" i="2"/>
  <c r="AL546" i="2"/>
  <c r="AM546" i="2"/>
  <c r="AN546" i="2"/>
  <c r="AV546" i="2"/>
  <c r="C547" i="2"/>
  <c r="D547" i="2"/>
  <c r="E547" i="2"/>
  <c r="F547" i="2"/>
  <c r="G547" i="2"/>
  <c r="H547" i="2"/>
  <c r="J547" i="2"/>
  <c r="K547" i="2"/>
  <c r="L547" i="2"/>
  <c r="M547" i="2"/>
  <c r="AG547" i="2"/>
  <c r="AH547" i="2"/>
  <c r="AI547" i="2"/>
  <c r="AJ547" i="2"/>
  <c r="AK547" i="2"/>
  <c r="AL547" i="2"/>
  <c r="AM547" i="2"/>
  <c r="AN547" i="2"/>
  <c r="AV547" i="2"/>
  <c r="C548" i="2"/>
  <c r="D548" i="2"/>
  <c r="E548" i="2"/>
  <c r="F548" i="2"/>
  <c r="G548" i="2"/>
  <c r="H548" i="2"/>
  <c r="J548" i="2"/>
  <c r="K548" i="2"/>
  <c r="L548" i="2"/>
  <c r="M548" i="2"/>
  <c r="AG548" i="2"/>
  <c r="AH548" i="2"/>
  <c r="AI548" i="2"/>
  <c r="AJ548" i="2"/>
  <c r="AK548" i="2"/>
  <c r="AL548" i="2"/>
  <c r="AM548" i="2"/>
  <c r="AN548" i="2"/>
  <c r="AV548" i="2"/>
  <c r="C549" i="2"/>
  <c r="D549" i="2"/>
  <c r="E549" i="2"/>
  <c r="F549" i="2"/>
  <c r="G549" i="2"/>
  <c r="H549" i="2"/>
  <c r="J549" i="2"/>
  <c r="K549" i="2"/>
  <c r="L549" i="2"/>
  <c r="M549" i="2"/>
  <c r="AG549" i="2"/>
  <c r="AH549" i="2"/>
  <c r="AI549" i="2"/>
  <c r="AJ549" i="2"/>
  <c r="AK549" i="2"/>
  <c r="AL549" i="2"/>
  <c r="AM549" i="2"/>
  <c r="AN549" i="2"/>
  <c r="AV549" i="2"/>
  <c r="C550" i="2"/>
  <c r="D550" i="2"/>
  <c r="E550" i="2"/>
  <c r="F550" i="2"/>
  <c r="G550" i="2"/>
  <c r="H550" i="2"/>
  <c r="J550" i="2"/>
  <c r="K550" i="2"/>
  <c r="L550" i="2"/>
  <c r="M550" i="2"/>
  <c r="AG550" i="2"/>
  <c r="AH550" i="2"/>
  <c r="AI550" i="2"/>
  <c r="AJ550" i="2"/>
  <c r="AK550" i="2"/>
  <c r="AL550" i="2"/>
  <c r="AM550" i="2"/>
  <c r="AN550" i="2"/>
  <c r="AV550" i="2"/>
  <c r="C551" i="2"/>
  <c r="D551" i="2"/>
  <c r="E551" i="2"/>
  <c r="F551" i="2"/>
  <c r="G551" i="2"/>
  <c r="H551" i="2"/>
  <c r="J551" i="2"/>
  <c r="K551" i="2"/>
  <c r="L551" i="2"/>
  <c r="M551" i="2"/>
  <c r="AG551" i="2"/>
  <c r="AH551" i="2"/>
  <c r="AI551" i="2"/>
  <c r="AJ551" i="2"/>
  <c r="AK551" i="2"/>
  <c r="AL551" i="2"/>
  <c r="AM551" i="2"/>
  <c r="AN551" i="2"/>
  <c r="AV551" i="2"/>
  <c r="C552" i="2"/>
  <c r="D552" i="2"/>
  <c r="E552" i="2"/>
  <c r="F552" i="2"/>
  <c r="G552" i="2"/>
  <c r="H552" i="2"/>
  <c r="J552" i="2"/>
  <c r="K552" i="2"/>
  <c r="L552" i="2"/>
  <c r="M552" i="2"/>
  <c r="AG552" i="2"/>
  <c r="AH552" i="2"/>
  <c r="AI552" i="2"/>
  <c r="AJ552" i="2"/>
  <c r="AK552" i="2"/>
  <c r="AL552" i="2"/>
  <c r="AM552" i="2"/>
  <c r="AN552" i="2"/>
  <c r="AV552" i="2"/>
  <c r="C553" i="2"/>
  <c r="D553" i="2"/>
  <c r="E553" i="2"/>
  <c r="F553" i="2"/>
  <c r="G553" i="2"/>
  <c r="H553" i="2"/>
  <c r="J553" i="2"/>
  <c r="K553" i="2"/>
  <c r="L553" i="2"/>
  <c r="M553" i="2"/>
  <c r="AG553" i="2"/>
  <c r="AH553" i="2"/>
  <c r="AI553" i="2"/>
  <c r="AJ553" i="2"/>
  <c r="AK553" i="2"/>
  <c r="AL553" i="2"/>
  <c r="AM553" i="2"/>
  <c r="AN553" i="2"/>
  <c r="AV553" i="2"/>
  <c r="C554" i="2"/>
  <c r="D554" i="2"/>
  <c r="E554" i="2"/>
  <c r="F554" i="2"/>
  <c r="G554" i="2"/>
  <c r="H554" i="2"/>
  <c r="J554" i="2"/>
  <c r="K554" i="2"/>
  <c r="L554" i="2"/>
  <c r="M554" i="2"/>
  <c r="AG554" i="2"/>
  <c r="AH554" i="2"/>
  <c r="AI554" i="2"/>
  <c r="AJ554" i="2"/>
  <c r="AK554" i="2"/>
  <c r="AL554" i="2"/>
  <c r="AM554" i="2"/>
  <c r="AN554" i="2"/>
  <c r="AV554" i="2"/>
  <c r="C555" i="2"/>
  <c r="D555" i="2"/>
  <c r="E555" i="2"/>
  <c r="F555" i="2"/>
  <c r="G555" i="2"/>
  <c r="H555" i="2"/>
  <c r="J555" i="2"/>
  <c r="K555" i="2"/>
  <c r="L555" i="2"/>
  <c r="M555" i="2"/>
  <c r="AG555" i="2"/>
  <c r="AH555" i="2"/>
  <c r="AI555" i="2"/>
  <c r="AJ555" i="2"/>
  <c r="AK555" i="2"/>
  <c r="AL555" i="2"/>
  <c r="AM555" i="2"/>
  <c r="AN555" i="2"/>
  <c r="AV555" i="2"/>
  <c r="C556" i="2"/>
  <c r="D556" i="2"/>
  <c r="E556" i="2"/>
  <c r="F556" i="2"/>
  <c r="G556" i="2"/>
  <c r="H556" i="2"/>
  <c r="J556" i="2"/>
  <c r="K556" i="2"/>
  <c r="L556" i="2"/>
  <c r="M556" i="2"/>
  <c r="AG556" i="2"/>
  <c r="AH556" i="2"/>
  <c r="AI556" i="2"/>
  <c r="AJ556" i="2"/>
  <c r="AK556" i="2"/>
  <c r="AL556" i="2"/>
  <c r="AM556" i="2"/>
  <c r="AN556" i="2"/>
  <c r="AV556" i="2"/>
  <c r="C557" i="2"/>
  <c r="D557" i="2"/>
  <c r="E557" i="2"/>
  <c r="F557" i="2"/>
  <c r="G557" i="2"/>
  <c r="H557" i="2"/>
  <c r="J557" i="2"/>
  <c r="K557" i="2"/>
  <c r="L557" i="2"/>
  <c r="M557" i="2"/>
  <c r="AG557" i="2"/>
  <c r="AH557" i="2"/>
  <c r="AI557" i="2"/>
  <c r="AJ557" i="2"/>
  <c r="AK557" i="2"/>
  <c r="AL557" i="2"/>
  <c r="AM557" i="2"/>
  <c r="AN557" i="2"/>
  <c r="AV557" i="2"/>
  <c r="C558" i="2"/>
  <c r="D558" i="2"/>
  <c r="E558" i="2"/>
  <c r="F558" i="2"/>
  <c r="G558" i="2"/>
  <c r="H558" i="2"/>
  <c r="J558" i="2"/>
  <c r="K558" i="2"/>
  <c r="L558" i="2"/>
  <c r="M558" i="2"/>
  <c r="AG558" i="2"/>
  <c r="AH558" i="2"/>
  <c r="AI558" i="2"/>
  <c r="AJ558" i="2"/>
  <c r="AK558" i="2"/>
  <c r="AL558" i="2"/>
  <c r="AM558" i="2"/>
  <c r="AN558" i="2"/>
  <c r="AV558" i="2"/>
  <c r="C559" i="2"/>
  <c r="D559" i="2"/>
  <c r="E559" i="2"/>
  <c r="F559" i="2"/>
  <c r="G559" i="2"/>
  <c r="H559" i="2"/>
  <c r="J559" i="2"/>
  <c r="K559" i="2"/>
  <c r="L559" i="2"/>
  <c r="M559" i="2"/>
  <c r="AG559" i="2"/>
  <c r="AH559" i="2"/>
  <c r="AI559" i="2"/>
  <c r="AJ559" i="2"/>
  <c r="AK559" i="2"/>
  <c r="AL559" i="2"/>
  <c r="AM559" i="2"/>
  <c r="AN559" i="2"/>
  <c r="AV559" i="2"/>
  <c r="C560" i="2"/>
  <c r="D560" i="2"/>
  <c r="E560" i="2"/>
  <c r="F560" i="2"/>
  <c r="G560" i="2"/>
  <c r="H560" i="2"/>
  <c r="J560" i="2"/>
  <c r="K560" i="2"/>
  <c r="L560" i="2"/>
  <c r="M560" i="2"/>
  <c r="AG560" i="2"/>
  <c r="AH560" i="2"/>
  <c r="AI560" i="2"/>
  <c r="AJ560" i="2"/>
  <c r="AK560" i="2"/>
  <c r="AL560" i="2"/>
  <c r="AM560" i="2"/>
  <c r="AN560" i="2"/>
  <c r="AV560" i="2"/>
  <c r="C561" i="2"/>
  <c r="D561" i="2"/>
  <c r="E561" i="2"/>
  <c r="F561" i="2"/>
  <c r="G561" i="2"/>
  <c r="H561" i="2"/>
  <c r="J561" i="2"/>
  <c r="K561" i="2"/>
  <c r="L561" i="2"/>
  <c r="M561" i="2"/>
  <c r="AG561" i="2"/>
  <c r="AH561" i="2"/>
  <c r="AI561" i="2"/>
  <c r="AJ561" i="2"/>
  <c r="AK561" i="2"/>
  <c r="AL561" i="2"/>
  <c r="AM561" i="2"/>
  <c r="AN561" i="2"/>
  <c r="AV561" i="2"/>
  <c r="C562" i="2"/>
  <c r="D562" i="2"/>
  <c r="E562" i="2"/>
  <c r="F562" i="2"/>
  <c r="G562" i="2"/>
  <c r="H562" i="2"/>
  <c r="J562" i="2"/>
  <c r="K562" i="2"/>
  <c r="L562" i="2"/>
  <c r="M562" i="2"/>
  <c r="AG562" i="2"/>
  <c r="AH562" i="2"/>
  <c r="AI562" i="2"/>
  <c r="AJ562" i="2"/>
  <c r="AK562" i="2"/>
  <c r="AL562" i="2"/>
  <c r="AM562" i="2"/>
  <c r="AN562" i="2"/>
  <c r="AV562" i="2"/>
  <c r="C563" i="2"/>
  <c r="D563" i="2"/>
  <c r="E563" i="2"/>
  <c r="F563" i="2"/>
  <c r="G563" i="2"/>
  <c r="H563" i="2"/>
  <c r="J563" i="2"/>
  <c r="K563" i="2"/>
  <c r="L563" i="2"/>
  <c r="M563" i="2"/>
  <c r="AG563" i="2"/>
  <c r="AH563" i="2"/>
  <c r="AI563" i="2"/>
  <c r="AJ563" i="2"/>
  <c r="AK563" i="2"/>
  <c r="AL563" i="2"/>
  <c r="AM563" i="2"/>
  <c r="AN563" i="2"/>
  <c r="AV563" i="2"/>
  <c r="C564" i="2"/>
  <c r="D564" i="2"/>
  <c r="E564" i="2"/>
  <c r="F564" i="2"/>
  <c r="G564" i="2"/>
  <c r="H564" i="2"/>
  <c r="J564" i="2"/>
  <c r="K564" i="2"/>
  <c r="L564" i="2"/>
  <c r="M564" i="2"/>
  <c r="AG564" i="2"/>
  <c r="AH564" i="2"/>
  <c r="AI564" i="2"/>
  <c r="AJ564" i="2"/>
  <c r="AK564" i="2"/>
  <c r="AL564" i="2"/>
  <c r="AM564" i="2"/>
  <c r="AN564" i="2"/>
  <c r="AV564" i="2"/>
  <c r="C565" i="2"/>
  <c r="D565" i="2"/>
  <c r="E565" i="2"/>
  <c r="F565" i="2"/>
  <c r="G565" i="2"/>
  <c r="H565" i="2"/>
  <c r="J565" i="2"/>
  <c r="K565" i="2"/>
  <c r="L565" i="2"/>
  <c r="M565" i="2"/>
  <c r="AG565" i="2"/>
  <c r="AH565" i="2"/>
  <c r="AI565" i="2"/>
  <c r="AJ565" i="2"/>
  <c r="AK565" i="2"/>
  <c r="AL565" i="2"/>
  <c r="AM565" i="2"/>
  <c r="AN565" i="2"/>
  <c r="AV565" i="2"/>
  <c r="C566" i="2"/>
  <c r="D566" i="2"/>
  <c r="E566" i="2"/>
  <c r="F566" i="2"/>
  <c r="G566" i="2"/>
  <c r="H566" i="2"/>
  <c r="J566" i="2"/>
  <c r="K566" i="2"/>
  <c r="L566" i="2"/>
  <c r="M566" i="2"/>
  <c r="AG566" i="2"/>
  <c r="AH566" i="2"/>
  <c r="AI566" i="2"/>
  <c r="AJ566" i="2"/>
  <c r="AK566" i="2"/>
  <c r="AL566" i="2"/>
  <c r="AM566" i="2"/>
  <c r="AN566" i="2"/>
  <c r="AV566" i="2"/>
  <c r="C567" i="2"/>
  <c r="D567" i="2"/>
  <c r="E567" i="2"/>
  <c r="F567" i="2"/>
  <c r="G567" i="2"/>
  <c r="H567" i="2"/>
  <c r="J567" i="2"/>
  <c r="K567" i="2"/>
  <c r="L567" i="2"/>
  <c r="M567" i="2"/>
  <c r="AG567" i="2"/>
  <c r="AH567" i="2"/>
  <c r="AI567" i="2"/>
  <c r="AJ567" i="2"/>
  <c r="AK567" i="2"/>
  <c r="AL567" i="2"/>
  <c r="AM567" i="2"/>
  <c r="AN567" i="2"/>
  <c r="AV567" i="2"/>
  <c r="C568" i="2"/>
  <c r="D568" i="2"/>
  <c r="E568" i="2"/>
  <c r="F568" i="2"/>
  <c r="G568" i="2"/>
  <c r="H568" i="2"/>
  <c r="J568" i="2"/>
  <c r="K568" i="2"/>
  <c r="L568" i="2"/>
  <c r="M568" i="2"/>
  <c r="AG568" i="2"/>
  <c r="AH568" i="2"/>
  <c r="AI568" i="2"/>
  <c r="AJ568" i="2"/>
  <c r="AK568" i="2"/>
  <c r="AL568" i="2"/>
  <c r="AM568" i="2"/>
  <c r="AN568" i="2"/>
  <c r="AV568" i="2"/>
  <c r="C569" i="2"/>
  <c r="D569" i="2"/>
  <c r="E569" i="2"/>
  <c r="F569" i="2"/>
  <c r="G569" i="2"/>
  <c r="H569" i="2"/>
  <c r="J569" i="2"/>
  <c r="K569" i="2"/>
  <c r="L569" i="2"/>
  <c r="M569" i="2"/>
  <c r="AG569" i="2"/>
  <c r="AH569" i="2"/>
  <c r="AI569" i="2"/>
  <c r="AJ569" i="2"/>
  <c r="AK569" i="2"/>
  <c r="AL569" i="2"/>
  <c r="AM569" i="2"/>
  <c r="AN569" i="2"/>
  <c r="AV569" i="2"/>
  <c r="C570" i="2"/>
  <c r="D570" i="2"/>
  <c r="E570" i="2"/>
  <c r="F570" i="2"/>
  <c r="G570" i="2"/>
  <c r="H570" i="2"/>
  <c r="J570" i="2"/>
  <c r="K570" i="2"/>
  <c r="L570" i="2"/>
  <c r="M570" i="2"/>
  <c r="AG570" i="2"/>
  <c r="AH570" i="2"/>
  <c r="AI570" i="2"/>
  <c r="AJ570" i="2"/>
  <c r="AK570" i="2"/>
  <c r="AL570" i="2"/>
  <c r="AM570" i="2"/>
  <c r="AN570" i="2"/>
  <c r="AV570" i="2"/>
  <c r="C571" i="2"/>
  <c r="D571" i="2"/>
  <c r="E571" i="2"/>
  <c r="F571" i="2"/>
  <c r="G571" i="2"/>
  <c r="H571" i="2"/>
  <c r="J571" i="2"/>
  <c r="K571" i="2"/>
  <c r="L571" i="2"/>
  <c r="M571" i="2"/>
  <c r="AG571" i="2"/>
  <c r="AH571" i="2"/>
  <c r="AI571" i="2"/>
  <c r="AJ571" i="2"/>
  <c r="AK571" i="2"/>
  <c r="AL571" i="2"/>
  <c r="AM571" i="2"/>
  <c r="AN571" i="2"/>
  <c r="AV571" i="2"/>
  <c r="C572" i="2"/>
  <c r="D572" i="2"/>
  <c r="E572" i="2"/>
  <c r="F572" i="2"/>
  <c r="G572" i="2"/>
  <c r="H572" i="2"/>
  <c r="J572" i="2"/>
  <c r="K572" i="2"/>
  <c r="L572" i="2"/>
  <c r="M572" i="2"/>
  <c r="AG572" i="2"/>
  <c r="AH572" i="2"/>
  <c r="AI572" i="2"/>
  <c r="AJ572" i="2"/>
  <c r="AK572" i="2"/>
  <c r="AL572" i="2"/>
  <c r="AM572" i="2"/>
  <c r="AN572" i="2"/>
  <c r="AV572" i="2"/>
  <c r="C573" i="2"/>
  <c r="D573" i="2"/>
  <c r="E573" i="2"/>
  <c r="F573" i="2"/>
  <c r="G573" i="2"/>
  <c r="H573" i="2"/>
  <c r="J573" i="2"/>
  <c r="K573" i="2"/>
  <c r="L573" i="2"/>
  <c r="M573" i="2"/>
  <c r="AG573" i="2"/>
  <c r="AH573" i="2"/>
  <c r="AI573" i="2"/>
  <c r="AJ573" i="2"/>
  <c r="AK573" i="2"/>
  <c r="AL573" i="2"/>
  <c r="AM573" i="2"/>
  <c r="AN573" i="2"/>
  <c r="AV573" i="2"/>
  <c r="C574" i="2"/>
  <c r="D574" i="2"/>
  <c r="E574" i="2"/>
  <c r="F574" i="2"/>
  <c r="G574" i="2"/>
  <c r="H574" i="2"/>
  <c r="J574" i="2"/>
  <c r="K574" i="2"/>
  <c r="L574" i="2"/>
  <c r="M574" i="2"/>
  <c r="AG574" i="2"/>
  <c r="AH574" i="2"/>
  <c r="AI574" i="2"/>
  <c r="AJ574" i="2"/>
  <c r="AK574" i="2"/>
  <c r="AL574" i="2"/>
  <c r="AM574" i="2"/>
  <c r="AN574" i="2"/>
  <c r="AV574" i="2"/>
  <c r="C575" i="2"/>
  <c r="D575" i="2"/>
  <c r="E575" i="2"/>
  <c r="F575" i="2"/>
  <c r="G575" i="2"/>
  <c r="H575" i="2"/>
  <c r="J575" i="2"/>
  <c r="K575" i="2"/>
  <c r="L575" i="2"/>
  <c r="M575" i="2"/>
  <c r="AG575" i="2"/>
  <c r="AH575" i="2"/>
  <c r="AI575" i="2"/>
  <c r="AJ575" i="2"/>
  <c r="AK575" i="2"/>
  <c r="AL575" i="2"/>
  <c r="AM575" i="2"/>
  <c r="AN575" i="2"/>
  <c r="AV575" i="2"/>
  <c r="C576" i="2"/>
  <c r="D576" i="2"/>
  <c r="E576" i="2"/>
  <c r="F576" i="2"/>
  <c r="G576" i="2"/>
  <c r="H576" i="2"/>
  <c r="J576" i="2"/>
  <c r="K576" i="2"/>
  <c r="L576" i="2"/>
  <c r="M576" i="2"/>
  <c r="AG576" i="2"/>
  <c r="AH576" i="2"/>
  <c r="AI576" i="2"/>
  <c r="AJ576" i="2"/>
  <c r="AK576" i="2"/>
  <c r="AL576" i="2"/>
  <c r="AM576" i="2"/>
  <c r="AN576" i="2"/>
  <c r="AV576" i="2"/>
  <c r="C577" i="2"/>
  <c r="D577" i="2"/>
  <c r="E577" i="2"/>
  <c r="F577" i="2"/>
  <c r="G577" i="2"/>
  <c r="H577" i="2"/>
  <c r="J577" i="2"/>
  <c r="K577" i="2"/>
  <c r="L577" i="2"/>
  <c r="M577" i="2"/>
  <c r="AG577" i="2"/>
  <c r="AH577" i="2"/>
  <c r="AI577" i="2"/>
  <c r="AJ577" i="2"/>
  <c r="AK577" i="2"/>
  <c r="AL577" i="2"/>
  <c r="AM577" i="2"/>
  <c r="AN577" i="2"/>
  <c r="AV577" i="2"/>
  <c r="C578" i="2"/>
  <c r="D578" i="2"/>
  <c r="E578" i="2"/>
  <c r="F578" i="2"/>
  <c r="G578" i="2"/>
  <c r="H578" i="2"/>
  <c r="J578" i="2"/>
  <c r="K578" i="2"/>
  <c r="L578" i="2"/>
  <c r="M578" i="2"/>
  <c r="AG578" i="2"/>
  <c r="AH578" i="2"/>
  <c r="AI578" i="2"/>
  <c r="AJ578" i="2"/>
  <c r="AK578" i="2"/>
  <c r="AL578" i="2"/>
  <c r="AM578" i="2"/>
  <c r="AN578" i="2"/>
  <c r="AV578" i="2"/>
  <c r="C579" i="2"/>
  <c r="D579" i="2"/>
  <c r="E579" i="2"/>
  <c r="F579" i="2"/>
  <c r="G579" i="2"/>
  <c r="H579" i="2"/>
  <c r="J579" i="2"/>
  <c r="K579" i="2"/>
  <c r="L579" i="2"/>
  <c r="M579" i="2"/>
  <c r="AG579" i="2"/>
  <c r="AH579" i="2"/>
  <c r="AI579" i="2"/>
  <c r="AJ579" i="2"/>
  <c r="AK579" i="2"/>
  <c r="AL579" i="2"/>
  <c r="AM579" i="2"/>
  <c r="AN579" i="2"/>
  <c r="AV579" i="2"/>
  <c r="C580" i="2"/>
  <c r="D580" i="2"/>
  <c r="E580" i="2"/>
  <c r="F580" i="2"/>
  <c r="G580" i="2"/>
  <c r="H580" i="2"/>
  <c r="J580" i="2"/>
  <c r="K580" i="2"/>
  <c r="L580" i="2"/>
  <c r="M580" i="2"/>
  <c r="AG580" i="2"/>
  <c r="AH580" i="2"/>
  <c r="AI580" i="2"/>
  <c r="AJ580" i="2"/>
  <c r="AK580" i="2"/>
  <c r="AL580" i="2"/>
  <c r="AM580" i="2"/>
  <c r="AN580" i="2"/>
  <c r="AV580" i="2"/>
  <c r="C581" i="2"/>
  <c r="D581" i="2"/>
  <c r="E581" i="2"/>
  <c r="F581" i="2"/>
  <c r="G581" i="2"/>
  <c r="H581" i="2"/>
  <c r="J581" i="2"/>
  <c r="K581" i="2"/>
  <c r="L581" i="2"/>
  <c r="M581" i="2"/>
  <c r="AG581" i="2"/>
  <c r="AH581" i="2"/>
  <c r="AI581" i="2"/>
  <c r="AJ581" i="2"/>
  <c r="AK581" i="2"/>
  <c r="AL581" i="2"/>
  <c r="AM581" i="2"/>
  <c r="AN581" i="2"/>
  <c r="AV581" i="2"/>
  <c r="C582" i="2"/>
  <c r="D582" i="2"/>
  <c r="E582" i="2"/>
  <c r="F582" i="2"/>
  <c r="G582" i="2"/>
  <c r="H582" i="2"/>
  <c r="J582" i="2"/>
  <c r="K582" i="2"/>
  <c r="L582" i="2"/>
  <c r="M582" i="2"/>
  <c r="AG582" i="2"/>
  <c r="AH582" i="2"/>
  <c r="AI582" i="2"/>
  <c r="AJ582" i="2"/>
  <c r="AK582" i="2"/>
  <c r="AL582" i="2"/>
  <c r="AM582" i="2"/>
  <c r="AN582" i="2"/>
  <c r="AV582" i="2"/>
  <c r="C583" i="2"/>
  <c r="D583" i="2"/>
  <c r="E583" i="2"/>
  <c r="F583" i="2"/>
  <c r="G583" i="2"/>
  <c r="H583" i="2"/>
  <c r="J583" i="2"/>
  <c r="K583" i="2"/>
  <c r="L583" i="2"/>
  <c r="M583" i="2"/>
  <c r="AG583" i="2"/>
  <c r="AH583" i="2"/>
  <c r="AI583" i="2"/>
  <c r="AJ583" i="2"/>
  <c r="AK583" i="2"/>
  <c r="AL583" i="2"/>
  <c r="AM583" i="2"/>
  <c r="AN583" i="2"/>
  <c r="AV583" i="2"/>
  <c r="C584" i="2"/>
  <c r="D584" i="2"/>
  <c r="E584" i="2"/>
  <c r="F584" i="2"/>
  <c r="G584" i="2"/>
  <c r="H584" i="2"/>
  <c r="J584" i="2"/>
  <c r="K584" i="2"/>
  <c r="L584" i="2"/>
  <c r="M584" i="2"/>
  <c r="AG584" i="2"/>
  <c r="AH584" i="2"/>
  <c r="AI584" i="2"/>
  <c r="AJ584" i="2"/>
  <c r="AK584" i="2"/>
  <c r="AL584" i="2"/>
  <c r="AM584" i="2"/>
  <c r="AN584" i="2"/>
  <c r="AV584" i="2"/>
  <c r="C585" i="2"/>
  <c r="D585" i="2"/>
  <c r="E585" i="2"/>
  <c r="F585" i="2"/>
  <c r="G585" i="2"/>
  <c r="H585" i="2"/>
  <c r="J585" i="2"/>
  <c r="K585" i="2"/>
  <c r="L585" i="2"/>
  <c r="M585" i="2"/>
  <c r="AG585" i="2"/>
  <c r="AH585" i="2"/>
  <c r="AI585" i="2"/>
  <c r="AJ585" i="2"/>
  <c r="AK585" i="2"/>
  <c r="AL585" i="2"/>
  <c r="AM585" i="2"/>
  <c r="AN585" i="2"/>
  <c r="AV585" i="2"/>
  <c r="C586" i="2"/>
  <c r="D586" i="2"/>
  <c r="E586" i="2"/>
  <c r="F586" i="2"/>
  <c r="G586" i="2"/>
  <c r="H586" i="2"/>
  <c r="J586" i="2"/>
  <c r="K586" i="2"/>
  <c r="L586" i="2"/>
  <c r="M586" i="2"/>
  <c r="AG586" i="2"/>
  <c r="AH586" i="2"/>
  <c r="AI586" i="2"/>
  <c r="AJ586" i="2"/>
  <c r="AK586" i="2"/>
  <c r="AL586" i="2"/>
  <c r="AM586" i="2"/>
  <c r="AN586" i="2"/>
  <c r="AV586" i="2"/>
  <c r="C587" i="2"/>
  <c r="D587" i="2"/>
  <c r="E587" i="2"/>
  <c r="F587" i="2"/>
  <c r="G587" i="2"/>
  <c r="H587" i="2"/>
  <c r="J587" i="2"/>
  <c r="K587" i="2"/>
  <c r="L587" i="2"/>
  <c r="M587" i="2"/>
  <c r="AG587" i="2"/>
  <c r="AH587" i="2"/>
  <c r="AI587" i="2"/>
  <c r="AJ587" i="2"/>
  <c r="AK587" i="2"/>
  <c r="AL587" i="2"/>
  <c r="AM587" i="2"/>
  <c r="AN587" i="2"/>
  <c r="AV587" i="2"/>
  <c r="C588" i="2"/>
  <c r="D588" i="2"/>
  <c r="E588" i="2"/>
  <c r="F588" i="2"/>
  <c r="G588" i="2"/>
  <c r="H588" i="2"/>
  <c r="J588" i="2"/>
  <c r="K588" i="2"/>
  <c r="L588" i="2"/>
  <c r="M588" i="2"/>
  <c r="AG588" i="2"/>
  <c r="AH588" i="2"/>
  <c r="AI588" i="2"/>
  <c r="AJ588" i="2"/>
  <c r="AK588" i="2"/>
  <c r="AL588" i="2"/>
  <c r="AM588" i="2"/>
  <c r="AN588" i="2"/>
  <c r="AV588" i="2"/>
  <c r="C589" i="2"/>
  <c r="D589" i="2"/>
  <c r="E589" i="2"/>
  <c r="F589" i="2"/>
  <c r="G589" i="2"/>
  <c r="H589" i="2"/>
  <c r="J589" i="2"/>
  <c r="K589" i="2"/>
  <c r="L589" i="2"/>
  <c r="M589" i="2"/>
  <c r="AG589" i="2"/>
  <c r="AH589" i="2"/>
  <c r="AI589" i="2"/>
  <c r="AJ589" i="2"/>
  <c r="AK589" i="2"/>
  <c r="AL589" i="2"/>
  <c r="AM589" i="2"/>
  <c r="AN589" i="2"/>
  <c r="N1" i="3"/>
  <c r="D1" i="3"/>
  <c r="O1" i="3"/>
  <c r="E1" i="3"/>
  <c r="P1" i="3"/>
  <c r="F1" i="3"/>
  <c r="J1" i="3"/>
  <c r="K1" i="3"/>
  <c r="L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C3" i="3"/>
  <c r="D3" i="3"/>
  <c r="E3" i="3"/>
  <c r="F3" i="3"/>
  <c r="G3" i="3"/>
  <c r="H3" i="3"/>
  <c r="J3" i="3"/>
  <c r="K3" i="3"/>
  <c r="L3" i="3"/>
  <c r="M3" i="3"/>
  <c r="AG3" i="3"/>
  <c r="AQ3" i="3"/>
  <c r="C4" i="3"/>
  <c r="D4" i="3"/>
  <c r="E4" i="3"/>
  <c r="F4" i="3"/>
  <c r="G4" i="3"/>
  <c r="H4" i="3"/>
  <c r="J4" i="3"/>
  <c r="K4" i="3"/>
  <c r="L4" i="3"/>
  <c r="M4" i="3"/>
  <c r="AG4" i="3"/>
  <c r="AQ4" i="3"/>
  <c r="C5" i="3"/>
  <c r="D5" i="3"/>
  <c r="E5" i="3"/>
  <c r="F5" i="3"/>
  <c r="G5" i="3"/>
  <c r="H5" i="3"/>
  <c r="J5" i="3"/>
  <c r="K5" i="3"/>
  <c r="L5" i="3"/>
  <c r="M5" i="3"/>
  <c r="AG5" i="3"/>
  <c r="AQ5" i="3"/>
  <c r="C6" i="3"/>
  <c r="D6" i="3"/>
  <c r="E6" i="3"/>
  <c r="F6" i="3"/>
  <c r="G6" i="3"/>
  <c r="H6" i="3"/>
  <c r="J6" i="3"/>
  <c r="K6" i="3"/>
  <c r="L6" i="3"/>
  <c r="M6" i="3"/>
  <c r="AG6" i="3"/>
  <c r="AQ6" i="3"/>
  <c r="C7" i="3"/>
  <c r="D7" i="3"/>
  <c r="E7" i="3"/>
  <c r="F7" i="3"/>
  <c r="G7" i="3"/>
  <c r="H7" i="3"/>
  <c r="J7" i="3"/>
  <c r="K7" i="3"/>
  <c r="L7" i="3"/>
  <c r="M7" i="3"/>
  <c r="AG7" i="3"/>
  <c r="AQ7" i="3"/>
  <c r="C8" i="3"/>
  <c r="D8" i="3"/>
  <c r="E8" i="3"/>
  <c r="F8" i="3"/>
  <c r="G8" i="3"/>
  <c r="H8" i="3"/>
  <c r="J8" i="3"/>
  <c r="K8" i="3"/>
  <c r="L8" i="3"/>
  <c r="M8" i="3"/>
  <c r="AG8" i="3"/>
  <c r="AQ8" i="3"/>
  <c r="C9" i="3"/>
  <c r="D9" i="3"/>
  <c r="E9" i="3"/>
  <c r="F9" i="3"/>
  <c r="G9" i="3"/>
  <c r="H9" i="3"/>
  <c r="J9" i="3"/>
  <c r="K9" i="3"/>
  <c r="L9" i="3"/>
  <c r="M9" i="3"/>
  <c r="AG9" i="3"/>
  <c r="AQ9" i="3"/>
  <c r="C10" i="3"/>
  <c r="D10" i="3"/>
  <c r="E10" i="3"/>
  <c r="F10" i="3"/>
  <c r="G10" i="3"/>
  <c r="H10" i="3"/>
  <c r="J10" i="3"/>
  <c r="K10" i="3"/>
  <c r="L10" i="3"/>
  <c r="M10" i="3"/>
  <c r="AG10" i="3"/>
  <c r="AQ10" i="3"/>
  <c r="C11" i="3"/>
  <c r="D11" i="3"/>
  <c r="E11" i="3"/>
  <c r="F11" i="3"/>
  <c r="G11" i="3"/>
  <c r="H11" i="3"/>
  <c r="J11" i="3"/>
  <c r="K11" i="3"/>
  <c r="L11" i="3"/>
  <c r="M11" i="3"/>
  <c r="AG11" i="3"/>
  <c r="AQ11" i="3"/>
  <c r="C12" i="3"/>
  <c r="D12" i="3"/>
  <c r="E12" i="3"/>
  <c r="F12" i="3"/>
  <c r="G12" i="3"/>
  <c r="H12" i="3"/>
  <c r="J12" i="3"/>
  <c r="K12" i="3"/>
  <c r="L12" i="3"/>
  <c r="M12" i="3"/>
  <c r="AG12" i="3"/>
  <c r="AQ12" i="3"/>
  <c r="C13" i="3"/>
  <c r="D13" i="3"/>
  <c r="E13" i="3"/>
  <c r="F13" i="3"/>
  <c r="G13" i="3"/>
  <c r="H13" i="3"/>
  <c r="J13" i="3"/>
  <c r="K13" i="3"/>
  <c r="L13" i="3"/>
  <c r="M13" i="3"/>
  <c r="AG13" i="3"/>
  <c r="AQ13" i="3"/>
  <c r="C14" i="3"/>
  <c r="D14" i="3"/>
  <c r="E14" i="3"/>
  <c r="F14" i="3"/>
  <c r="G14" i="3"/>
  <c r="H14" i="3"/>
  <c r="J14" i="3"/>
  <c r="K14" i="3"/>
  <c r="L14" i="3"/>
  <c r="M14" i="3"/>
  <c r="AG14" i="3"/>
  <c r="AQ14" i="3"/>
  <c r="C15" i="3"/>
  <c r="D15" i="3"/>
  <c r="E15" i="3"/>
  <c r="F15" i="3"/>
  <c r="G15" i="3"/>
  <c r="H15" i="3"/>
  <c r="J15" i="3"/>
  <c r="K15" i="3"/>
  <c r="L15" i="3"/>
  <c r="M15" i="3"/>
  <c r="AG15" i="3"/>
  <c r="AQ15" i="3"/>
  <c r="C16" i="3"/>
  <c r="D16" i="3"/>
  <c r="E16" i="3"/>
  <c r="F16" i="3"/>
  <c r="G16" i="3"/>
  <c r="H16" i="3"/>
  <c r="J16" i="3"/>
  <c r="K16" i="3"/>
  <c r="L16" i="3"/>
  <c r="M16" i="3"/>
  <c r="AG16" i="3"/>
  <c r="AQ16" i="3"/>
  <c r="C17" i="3"/>
  <c r="D17" i="3"/>
  <c r="E17" i="3"/>
  <c r="F17" i="3"/>
  <c r="G17" i="3"/>
  <c r="H17" i="3"/>
  <c r="J17" i="3"/>
  <c r="K17" i="3"/>
  <c r="L17" i="3"/>
  <c r="M17" i="3"/>
  <c r="AG17" i="3"/>
  <c r="AQ17" i="3"/>
  <c r="C18" i="3"/>
  <c r="D18" i="3"/>
  <c r="E18" i="3"/>
  <c r="F18" i="3"/>
  <c r="G18" i="3"/>
  <c r="H18" i="3"/>
  <c r="J18" i="3"/>
  <c r="K18" i="3"/>
  <c r="L18" i="3"/>
  <c r="M18" i="3"/>
  <c r="AG18" i="3"/>
  <c r="AQ18" i="3"/>
  <c r="C19" i="3"/>
  <c r="D19" i="3"/>
  <c r="E19" i="3"/>
  <c r="F19" i="3"/>
  <c r="G19" i="3"/>
  <c r="H19" i="3"/>
  <c r="J19" i="3"/>
  <c r="K19" i="3"/>
  <c r="L19" i="3"/>
  <c r="M19" i="3"/>
  <c r="AG19" i="3"/>
  <c r="AQ19" i="3"/>
  <c r="C20" i="3"/>
  <c r="D20" i="3"/>
  <c r="E20" i="3"/>
  <c r="F20" i="3"/>
  <c r="G20" i="3"/>
  <c r="H20" i="3"/>
  <c r="J20" i="3"/>
  <c r="K20" i="3"/>
  <c r="L20" i="3"/>
  <c r="M20" i="3"/>
  <c r="AG20" i="3"/>
  <c r="AQ20" i="3"/>
  <c r="C21" i="3"/>
  <c r="D21" i="3"/>
  <c r="E21" i="3"/>
  <c r="F21" i="3"/>
  <c r="G21" i="3"/>
  <c r="H21" i="3"/>
  <c r="J21" i="3"/>
  <c r="K21" i="3"/>
  <c r="L21" i="3"/>
  <c r="M21" i="3"/>
  <c r="AG21" i="3"/>
  <c r="AQ21" i="3"/>
  <c r="C22" i="3"/>
  <c r="D22" i="3"/>
  <c r="E22" i="3"/>
  <c r="F22" i="3"/>
  <c r="G22" i="3"/>
  <c r="H22" i="3"/>
  <c r="J22" i="3"/>
  <c r="K22" i="3"/>
  <c r="L22" i="3"/>
  <c r="M22" i="3"/>
  <c r="AG22" i="3"/>
  <c r="AQ22" i="3"/>
  <c r="C23" i="3"/>
  <c r="D23" i="3"/>
  <c r="E23" i="3"/>
  <c r="F23" i="3"/>
  <c r="G23" i="3"/>
  <c r="H23" i="3"/>
  <c r="J23" i="3"/>
  <c r="K23" i="3"/>
  <c r="L23" i="3"/>
  <c r="M23" i="3"/>
  <c r="AG23" i="3"/>
  <c r="AQ23" i="3"/>
  <c r="C24" i="3"/>
  <c r="D24" i="3"/>
  <c r="E24" i="3"/>
  <c r="F24" i="3"/>
  <c r="G24" i="3"/>
  <c r="H24" i="3"/>
  <c r="J24" i="3"/>
  <c r="K24" i="3"/>
  <c r="L24" i="3"/>
  <c r="M24" i="3"/>
  <c r="AG24" i="3"/>
  <c r="AQ24" i="3"/>
  <c r="C25" i="3"/>
  <c r="D25" i="3"/>
  <c r="E25" i="3"/>
  <c r="F25" i="3"/>
  <c r="G25" i="3"/>
  <c r="H25" i="3"/>
  <c r="J25" i="3"/>
  <c r="K25" i="3"/>
  <c r="L25" i="3"/>
  <c r="M25" i="3"/>
  <c r="AG25" i="3"/>
  <c r="AQ25" i="3"/>
  <c r="C26" i="3"/>
  <c r="D26" i="3"/>
  <c r="E26" i="3"/>
  <c r="F26" i="3"/>
  <c r="G26" i="3"/>
  <c r="H26" i="3"/>
  <c r="J26" i="3"/>
  <c r="K26" i="3"/>
  <c r="L26" i="3"/>
  <c r="M26" i="3"/>
  <c r="AG26" i="3"/>
  <c r="AQ26" i="3"/>
  <c r="C27" i="3"/>
  <c r="D27" i="3"/>
  <c r="E27" i="3"/>
  <c r="F27" i="3"/>
  <c r="G27" i="3"/>
  <c r="H27" i="3"/>
  <c r="J27" i="3"/>
  <c r="K27" i="3"/>
  <c r="L27" i="3"/>
  <c r="M27" i="3"/>
  <c r="AG27" i="3"/>
  <c r="AQ27" i="3"/>
  <c r="C28" i="3"/>
  <c r="D28" i="3"/>
  <c r="E28" i="3"/>
  <c r="F28" i="3"/>
  <c r="G28" i="3"/>
  <c r="H28" i="3"/>
  <c r="J28" i="3"/>
  <c r="K28" i="3"/>
  <c r="L28" i="3"/>
  <c r="M28" i="3"/>
  <c r="AG28" i="3"/>
  <c r="AQ28" i="3"/>
  <c r="C29" i="3"/>
  <c r="D29" i="3"/>
  <c r="E29" i="3"/>
  <c r="F29" i="3"/>
  <c r="G29" i="3"/>
  <c r="H29" i="3"/>
  <c r="J29" i="3"/>
  <c r="K29" i="3"/>
  <c r="L29" i="3"/>
  <c r="M29" i="3"/>
  <c r="AG29" i="3"/>
  <c r="AQ29" i="3"/>
  <c r="C30" i="3"/>
  <c r="D30" i="3"/>
  <c r="E30" i="3"/>
  <c r="F30" i="3"/>
  <c r="G30" i="3"/>
  <c r="H30" i="3"/>
  <c r="J30" i="3"/>
  <c r="K30" i="3"/>
  <c r="L30" i="3"/>
  <c r="M30" i="3"/>
  <c r="AG30" i="3"/>
  <c r="AQ30" i="3"/>
  <c r="C31" i="3"/>
  <c r="D31" i="3"/>
  <c r="E31" i="3"/>
  <c r="F31" i="3"/>
  <c r="G31" i="3"/>
  <c r="H31" i="3"/>
  <c r="J31" i="3"/>
  <c r="K31" i="3"/>
  <c r="L31" i="3"/>
  <c r="M31" i="3"/>
  <c r="AG31" i="3"/>
  <c r="AQ31" i="3"/>
  <c r="C32" i="3"/>
  <c r="D32" i="3"/>
  <c r="E32" i="3"/>
  <c r="F32" i="3"/>
  <c r="G32" i="3"/>
  <c r="H32" i="3"/>
  <c r="J32" i="3"/>
  <c r="K32" i="3"/>
  <c r="L32" i="3"/>
  <c r="M32" i="3"/>
  <c r="AG32" i="3"/>
  <c r="AQ32" i="3"/>
  <c r="C33" i="3"/>
  <c r="D33" i="3"/>
  <c r="E33" i="3"/>
  <c r="F33" i="3"/>
  <c r="G33" i="3"/>
  <c r="H33" i="3"/>
  <c r="J33" i="3"/>
  <c r="K33" i="3"/>
  <c r="L33" i="3"/>
  <c r="M33" i="3"/>
  <c r="AG33" i="3"/>
  <c r="AQ33" i="3"/>
  <c r="C34" i="3"/>
  <c r="D34" i="3"/>
  <c r="E34" i="3"/>
  <c r="F34" i="3"/>
  <c r="G34" i="3"/>
  <c r="H34" i="3"/>
  <c r="J34" i="3"/>
  <c r="K34" i="3"/>
  <c r="L34" i="3"/>
  <c r="M34" i="3"/>
  <c r="AG34" i="3"/>
  <c r="AQ34" i="3"/>
  <c r="C35" i="3"/>
  <c r="D35" i="3"/>
  <c r="E35" i="3"/>
  <c r="F35" i="3"/>
  <c r="G35" i="3"/>
  <c r="H35" i="3"/>
  <c r="J35" i="3"/>
  <c r="K35" i="3"/>
  <c r="L35" i="3"/>
  <c r="M35" i="3"/>
  <c r="AG35" i="3"/>
  <c r="AQ35" i="3"/>
  <c r="C36" i="3"/>
  <c r="D36" i="3"/>
  <c r="E36" i="3"/>
  <c r="F36" i="3"/>
  <c r="G36" i="3"/>
  <c r="H36" i="3"/>
  <c r="J36" i="3"/>
  <c r="K36" i="3"/>
  <c r="L36" i="3"/>
  <c r="M36" i="3"/>
  <c r="AG36" i="3"/>
  <c r="AQ36" i="3"/>
  <c r="C37" i="3"/>
  <c r="D37" i="3"/>
  <c r="E37" i="3"/>
  <c r="F37" i="3"/>
  <c r="G37" i="3"/>
  <c r="H37" i="3"/>
  <c r="J37" i="3"/>
  <c r="K37" i="3"/>
  <c r="L37" i="3"/>
  <c r="M37" i="3"/>
  <c r="AG37" i="3"/>
  <c r="AQ37" i="3"/>
  <c r="C38" i="3"/>
  <c r="D38" i="3"/>
  <c r="E38" i="3"/>
  <c r="F38" i="3"/>
  <c r="G38" i="3"/>
  <c r="H38" i="3"/>
  <c r="J38" i="3"/>
  <c r="K38" i="3"/>
  <c r="L38" i="3"/>
  <c r="M38" i="3"/>
  <c r="AG38" i="3"/>
  <c r="AQ38" i="3"/>
  <c r="C39" i="3"/>
  <c r="D39" i="3"/>
  <c r="E39" i="3"/>
  <c r="F39" i="3"/>
  <c r="G39" i="3"/>
  <c r="H39" i="3"/>
  <c r="J39" i="3"/>
  <c r="K39" i="3"/>
  <c r="L39" i="3"/>
  <c r="M39" i="3"/>
  <c r="AG39" i="3"/>
  <c r="AQ39" i="3"/>
  <c r="C40" i="3"/>
  <c r="D40" i="3"/>
  <c r="E40" i="3"/>
  <c r="F40" i="3"/>
  <c r="G40" i="3"/>
  <c r="H40" i="3"/>
  <c r="J40" i="3"/>
  <c r="K40" i="3"/>
  <c r="L40" i="3"/>
  <c r="M40" i="3"/>
  <c r="AG40" i="3"/>
  <c r="AQ40" i="3"/>
  <c r="C41" i="3"/>
  <c r="D41" i="3"/>
  <c r="E41" i="3"/>
  <c r="F41" i="3"/>
  <c r="G41" i="3"/>
  <c r="H41" i="3"/>
  <c r="J41" i="3"/>
  <c r="K41" i="3"/>
  <c r="L41" i="3"/>
  <c r="M41" i="3"/>
  <c r="AG41" i="3"/>
  <c r="AQ41" i="3"/>
  <c r="C42" i="3"/>
  <c r="D42" i="3"/>
  <c r="E42" i="3"/>
  <c r="F42" i="3"/>
  <c r="G42" i="3"/>
  <c r="H42" i="3"/>
  <c r="J42" i="3"/>
  <c r="K42" i="3"/>
  <c r="L42" i="3"/>
  <c r="M42" i="3"/>
  <c r="AG42" i="3"/>
  <c r="AQ42" i="3"/>
  <c r="C43" i="3"/>
  <c r="D43" i="3"/>
  <c r="E43" i="3"/>
  <c r="F43" i="3"/>
  <c r="G43" i="3"/>
  <c r="H43" i="3"/>
  <c r="J43" i="3"/>
  <c r="K43" i="3"/>
  <c r="L43" i="3"/>
  <c r="M43" i="3"/>
  <c r="AG43" i="3"/>
  <c r="AQ43" i="3"/>
  <c r="C44" i="3"/>
  <c r="D44" i="3"/>
  <c r="E44" i="3"/>
  <c r="F44" i="3"/>
  <c r="G44" i="3"/>
  <c r="H44" i="3"/>
  <c r="J44" i="3"/>
  <c r="K44" i="3"/>
  <c r="L44" i="3"/>
  <c r="M44" i="3"/>
  <c r="AG44" i="3"/>
  <c r="AQ44" i="3"/>
  <c r="C45" i="3"/>
  <c r="D45" i="3"/>
  <c r="E45" i="3"/>
  <c r="F45" i="3"/>
  <c r="G45" i="3"/>
  <c r="H45" i="3"/>
  <c r="J45" i="3"/>
  <c r="K45" i="3"/>
  <c r="L45" i="3"/>
  <c r="M45" i="3"/>
  <c r="AG45" i="3"/>
  <c r="AQ45" i="3"/>
  <c r="C46" i="3"/>
  <c r="D46" i="3"/>
  <c r="E46" i="3"/>
  <c r="F46" i="3"/>
  <c r="G46" i="3"/>
  <c r="H46" i="3"/>
  <c r="J46" i="3"/>
  <c r="K46" i="3"/>
  <c r="L46" i="3"/>
  <c r="M46" i="3"/>
  <c r="AG46" i="3"/>
  <c r="AQ46" i="3"/>
  <c r="C47" i="3"/>
  <c r="D47" i="3"/>
  <c r="E47" i="3"/>
  <c r="F47" i="3"/>
  <c r="G47" i="3"/>
  <c r="H47" i="3"/>
  <c r="J47" i="3"/>
  <c r="K47" i="3"/>
  <c r="L47" i="3"/>
  <c r="M47" i="3"/>
  <c r="AG47" i="3"/>
  <c r="AQ47" i="3"/>
  <c r="C48" i="3"/>
  <c r="D48" i="3"/>
  <c r="E48" i="3"/>
  <c r="F48" i="3"/>
  <c r="G48" i="3"/>
  <c r="H48" i="3"/>
  <c r="J48" i="3"/>
  <c r="K48" i="3"/>
  <c r="L48" i="3"/>
  <c r="M48" i="3"/>
  <c r="AG48" i="3"/>
  <c r="AQ48" i="3"/>
  <c r="C49" i="3"/>
  <c r="D49" i="3"/>
  <c r="E49" i="3"/>
  <c r="F49" i="3"/>
  <c r="G49" i="3"/>
  <c r="H49" i="3"/>
  <c r="J49" i="3"/>
  <c r="K49" i="3"/>
  <c r="L49" i="3"/>
  <c r="M49" i="3"/>
  <c r="AG49" i="3"/>
  <c r="AQ49" i="3"/>
  <c r="C50" i="3"/>
  <c r="D50" i="3"/>
  <c r="E50" i="3"/>
  <c r="F50" i="3"/>
  <c r="G50" i="3"/>
  <c r="H50" i="3"/>
  <c r="J50" i="3"/>
  <c r="K50" i="3"/>
  <c r="L50" i="3"/>
  <c r="M50" i="3"/>
  <c r="AG50" i="3"/>
  <c r="AQ50" i="3"/>
  <c r="C51" i="3"/>
  <c r="D51" i="3"/>
  <c r="E51" i="3"/>
  <c r="F51" i="3"/>
  <c r="G51" i="3"/>
  <c r="H51" i="3"/>
  <c r="J51" i="3"/>
  <c r="K51" i="3"/>
  <c r="L51" i="3"/>
  <c r="M51" i="3"/>
  <c r="AG51" i="3"/>
  <c r="AQ51" i="3"/>
  <c r="C52" i="3"/>
  <c r="D52" i="3"/>
  <c r="E52" i="3"/>
  <c r="F52" i="3"/>
  <c r="G52" i="3"/>
  <c r="H52" i="3"/>
  <c r="J52" i="3"/>
  <c r="K52" i="3"/>
  <c r="L52" i="3"/>
  <c r="M52" i="3"/>
  <c r="AG52" i="3"/>
  <c r="AQ52" i="3"/>
  <c r="C53" i="3"/>
  <c r="D53" i="3"/>
  <c r="E53" i="3"/>
  <c r="F53" i="3"/>
  <c r="G53" i="3"/>
  <c r="H53" i="3"/>
  <c r="J53" i="3"/>
  <c r="K53" i="3"/>
  <c r="L53" i="3"/>
  <c r="M53" i="3"/>
  <c r="AG53" i="3"/>
  <c r="AQ53" i="3"/>
  <c r="C54" i="3"/>
  <c r="D54" i="3"/>
  <c r="E54" i="3"/>
  <c r="F54" i="3"/>
  <c r="G54" i="3"/>
  <c r="H54" i="3"/>
  <c r="J54" i="3"/>
  <c r="K54" i="3"/>
  <c r="L54" i="3"/>
  <c r="M54" i="3"/>
  <c r="AG54" i="3"/>
  <c r="AQ54" i="3"/>
  <c r="C55" i="3"/>
  <c r="D55" i="3"/>
  <c r="E55" i="3"/>
  <c r="F55" i="3"/>
  <c r="G55" i="3"/>
  <c r="H55" i="3"/>
  <c r="J55" i="3"/>
  <c r="K55" i="3"/>
  <c r="L55" i="3"/>
  <c r="M55" i="3"/>
  <c r="AG55" i="3"/>
  <c r="AQ55" i="3"/>
  <c r="C56" i="3"/>
  <c r="D56" i="3"/>
  <c r="E56" i="3"/>
  <c r="F56" i="3"/>
  <c r="G56" i="3"/>
  <c r="H56" i="3"/>
  <c r="J56" i="3"/>
  <c r="K56" i="3"/>
  <c r="L56" i="3"/>
  <c r="M56" i="3"/>
  <c r="AG56" i="3"/>
  <c r="AQ56" i="3"/>
  <c r="C57" i="3"/>
  <c r="D57" i="3"/>
  <c r="E57" i="3"/>
  <c r="F57" i="3"/>
  <c r="G57" i="3"/>
  <c r="H57" i="3"/>
  <c r="J57" i="3"/>
  <c r="K57" i="3"/>
  <c r="L57" i="3"/>
  <c r="M57" i="3"/>
  <c r="AG57" i="3"/>
  <c r="AQ57" i="3"/>
  <c r="C58" i="3"/>
  <c r="D58" i="3"/>
  <c r="E58" i="3"/>
  <c r="F58" i="3"/>
  <c r="G58" i="3"/>
  <c r="H58" i="3"/>
  <c r="J58" i="3"/>
  <c r="K58" i="3"/>
  <c r="L58" i="3"/>
  <c r="M58" i="3"/>
  <c r="AG58" i="3"/>
  <c r="AQ58" i="3"/>
  <c r="C59" i="3"/>
  <c r="D59" i="3"/>
  <c r="E59" i="3"/>
  <c r="F59" i="3"/>
  <c r="G59" i="3"/>
  <c r="H59" i="3"/>
  <c r="J59" i="3"/>
  <c r="K59" i="3"/>
  <c r="L59" i="3"/>
  <c r="M59" i="3"/>
  <c r="AG59" i="3"/>
  <c r="AQ59" i="3"/>
  <c r="C60" i="3"/>
  <c r="D60" i="3"/>
  <c r="E60" i="3"/>
  <c r="F60" i="3"/>
  <c r="G60" i="3"/>
  <c r="H60" i="3"/>
  <c r="J60" i="3"/>
  <c r="K60" i="3"/>
  <c r="L60" i="3"/>
  <c r="M60" i="3"/>
  <c r="AG60" i="3"/>
  <c r="AQ60" i="3"/>
  <c r="C61" i="3"/>
  <c r="D61" i="3"/>
  <c r="E61" i="3"/>
  <c r="F61" i="3"/>
  <c r="G61" i="3"/>
  <c r="H61" i="3"/>
  <c r="J61" i="3"/>
  <c r="K61" i="3"/>
  <c r="L61" i="3"/>
  <c r="M61" i="3"/>
  <c r="AG61" i="3"/>
  <c r="AQ61" i="3"/>
  <c r="C62" i="3"/>
  <c r="D62" i="3"/>
  <c r="E62" i="3"/>
  <c r="F62" i="3"/>
  <c r="G62" i="3"/>
  <c r="H62" i="3"/>
  <c r="J62" i="3"/>
  <c r="K62" i="3"/>
  <c r="L62" i="3"/>
  <c r="M62" i="3"/>
  <c r="AG62" i="3"/>
  <c r="AQ62" i="3"/>
  <c r="C63" i="3"/>
  <c r="D63" i="3"/>
  <c r="E63" i="3"/>
  <c r="F63" i="3"/>
  <c r="G63" i="3"/>
  <c r="H63" i="3"/>
  <c r="J63" i="3"/>
  <c r="K63" i="3"/>
  <c r="L63" i="3"/>
  <c r="M63" i="3"/>
  <c r="AG63" i="3"/>
  <c r="AQ63" i="3"/>
  <c r="C64" i="3"/>
  <c r="D64" i="3"/>
  <c r="E64" i="3"/>
  <c r="F64" i="3"/>
  <c r="G64" i="3"/>
  <c r="H64" i="3"/>
  <c r="J64" i="3"/>
  <c r="K64" i="3"/>
  <c r="L64" i="3"/>
  <c r="M64" i="3"/>
  <c r="AG64" i="3"/>
  <c r="AQ64" i="3"/>
  <c r="C65" i="3"/>
  <c r="D65" i="3"/>
  <c r="E65" i="3"/>
  <c r="F65" i="3"/>
  <c r="G65" i="3"/>
  <c r="H65" i="3"/>
  <c r="J65" i="3"/>
  <c r="K65" i="3"/>
  <c r="L65" i="3"/>
  <c r="M65" i="3"/>
  <c r="AG65" i="3"/>
  <c r="AQ65" i="3"/>
  <c r="C66" i="3"/>
  <c r="D66" i="3"/>
  <c r="E66" i="3"/>
  <c r="F66" i="3"/>
  <c r="G66" i="3"/>
  <c r="H66" i="3"/>
  <c r="J66" i="3"/>
  <c r="K66" i="3"/>
  <c r="L66" i="3"/>
  <c r="M66" i="3"/>
  <c r="AG66" i="3"/>
  <c r="AQ66" i="3"/>
  <c r="C67" i="3"/>
  <c r="D67" i="3"/>
  <c r="E67" i="3"/>
  <c r="F67" i="3"/>
  <c r="G67" i="3"/>
  <c r="H67" i="3"/>
  <c r="J67" i="3"/>
  <c r="K67" i="3"/>
  <c r="L67" i="3"/>
  <c r="M67" i="3"/>
  <c r="AG67" i="3"/>
  <c r="AQ67" i="3"/>
  <c r="C68" i="3"/>
  <c r="D68" i="3"/>
  <c r="E68" i="3"/>
  <c r="F68" i="3"/>
  <c r="G68" i="3"/>
  <c r="H68" i="3"/>
  <c r="J68" i="3"/>
  <c r="K68" i="3"/>
  <c r="L68" i="3"/>
  <c r="M68" i="3"/>
  <c r="AG68" i="3"/>
  <c r="AQ68" i="3"/>
  <c r="C69" i="3"/>
  <c r="D69" i="3"/>
  <c r="E69" i="3"/>
  <c r="F69" i="3"/>
  <c r="G69" i="3"/>
  <c r="H69" i="3"/>
  <c r="J69" i="3"/>
  <c r="K69" i="3"/>
  <c r="L69" i="3"/>
  <c r="M69" i="3"/>
  <c r="AG69" i="3"/>
  <c r="AQ69" i="3"/>
  <c r="C70" i="3"/>
  <c r="D70" i="3"/>
  <c r="E70" i="3"/>
  <c r="F70" i="3"/>
  <c r="G70" i="3"/>
  <c r="H70" i="3"/>
  <c r="J70" i="3"/>
  <c r="K70" i="3"/>
  <c r="L70" i="3"/>
  <c r="M70" i="3"/>
  <c r="AG70" i="3"/>
  <c r="AQ70" i="3"/>
  <c r="C71" i="3"/>
  <c r="D71" i="3"/>
  <c r="E71" i="3"/>
  <c r="F71" i="3"/>
  <c r="G71" i="3"/>
  <c r="H71" i="3"/>
  <c r="J71" i="3"/>
  <c r="K71" i="3"/>
  <c r="L71" i="3"/>
  <c r="M71" i="3"/>
  <c r="AG71" i="3"/>
  <c r="AQ71" i="3"/>
  <c r="C72" i="3"/>
  <c r="D72" i="3"/>
  <c r="E72" i="3"/>
  <c r="F72" i="3"/>
  <c r="G72" i="3"/>
  <c r="H72" i="3"/>
  <c r="J72" i="3"/>
  <c r="K72" i="3"/>
  <c r="L72" i="3"/>
  <c r="M72" i="3"/>
  <c r="AG72" i="3"/>
  <c r="AQ72" i="3"/>
  <c r="C73" i="3"/>
  <c r="D73" i="3"/>
  <c r="E73" i="3"/>
  <c r="F73" i="3"/>
  <c r="G73" i="3"/>
  <c r="H73" i="3"/>
  <c r="J73" i="3"/>
  <c r="K73" i="3"/>
  <c r="L73" i="3"/>
  <c r="M73" i="3"/>
  <c r="AG73" i="3"/>
  <c r="AQ73" i="3"/>
  <c r="C74" i="3"/>
  <c r="D74" i="3"/>
  <c r="E74" i="3"/>
  <c r="F74" i="3"/>
  <c r="G74" i="3"/>
  <c r="H74" i="3"/>
  <c r="J74" i="3"/>
  <c r="K74" i="3"/>
  <c r="L74" i="3"/>
  <c r="M74" i="3"/>
  <c r="AG74" i="3"/>
  <c r="AQ74" i="3"/>
  <c r="C75" i="3"/>
  <c r="D75" i="3"/>
  <c r="E75" i="3"/>
  <c r="F75" i="3"/>
  <c r="G75" i="3"/>
  <c r="H75" i="3"/>
  <c r="J75" i="3"/>
  <c r="K75" i="3"/>
  <c r="L75" i="3"/>
  <c r="M75" i="3"/>
  <c r="AG75" i="3"/>
  <c r="AQ75" i="3"/>
  <c r="C76" i="3"/>
  <c r="D76" i="3"/>
  <c r="E76" i="3"/>
  <c r="F76" i="3"/>
  <c r="G76" i="3"/>
  <c r="H76" i="3"/>
  <c r="J76" i="3"/>
  <c r="K76" i="3"/>
  <c r="L76" i="3"/>
  <c r="M76" i="3"/>
  <c r="AG76" i="3"/>
  <c r="AQ76" i="3"/>
  <c r="C77" i="3"/>
  <c r="D77" i="3"/>
  <c r="E77" i="3"/>
  <c r="F77" i="3"/>
  <c r="G77" i="3"/>
  <c r="H77" i="3"/>
  <c r="J77" i="3"/>
  <c r="K77" i="3"/>
  <c r="L77" i="3"/>
  <c r="M77" i="3"/>
  <c r="AG77" i="3"/>
  <c r="AQ77" i="3"/>
  <c r="C78" i="3"/>
  <c r="D78" i="3"/>
  <c r="E78" i="3"/>
  <c r="F78" i="3"/>
  <c r="G78" i="3"/>
  <c r="H78" i="3"/>
  <c r="J78" i="3"/>
  <c r="K78" i="3"/>
  <c r="L78" i="3"/>
  <c r="M78" i="3"/>
  <c r="AG78" i="3"/>
  <c r="AQ78" i="3"/>
  <c r="C79" i="3"/>
  <c r="D79" i="3"/>
  <c r="E79" i="3"/>
  <c r="F79" i="3"/>
  <c r="G79" i="3"/>
  <c r="H79" i="3"/>
  <c r="J79" i="3"/>
  <c r="K79" i="3"/>
  <c r="L79" i="3"/>
  <c r="M79" i="3"/>
  <c r="AG79" i="3"/>
  <c r="AQ79" i="3"/>
  <c r="C80" i="3"/>
  <c r="D80" i="3"/>
  <c r="E80" i="3"/>
  <c r="F80" i="3"/>
  <c r="G80" i="3"/>
  <c r="H80" i="3"/>
  <c r="J80" i="3"/>
  <c r="K80" i="3"/>
  <c r="L80" i="3"/>
  <c r="M80" i="3"/>
  <c r="AG80" i="3"/>
  <c r="AQ80" i="3"/>
  <c r="C81" i="3"/>
  <c r="D81" i="3"/>
  <c r="E81" i="3"/>
  <c r="F81" i="3"/>
  <c r="G81" i="3"/>
  <c r="H81" i="3"/>
  <c r="J81" i="3"/>
  <c r="K81" i="3"/>
  <c r="L81" i="3"/>
  <c r="M81" i="3"/>
  <c r="AG81" i="3"/>
  <c r="AQ81" i="3"/>
  <c r="C82" i="3"/>
  <c r="D82" i="3"/>
  <c r="E82" i="3"/>
  <c r="F82" i="3"/>
  <c r="G82" i="3"/>
  <c r="H82" i="3"/>
  <c r="J82" i="3"/>
  <c r="K82" i="3"/>
  <c r="L82" i="3"/>
  <c r="M82" i="3"/>
  <c r="AG82" i="3"/>
  <c r="AQ82" i="3"/>
  <c r="C83" i="3"/>
  <c r="D83" i="3"/>
  <c r="E83" i="3"/>
  <c r="F83" i="3"/>
  <c r="G83" i="3"/>
  <c r="H83" i="3"/>
  <c r="J83" i="3"/>
  <c r="K83" i="3"/>
  <c r="L83" i="3"/>
  <c r="M83" i="3"/>
  <c r="AG83" i="3"/>
  <c r="AQ83" i="3"/>
  <c r="C84" i="3"/>
  <c r="D84" i="3"/>
  <c r="E84" i="3"/>
  <c r="F84" i="3"/>
  <c r="G84" i="3"/>
  <c r="H84" i="3"/>
  <c r="J84" i="3"/>
  <c r="K84" i="3"/>
  <c r="L84" i="3"/>
  <c r="M84" i="3"/>
  <c r="AG84" i="3"/>
  <c r="AQ84" i="3"/>
  <c r="C85" i="3"/>
  <c r="D85" i="3"/>
  <c r="E85" i="3"/>
  <c r="F85" i="3"/>
  <c r="G85" i="3"/>
  <c r="H85" i="3"/>
  <c r="J85" i="3"/>
  <c r="K85" i="3"/>
  <c r="L85" i="3"/>
  <c r="M85" i="3"/>
  <c r="AG85" i="3"/>
  <c r="AQ85" i="3"/>
  <c r="C86" i="3"/>
  <c r="D86" i="3"/>
  <c r="E86" i="3"/>
  <c r="F86" i="3"/>
  <c r="G86" i="3"/>
  <c r="H86" i="3"/>
  <c r="J86" i="3"/>
  <c r="K86" i="3"/>
  <c r="L86" i="3"/>
  <c r="M86" i="3"/>
  <c r="AG86" i="3"/>
  <c r="AQ86" i="3"/>
  <c r="C87" i="3"/>
  <c r="D87" i="3"/>
  <c r="E87" i="3"/>
  <c r="F87" i="3"/>
  <c r="G87" i="3"/>
  <c r="H87" i="3"/>
  <c r="J87" i="3"/>
  <c r="K87" i="3"/>
  <c r="L87" i="3"/>
  <c r="M87" i="3"/>
  <c r="AG87" i="3"/>
  <c r="AQ87" i="3"/>
  <c r="C88" i="3"/>
  <c r="D88" i="3"/>
  <c r="E88" i="3"/>
  <c r="F88" i="3"/>
  <c r="G88" i="3"/>
  <c r="H88" i="3"/>
  <c r="J88" i="3"/>
  <c r="K88" i="3"/>
  <c r="L88" i="3"/>
  <c r="M88" i="3"/>
  <c r="AG88" i="3"/>
  <c r="AQ88" i="3"/>
  <c r="C89" i="3"/>
  <c r="D89" i="3"/>
  <c r="E89" i="3"/>
  <c r="F89" i="3"/>
  <c r="G89" i="3"/>
  <c r="H89" i="3"/>
  <c r="J89" i="3"/>
  <c r="K89" i="3"/>
  <c r="L89" i="3"/>
  <c r="M89" i="3"/>
  <c r="AG89" i="3"/>
  <c r="AQ89" i="3"/>
  <c r="C90" i="3"/>
  <c r="D90" i="3"/>
  <c r="E90" i="3"/>
  <c r="F90" i="3"/>
  <c r="G90" i="3"/>
  <c r="H90" i="3"/>
  <c r="J90" i="3"/>
  <c r="K90" i="3"/>
  <c r="L90" i="3"/>
  <c r="M90" i="3"/>
  <c r="AG90" i="3"/>
  <c r="AQ90" i="3"/>
  <c r="C91" i="3"/>
  <c r="D91" i="3"/>
  <c r="E91" i="3"/>
  <c r="F91" i="3"/>
  <c r="G91" i="3"/>
  <c r="H91" i="3"/>
  <c r="J91" i="3"/>
  <c r="K91" i="3"/>
  <c r="L91" i="3"/>
  <c r="M91" i="3"/>
  <c r="AG91" i="3"/>
  <c r="AQ91" i="3"/>
  <c r="C92" i="3"/>
  <c r="D92" i="3"/>
  <c r="E92" i="3"/>
  <c r="F92" i="3"/>
  <c r="G92" i="3"/>
  <c r="H92" i="3"/>
  <c r="J92" i="3"/>
  <c r="K92" i="3"/>
  <c r="L92" i="3"/>
  <c r="M92" i="3"/>
  <c r="AG92" i="3"/>
  <c r="AQ92" i="3"/>
  <c r="C93" i="3"/>
  <c r="D93" i="3"/>
  <c r="E93" i="3"/>
  <c r="F93" i="3"/>
  <c r="G93" i="3"/>
  <c r="H93" i="3"/>
  <c r="J93" i="3"/>
  <c r="K93" i="3"/>
  <c r="L93" i="3"/>
  <c r="M93" i="3"/>
  <c r="AG93" i="3"/>
  <c r="AQ93" i="3"/>
  <c r="C94" i="3"/>
  <c r="D94" i="3"/>
  <c r="E94" i="3"/>
  <c r="F94" i="3"/>
  <c r="G94" i="3"/>
  <c r="H94" i="3"/>
  <c r="J94" i="3"/>
  <c r="K94" i="3"/>
  <c r="L94" i="3"/>
  <c r="M94" i="3"/>
  <c r="AG94" i="3"/>
  <c r="AQ94" i="3"/>
  <c r="C95" i="3"/>
  <c r="D95" i="3"/>
  <c r="E95" i="3"/>
  <c r="F95" i="3"/>
  <c r="G95" i="3"/>
  <c r="H95" i="3"/>
  <c r="J95" i="3"/>
  <c r="K95" i="3"/>
  <c r="L95" i="3"/>
  <c r="M95" i="3"/>
  <c r="AG95" i="3"/>
  <c r="AQ95" i="3"/>
  <c r="C96" i="3"/>
  <c r="D96" i="3"/>
  <c r="E96" i="3"/>
  <c r="F96" i="3"/>
  <c r="G96" i="3"/>
  <c r="H96" i="3"/>
  <c r="J96" i="3"/>
  <c r="K96" i="3"/>
  <c r="L96" i="3"/>
  <c r="M96" i="3"/>
  <c r="AG96" i="3"/>
  <c r="AQ96" i="3"/>
  <c r="C97" i="3"/>
  <c r="D97" i="3"/>
  <c r="E97" i="3"/>
  <c r="F97" i="3"/>
  <c r="G97" i="3"/>
  <c r="H97" i="3"/>
  <c r="J97" i="3"/>
  <c r="K97" i="3"/>
  <c r="L97" i="3"/>
  <c r="M97" i="3"/>
  <c r="AG97" i="3"/>
  <c r="AQ97" i="3"/>
  <c r="C98" i="3"/>
  <c r="D98" i="3"/>
  <c r="E98" i="3"/>
  <c r="F98" i="3"/>
  <c r="G98" i="3"/>
  <c r="H98" i="3"/>
  <c r="J98" i="3"/>
  <c r="K98" i="3"/>
  <c r="L98" i="3"/>
  <c r="M98" i="3"/>
  <c r="AG98" i="3"/>
  <c r="AQ98" i="3"/>
  <c r="C99" i="3"/>
  <c r="D99" i="3"/>
  <c r="E99" i="3"/>
  <c r="F99" i="3"/>
  <c r="G99" i="3"/>
  <c r="H99" i="3"/>
  <c r="J99" i="3"/>
  <c r="K99" i="3"/>
  <c r="L99" i="3"/>
  <c r="M99" i="3"/>
  <c r="AG99" i="3"/>
  <c r="AQ99" i="3"/>
  <c r="C100" i="3"/>
  <c r="D100" i="3"/>
  <c r="E100" i="3"/>
  <c r="F100" i="3"/>
  <c r="G100" i="3"/>
  <c r="H100" i="3"/>
  <c r="J100" i="3"/>
  <c r="K100" i="3"/>
  <c r="L100" i="3"/>
  <c r="M100" i="3"/>
  <c r="AG100" i="3"/>
  <c r="AQ100" i="3"/>
  <c r="C101" i="3"/>
  <c r="D101" i="3"/>
  <c r="E101" i="3"/>
  <c r="F101" i="3"/>
  <c r="G101" i="3"/>
  <c r="H101" i="3"/>
  <c r="J101" i="3"/>
  <c r="K101" i="3"/>
  <c r="L101" i="3"/>
  <c r="M101" i="3"/>
  <c r="AG101" i="3"/>
  <c r="AQ101" i="3"/>
  <c r="C102" i="3"/>
  <c r="D102" i="3"/>
  <c r="E102" i="3"/>
  <c r="F102" i="3"/>
  <c r="G102" i="3"/>
  <c r="H102" i="3"/>
  <c r="J102" i="3"/>
  <c r="K102" i="3"/>
  <c r="L102" i="3"/>
  <c r="M102" i="3"/>
  <c r="AG102" i="3"/>
  <c r="AQ102" i="3"/>
  <c r="C103" i="3"/>
  <c r="D103" i="3"/>
  <c r="E103" i="3"/>
  <c r="F103" i="3"/>
  <c r="G103" i="3"/>
  <c r="H103" i="3"/>
  <c r="J103" i="3"/>
  <c r="K103" i="3"/>
  <c r="L103" i="3"/>
  <c r="M103" i="3"/>
  <c r="AG103" i="3"/>
  <c r="AQ103" i="3"/>
  <c r="C104" i="3"/>
  <c r="D104" i="3"/>
  <c r="E104" i="3"/>
  <c r="F104" i="3"/>
  <c r="G104" i="3"/>
  <c r="H104" i="3"/>
  <c r="J104" i="3"/>
  <c r="K104" i="3"/>
  <c r="L104" i="3"/>
  <c r="M104" i="3"/>
  <c r="AG104" i="3"/>
  <c r="AQ104" i="3"/>
  <c r="C105" i="3"/>
  <c r="D105" i="3"/>
  <c r="E105" i="3"/>
  <c r="F105" i="3"/>
  <c r="G105" i="3"/>
  <c r="H105" i="3"/>
  <c r="J105" i="3"/>
  <c r="K105" i="3"/>
  <c r="L105" i="3"/>
  <c r="M105" i="3"/>
  <c r="AG105" i="3"/>
  <c r="AQ105" i="3"/>
  <c r="C106" i="3"/>
  <c r="D106" i="3"/>
  <c r="E106" i="3"/>
  <c r="F106" i="3"/>
  <c r="G106" i="3"/>
  <c r="H106" i="3"/>
  <c r="J106" i="3"/>
  <c r="K106" i="3"/>
  <c r="L106" i="3"/>
  <c r="M106" i="3"/>
  <c r="AG106" i="3"/>
  <c r="AQ106" i="3"/>
  <c r="C107" i="3"/>
  <c r="D107" i="3"/>
  <c r="E107" i="3"/>
  <c r="F107" i="3"/>
  <c r="G107" i="3"/>
  <c r="H107" i="3"/>
  <c r="J107" i="3"/>
  <c r="K107" i="3"/>
  <c r="L107" i="3"/>
  <c r="M107" i="3"/>
  <c r="AG107" i="3"/>
  <c r="AQ107" i="3"/>
  <c r="C108" i="3"/>
  <c r="D108" i="3"/>
  <c r="E108" i="3"/>
  <c r="F108" i="3"/>
  <c r="G108" i="3"/>
  <c r="H108" i="3"/>
  <c r="J108" i="3"/>
  <c r="K108" i="3"/>
  <c r="L108" i="3"/>
  <c r="M108" i="3"/>
  <c r="AG108" i="3"/>
  <c r="AQ108" i="3"/>
  <c r="C109" i="3"/>
  <c r="D109" i="3"/>
  <c r="E109" i="3"/>
  <c r="F109" i="3"/>
  <c r="G109" i="3"/>
  <c r="H109" i="3"/>
  <c r="J109" i="3"/>
  <c r="K109" i="3"/>
  <c r="L109" i="3"/>
  <c r="M109" i="3"/>
  <c r="AG109" i="3"/>
  <c r="AQ109" i="3"/>
  <c r="C110" i="3"/>
  <c r="D110" i="3"/>
  <c r="E110" i="3"/>
  <c r="F110" i="3"/>
  <c r="G110" i="3"/>
  <c r="H110" i="3"/>
  <c r="J110" i="3"/>
  <c r="K110" i="3"/>
  <c r="L110" i="3"/>
  <c r="M110" i="3"/>
  <c r="AG110" i="3"/>
  <c r="AQ110" i="3"/>
  <c r="C111" i="3"/>
  <c r="D111" i="3"/>
  <c r="E111" i="3"/>
  <c r="F111" i="3"/>
  <c r="G111" i="3"/>
  <c r="H111" i="3"/>
  <c r="J111" i="3"/>
  <c r="K111" i="3"/>
  <c r="L111" i="3"/>
  <c r="M111" i="3"/>
  <c r="AG111" i="3"/>
  <c r="AQ111" i="3"/>
  <c r="C112" i="3"/>
  <c r="D112" i="3"/>
  <c r="E112" i="3"/>
  <c r="F112" i="3"/>
  <c r="G112" i="3"/>
  <c r="H112" i="3"/>
  <c r="J112" i="3"/>
  <c r="K112" i="3"/>
  <c r="L112" i="3"/>
  <c r="M112" i="3"/>
  <c r="AG112" i="3"/>
  <c r="AQ112" i="3"/>
  <c r="C113" i="3"/>
  <c r="D113" i="3"/>
  <c r="E113" i="3"/>
  <c r="F113" i="3"/>
  <c r="G113" i="3"/>
  <c r="H113" i="3"/>
  <c r="J113" i="3"/>
  <c r="K113" i="3"/>
  <c r="L113" i="3"/>
  <c r="M113" i="3"/>
  <c r="AG113" i="3"/>
  <c r="AQ113" i="3"/>
  <c r="C114" i="3"/>
  <c r="D114" i="3"/>
  <c r="E114" i="3"/>
  <c r="F114" i="3"/>
  <c r="G114" i="3"/>
  <c r="H114" i="3"/>
  <c r="J114" i="3"/>
  <c r="K114" i="3"/>
  <c r="L114" i="3"/>
  <c r="M114" i="3"/>
  <c r="AG114" i="3"/>
  <c r="AQ114" i="3"/>
  <c r="C115" i="3"/>
  <c r="D115" i="3"/>
  <c r="E115" i="3"/>
  <c r="F115" i="3"/>
  <c r="G115" i="3"/>
  <c r="H115" i="3"/>
  <c r="J115" i="3"/>
  <c r="K115" i="3"/>
  <c r="L115" i="3"/>
  <c r="M115" i="3"/>
  <c r="AG115" i="3"/>
  <c r="AQ115" i="3"/>
  <c r="C116" i="3"/>
  <c r="D116" i="3"/>
  <c r="E116" i="3"/>
  <c r="F116" i="3"/>
  <c r="G116" i="3"/>
  <c r="H116" i="3"/>
  <c r="J116" i="3"/>
  <c r="K116" i="3"/>
  <c r="L116" i="3"/>
  <c r="M116" i="3"/>
  <c r="AG116" i="3"/>
  <c r="AQ116" i="3"/>
  <c r="C117" i="3"/>
  <c r="D117" i="3"/>
  <c r="E117" i="3"/>
  <c r="F117" i="3"/>
  <c r="G117" i="3"/>
  <c r="H117" i="3"/>
  <c r="J117" i="3"/>
  <c r="K117" i="3"/>
  <c r="L117" i="3"/>
  <c r="M117" i="3"/>
  <c r="AG117" i="3"/>
  <c r="AQ117" i="3"/>
  <c r="C118" i="3"/>
  <c r="D118" i="3"/>
  <c r="E118" i="3"/>
  <c r="F118" i="3"/>
  <c r="G118" i="3"/>
  <c r="H118" i="3"/>
  <c r="J118" i="3"/>
  <c r="K118" i="3"/>
  <c r="L118" i="3"/>
  <c r="M118" i="3"/>
  <c r="AG118" i="3"/>
  <c r="AQ118" i="3"/>
  <c r="C119" i="3"/>
  <c r="D119" i="3"/>
  <c r="E119" i="3"/>
  <c r="F119" i="3"/>
  <c r="G119" i="3"/>
  <c r="H119" i="3"/>
  <c r="J119" i="3"/>
  <c r="K119" i="3"/>
  <c r="L119" i="3"/>
  <c r="M119" i="3"/>
  <c r="AG119" i="3"/>
  <c r="AQ119" i="3"/>
  <c r="C120" i="3"/>
  <c r="D120" i="3"/>
  <c r="E120" i="3"/>
  <c r="F120" i="3"/>
  <c r="G120" i="3"/>
  <c r="H120" i="3"/>
  <c r="J120" i="3"/>
  <c r="K120" i="3"/>
  <c r="L120" i="3"/>
  <c r="M120" i="3"/>
  <c r="AG120" i="3"/>
  <c r="AQ120" i="3"/>
  <c r="C121" i="3"/>
  <c r="D121" i="3"/>
  <c r="E121" i="3"/>
  <c r="F121" i="3"/>
  <c r="G121" i="3"/>
  <c r="H121" i="3"/>
  <c r="J121" i="3"/>
  <c r="K121" i="3"/>
  <c r="L121" i="3"/>
  <c r="M121" i="3"/>
  <c r="AG121" i="3"/>
  <c r="AQ121" i="3"/>
  <c r="C122" i="3"/>
  <c r="D122" i="3"/>
  <c r="E122" i="3"/>
  <c r="F122" i="3"/>
  <c r="G122" i="3"/>
  <c r="H122" i="3"/>
  <c r="J122" i="3"/>
  <c r="K122" i="3"/>
  <c r="L122" i="3"/>
  <c r="M122" i="3"/>
  <c r="AG122" i="3"/>
  <c r="AQ122" i="3"/>
  <c r="C123" i="3"/>
  <c r="D123" i="3"/>
  <c r="E123" i="3"/>
  <c r="F123" i="3"/>
  <c r="G123" i="3"/>
  <c r="H123" i="3"/>
  <c r="J123" i="3"/>
  <c r="K123" i="3"/>
  <c r="L123" i="3"/>
  <c r="M123" i="3"/>
  <c r="AG123" i="3"/>
  <c r="AQ123" i="3"/>
  <c r="C124" i="3"/>
  <c r="D124" i="3"/>
  <c r="E124" i="3"/>
  <c r="F124" i="3"/>
  <c r="G124" i="3"/>
  <c r="H124" i="3"/>
  <c r="J124" i="3"/>
  <c r="K124" i="3"/>
  <c r="L124" i="3"/>
  <c r="M124" i="3"/>
  <c r="AG124" i="3"/>
  <c r="AQ124" i="3"/>
  <c r="C125" i="3"/>
  <c r="D125" i="3"/>
  <c r="E125" i="3"/>
  <c r="F125" i="3"/>
  <c r="G125" i="3"/>
  <c r="H125" i="3"/>
  <c r="J125" i="3"/>
  <c r="K125" i="3"/>
  <c r="L125" i="3"/>
  <c r="M125" i="3"/>
  <c r="AG125" i="3"/>
  <c r="AQ125" i="3"/>
  <c r="C126" i="3"/>
  <c r="D126" i="3"/>
  <c r="E126" i="3"/>
  <c r="F126" i="3"/>
  <c r="G126" i="3"/>
  <c r="H126" i="3"/>
  <c r="J126" i="3"/>
  <c r="K126" i="3"/>
  <c r="L126" i="3"/>
  <c r="M126" i="3"/>
  <c r="AG126" i="3"/>
  <c r="AQ126" i="3"/>
  <c r="C127" i="3"/>
  <c r="D127" i="3"/>
  <c r="E127" i="3"/>
  <c r="F127" i="3"/>
  <c r="G127" i="3"/>
  <c r="H127" i="3"/>
  <c r="J127" i="3"/>
  <c r="K127" i="3"/>
  <c r="L127" i="3"/>
  <c r="M127" i="3"/>
  <c r="AG127" i="3"/>
  <c r="AQ127" i="3"/>
  <c r="C128" i="3"/>
  <c r="D128" i="3"/>
  <c r="E128" i="3"/>
  <c r="F128" i="3"/>
  <c r="G128" i="3"/>
  <c r="H128" i="3"/>
  <c r="J128" i="3"/>
  <c r="K128" i="3"/>
  <c r="L128" i="3"/>
  <c r="M128" i="3"/>
  <c r="AG128" i="3"/>
  <c r="AQ128" i="3"/>
  <c r="C129" i="3"/>
  <c r="D129" i="3"/>
  <c r="E129" i="3"/>
  <c r="F129" i="3"/>
  <c r="G129" i="3"/>
  <c r="H129" i="3"/>
  <c r="J129" i="3"/>
  <c r="K129" i="3"/>
  <c r="L129" i="3"/>
  <c r="M129" i="3"/>
  <c r="AG129" i="3"/>
  <c r="AQ129" i="3"/>
  <c r="C130" i="3"/>
  <c r="D130" i="3"/>
  <c r="E130" i="3"/>
  <c r="F130" i="3"/>
  <c r="G130" i="3"/>
  <c r="H130" i="3"/>
  <c r="J130" i="3"/>
  <c r="K130" i="3"/>
  <c r="L130" i="3"/>
  <c r="M130" i="3"/>
  <c r="AG130" i="3"/>
  <c r="AQ130" i="3"/>
  <c r="C131" i="3"/>
  <c r="D131" i="3"/>
  <c r="E131" i="3"/>
  <c r="F131" i="3"/>
  <c r="G131" i="3"/>
  <c r="H131" i="3"/>
  <c r="J131" i="3"/>
  <c r="K131" i="3"/>
  <c r="L131" i="3"/>
  <c r="M131" i="3"/>
  <c r="AG131" i="3"/>
  <c r="AQ131" i="3"/>
  <c r="C132" i="3"/>
  <c r="D132" i="3"/>
  <c r="E132" i="3"/>
  <c r="F132" i="3"/>
  <c r="G132" i="3"/>
  <c r="H132" i="3"/>
  <c r="J132" i="3"/>
  <c r="K132" i="3"/>
  <c r="L132" i="3"/>
  <c r="M132" i="3"/>
  <c r="AG132" i="3"/>
  <c r="AQ132" i="3"/>
  <c r="C133" i="3"/>
  <c r="D133" i="3"/>
  <c r="E133" i="3"/>
  <c r="F133" i="3"/>
  <c r="G133" i="3"/>
  <c r="H133" i="3"/>
  <c r="J133" i="3"/>
  <c r="K133" i="3"/>
  <c r="L133" i="3"/>
  <c r="M133" i="3"/>
  <c r="AG133" i="3"/>
  <c r="AQ133" i="3"/>
  <c r="C134" i="3"/>
  <c r="D134" i="3"/>
  <c r="E134" i="3"/>
  <c r="F134" i="3"/>
  <c r="G134" i="3"/>
  <c r="H134" i="3"/>
  <c r="J134" i="3"/>
  <c r="K134" i="3"/>
  <c r="L134" i="3"/>
  <c r="M134" i="3"/>
  <c r="AG134" i="3"/>
  <c r="AQ134" i="3"/>
  <c r="C135" i="3"/>
  <c r="D135" i="3"/>
  <c r="E135" i="3"/>
  <c r="F135" i="3"/>
  <c r="G135" i="3"/>
  <c r="H135" i="3"/>
  <c r="J135" i="3"/>
  <c r="K135" i="3"/>
  <c r="L135" i="3"/>
  <c r="M135" i="3"/>
  <c r="AG135" i="3"/>
  <c r="AQ135" i="3"/>
  <c r="C136" i="3"/>
  <c r="D136" i="3"/>
  <c r="E136" i="3"/>
  <c r="F136" i="3"/>
  <c r="G136" i="3"/>
  <c r="H136" i="3"/>
  <c r="J136" i="3"/>
  <c r="K136" i="3"/>
  <c r="L136" i="3"/>
  <c r="M136" i="3"/>
  <c r="AG136" i="3"/>
  <c r="AQ136" i="3"/>
  <c r="C137" i="3"/>
  <c r="D137" i="3"/>
  <c r="E137" i="3"/>
  <c r="F137" i="3"/>
  <c r="G137" i="3"/>
  <c r="H137" i="3"/>
  <c r="J137" i="3"/>
  <c r="K137" i="3"/>
  <c r="L137" i="3"/>
  <c r="M137" i="3"/>
  <c r="AG137" i="3"/>
  <c r="AQ137" i="3"/>
  <c r="C138" i="3"/>
  <c r="D138" i="3"/>
  <c r="E138" i="3"/>
  <c r="F138" i="3"/>
  <c r="G138" i="3"/>
  <c r="H138" i="3"/>
  <c r="J138" i="3"/>
  <c r="K138" i="3"/>
  <c r="L138" i="3"/>
  <c r="M138" i="3"/>
  <c r="AG138" i="3"/>
  <c r="AQ138" i="3"/>
  <c r="C139" i="3"/>
  <c r="D139" i="3"/>
  <c r="E139" i="3"/>
  <c r="F139" i="3"/>
  <c r="G139" i="3"/>
  <c r="H139" i="3"/>
  <c r="J139" i="3"/>
  <c r="K139" i="3"/>
  <c r="L139" i="3"/>
  <c r="M139" i="3"/>
  <c r="AG139" i="3"/>
  <c r="AQ139" i="3"/>
  <c r="C140" i="3"/>
  <c r="D140" i="3"/>
  <c r="E140" i="3"/>
  <c r="F140" i="3"/>
  <c r="G140" i="3"/>
  <c r="H140" i="3"/>
  <c r="J140" i="3"/>
  <c r="K140" i="3"/>
  <c r="L140" i="3"/>
  <c r="M140" i="3"/>
  <c r="AG140" i="3"/>
  <c r="AQ140" i="3"/>
  <c r="C141" i="3"/>
  <c r="D141" i="3"/>
  <c r="E141" i="3"/>
  <c r="F141" i="3"/>
  <c r="G141" i="3"/>
  <c r="H141" i="3"/>
  <c r="J141" i="3"/>
  <c r="K141" i="3"/>
  <c r="L141" i="3"/>
  <c r="M141" i="3"/>
  <c r="AG141" i="3"/>
  <c r="AQ141" i="3"/>
  <c r="C142" i="3"/>
  <c r="D142" i="3"/>
  <c r="E142" i="3"/>
  <c r="F142" i="3"/>
  <c r="G142" i="3"/>
  <c r="H142" i="3"/>
  <c r="J142" i="3"/>
  <c r="K142" i="3"/>
  <c r="L142" i="3"/>
  <c r="M142" i="3"/>
  <c r="AG142" i="3"/>
  <c r="AQ142" i="3"/>
  <c r="C143" i="3"/>
  <c r="D143" i="3"/>
  <c r="E143" i="3"/>
  <c r="F143" i="3"/>
  <c r="G143" i="3"/>
  <c r="H143" i="3"/>
  <c r="J143" i="3"/>
  <c r="K143" i="3"/>
  <c r="L143" i="3"/>
  <c r="M143" i="3"/>
  <c r="AG143" i="3"/>
  <c r="AQ143" i="3"/>
  <c r="C144" i="3"/>
  <c r="D144" i="3"/>
  <c r="E144" i="3"/>
  <c r="F144" i="3"/>
  <c r="G144" i="3"/>
  <c r="H144" i="3"/>
  <c r="J144" i="3"/>
  <c r="K144" i="3"/>
  <c r="L144" i="3"/>
  <c r="M144" i="3"/>
  <c r="AG144" i="3"/>
  <c r="AQ144" i="3"/>
  <c r="C145" i="3"/>
  <c r="D145" i="3"/>
  <c r="E145" i="3"/>
  <c r="F145" i="3"/>
  <c r="G145" i="3"/>
  <c r="H145" i="3"/>
  <c r="J145" i="3"/>
  <c r="K145" i="3"/>
  <c r="L145" i="3"/>
  <c r="M145" i="3"/>
  <c r="AG145" i="3"/>
  <c r="AQ145" i="3"/>
  <c r="C146" i="3"/>
  <c r="D146" i="3"/>
  <c r="E146" i="3"/>
  <c r="F146" i="3"/>
  <c r="G146" i="3"/>
  <c r="H146" i="3"/>
  <c r="J146" i="3"/>
  <c r="K146" i="3"/>
  <c r="L146" i="3"/>
  <c r="M146" i="3"/>
  <c r="AG146" i="3"/>
  <c r="AQ146" i="3"/>
  <c r="C147" i="3"/>
  <c r="D147" i="3"/>
  <c r="E147" i="3"/>
  <c r="F147" i="3"/>
  <c r="G147" i="3"/>
  <c r="H147" i="3"/>
  <c r="J147" i="3"/>
  <c r="K147" i="3"/>
  <c r="L147" i="3"/>
  <c r="M147" i="3"/>
  <c r="AG147" i="3"/>
  <c r="AQ147" i="3"/>
  <c r="C148" i="3"/>
  <c r="D148" i="3"/>
  <c r="E148" i="3"/>
  <c r="F148" i="3"/>
  <c r="G148" i="3"/>
  <c r="H148" i="3"/>
  <c r="J148" i="3"/>
  <c r="K148" i="3"/>
  <c r="L148" i="3"/>
  <c r="M148" i="3"/>
  <c r="AG148" i="3"/>
  <c r="AQ148" i="3"/>
  <c r="C149" i="3"/>
  <c r="D149" i="3"/>
  <c r="E149" i="3"/>
  <c r="F149" i="3"/>
  <c r="G149" i="3"/>
  <c r="H149" i="3"/>
  <c r="J149" i="3"/>
  <c r="K149" i="3"/>
  <c r="L149" i="3"/>
  <c r="M149" i="3"/>
  <c r="AG149" i="3"/>
  <c r="AQ149" i="3"/>
  <c r="C150" i="3"/>
  <c r="D150" i="3"/>
  <c r="E150" i="3"/>
  <c r="F150" i="3"/>
  <c r="G150" i="3"/>
  <c r="H150" i="3"/>
  <c r="J150" i="3"/>
  <c r="K150" i="3"/>
  <c r="L150" i="3"/>
  <c r="M150" i="3"/>
  <c r="AG150" i="3"/>
  <c r="AQ150" i="3"/>
  <c r="C151" i="3"/>
  <c r="D151" i="3"/>
  <c r="E151" i="3"/>
  <c r="F151" i="3"/>
  <c r="G151" i="3"/>
  <c r="H151" i="3"/>
  <c r="J151" i="3"/>
  <c r="K151" i="3"/>
  <c r="L151" i="3"/>
  <c r="M151" i="3"/>
  <c r="AG151" i="3"/>
  <c r="AQ151" i="3"/>
  <c r="C152" i="3"/>
  <c r="D152" i="3"/>
  <c r="E152" i="3"/>
  <c r="F152" i="3"/>
  <c r="G152" i="3"/>
  <c r="H152" i="3"/>
  <c r="J152" i="3"/>
  <c r="K152" i="3"/>
  <c r="L152" i="3"/>
  <c r="M152" i="3"/>
  <c r="AG152" i="3"/>
  <c r="AQ152" i="3"/>
  <c r="C153" i="3"/>
  <c r="D153" i="3"/>
  <c r="E153" i="3"/>
  <c r="F153" i="3"/>
  <c r="G153" i="3"/>
  <c r="H153" i="3"/>
  <c r="J153" i="3"/>
  <c r="K153" i="3"/>
  <c r="L153" i="3"/>
  <c r="M153" i="3"/>
  <c r="AG153" i="3"/>
  <c r="AQ153" i="3"/>
  <c r="C154" i="3"/>
  <c r="D154" i="3"/>
  <c r="E154" i="3"/>
  <c r="F154" i="3"/>
  <c r="G154" i="3"/>
  <c r="H154" i="3"/>
  <c r="J154" i="3"/>
  <c r="K154" i="3"/>
  <c r="L154" i="3"/>
  <c r="M154" i="3"/>
  <c r="AG154" i="3"/>
  <c r="AQ154" i="3"/>
  <c r="C155" i="3"/>
  <c r="D155" i="3"/>
  <c r="E155" i="3"/>
  <c r="F155" i="3"/>
  <c r="G155" i="3"/>
  <c r="H155" i="3"/>
  <c r="J155" i="3"/>
  <c r="K155" i="3"/>
  <c r="L155" i="3"/>
  <c r="M155" i="3"/>
  <c r="AG155" i="3"/>
  <c r="AQ155" i="3"/>
  <c r="C156" i="3"/>
  <c r="D156" i="3"/>
  <c r="E156" i="3"/>
  <c r="F156" i="3"/>
  <c r="G156" i="3"/>
  <c r="H156" i="3"/>
  <c r="J156" i="3"/>
  <c r="K156" i="3"/>
  <c r="L156" i="3"/>
  <c r="M156" i="3"/>
  <c r="AG156" i="3"/>
  <c r="AQ156" i="3"/>
  <c r="C157" i="3"/>
  <c r="D157" i="3"/>
  <c r="E157" i="3"/>
  <c r="F157" i="3"/>
  <c r="G157" i="3"/>
  <c r="H157" i="3"/>
  <c r="J157" i="3"/>
  <c r="K157" i="3"/>
  <c r="L157" i="3"/>
  <c r="M157" i="3"/>
  <c r="AG157" i="3"/>
  <c r="AQ157" i="3"/>
  <c r="C158" i="3"/>
  <c r="D158" i="3"/>
  <c r="E158" i="3"/>
  <c r="F158" i="3"/>
  <c r="G158" i="3"/>
  <c r="H158" i="3"/>
  <c r="J158" i="3"/>
  <c r="K158" i="3"/>
  <c r="L158" i="3"/>
  <c r="M158" i="3"/>
  <c r="AG158" i="3"/>
  <c r="AQ158" i="3"/>
  <c r="C159" i="3"/>
  <c r="D159" i="3"/>
  <c r="E159" i="3"/>
  <c r="F159" i="3"/>
  <c r="G159" i="3"/>
  <c r="H159" i="3"/>
  <c r="J159" i="3"/>
  <c r="K159" i="3"/>
  <c r="L159" i="3"/>
  <c r="M159" i="3"/>
  <c r="AG159" i="3"/>
  <c r="AQ159" i="3"/>
  <c r="C160" i="3"/>
  <c r="D160" i="3"/>
  <c r="E160" i="3"/>
  <c r="F160" i="3"/>
  <c r="G160" i="3"/>
  <c r="H160" i="3"/>
  <c r="J160" i="3"/>
  <c r="K160" i="3"/>
  <c r="L160" i="3"/>
  <c r="M160" i="3"/>
  <c r="AG160" i="3"/>
  <c r="AQ160" i="3"/>
  <c r="C161" i="3"/>
  <c r="D161" i="3"/>
  <c r="E161" i="3"/>
  <c r="F161" i="3"/>
  <c r="G161" i="3"/>
  <c r="H161" i="3"/>
  <c r="J161" i="3"/>
  <c r="K161" i="3"/>
  <c r="L161" i="3"/>
  <c r="M161" i="3"/>
  <c r="AG161" i="3"/>
  <c r="AQ161" i="3"/>
  <c r="C162" i="3"/>
  <c r="D162" i="3"/>
  <c r="E162" i="3"/>
  <c r="F162" i="3"/>
  <c r="G162" i="3"/>
  <c r="H162" i="3"/>
  <c r="J162" i="3"/>
  <c r="K162" i="3"/>
  <c r="L162" i="3"/>
  <c r="M162" i="3"/>
  <c r="AG162" i="3"/>
  <c r="AQ162" i="3"/>
  <c r="C163" i="3"/>
  <c r="D163" i="3"/>
  <c r="E163" i="3"/>
  <c r="F163" i="3"/>
  <c r="G163" i="3"/>
  <c r="H163" i="3"/>
  <c r="J163" i="3"/>
  <c r="K163" i="3"/>
  <c r="L163" i="3"/>
  <c r="M163" i="3"/>
  <c r="AG163" i="3"/>
  <c r="AQ163" i="3"/>
  <c r="C164" i="3"/>
  <c r="D164" i="3"/>
  <c r="E164" i="3"/>
  <c r="F164" i="3"/>
  <c r="G164" i="3"/>
  <c r="H164" i="3"/>
  <c r="J164" i="3"/>
  <c r="K164" i="3"/>
  <c r="L164" i="3"/>
  <c r="M164" i="3"/>
  <c r="AG164" i="3"/>
  <c r="AQ164" i="3"/>
  <c r="C165" i="3"/>
  <c r="D165" i="3"/>
  <c r="E165" i="3"/>
  <c r="F165" i="3"/>
  <c r="G165" i="3"/>
  <c r="H165" i="3"/>
  <c r="J165" i="3"/>
  <c r="K165" i="3"/>
  <c r="L165" i="3"/>
  <c r="M165" i="3"/>
  <c r="AG165" i="3"/>
  <c r="AQ165" i="3"/>
  <c r="C166" i="3"/>
  <c r="D166" i="3"/>
  <c r="E166" i="3"/>
  <c r="F166" i="3"/>
  <c r="G166" i="3"/>
  <c r="H166" i="3"/>
  <c r="J166" i="3"/>
  <c r="K166" i="3"/>
  <c r="L166" i="3"/>
  <c r="M166" i="3"/>
  <c r="AG166" i="3"/>
  <c r="AQ166" i="3"/>
  <c r="C167" i="3"/>
  <c r="D167" i="3"/>
  <c r="E167" i="3"/>
  <c r="F167" i="3"/>
  <c r="G167" i="3"/>
  <c r="H167" i="3"/>
  <c r="J167" i="3"/>
  <c r="K167" i="3"/>
  <c r="L167" i="3"/>
  <c r="M167" i="3"/>
  <c r="AG167" i="3"/>
  <c r="AQ167" i="3"/>
  <c r="C168" i="3"/>
  <c r="D168" i="3"/>
  <c r="E168" i="3"/>
  <c r="F168" i="3"/>
  <c r="G168" i="3"/>
  <c r="H168" i="3"/>
  <c r="J168" i="3"/>
  <c r="K168" i="3"/>
  <c r="L168" i="3"/>
  <c r="M168" i="3"/>
  <c r="AG168" i="3"/>
  <c r="AQ168" i="3"/>
  <c r="C169" i="3"/>
  <c r="D169" i="3"/>
  <c r="E169" i="3"/>
  <c r="F169" i="3"/>
  <c r="G169" i="3"/>
  <c r="H169" i="3"/>
  <c r="J169" i="3"/>
  <c r="K169" i="3"/>
  <c r="L169" i="3"/>
  <c r="M169" i="3"/>
  <c r="AG169" i="3"/>
  <c r="AQ169" i="3"/>
  <c r="C170" i="3"/>
  <c r="D170" i="3"/>
  <c r="E170" i="3"/>
  <c r="F170" i="3"/>
  <c r="G170" i="3"/>
  <c r="H170" i="3"/>
  <c r="J170" i="3"/>
  <c r="K170" i="3"/>
  <c r="L170" i="3"/>
  <c r="M170" i="3"/>
  <c r="AG170" i="3"/>
  <c r="AQ170" i="3"/>
  <c r="C171" i="3"/>
  <c r="D171" i="3"/>
  <c r="E171" i="3"/>
  <c r="F171" i="3"/>
  <c r="G171" i="3"/>
  <c r="H171" i="3"/>
  <c r="J171" i="3"/>
  <c r="K171" i="3"/>
  <c r="L171" i="3"/>
  <c r="M171" i="3"/>
  <c r="AG171" i="3"/>
  <c r="AQ171" i="3"/>
  <c r="C172" i="3"/>
  <c r="D172" i="3"/>
  <c r="E172" i="3"/>
  <c r="F172" i="3"/>
  <c r="G172" i="3"/>
  <c r="H172" i="3"/>
  <c r="J172" i="3"/>
  <c r="K172" i="3"/>
  <c r="L172" i="3"/>
  <c r="M172" i="3"/>
  <c r="AG172" i="3"/>
  <c r="AQ172" i="3"/>
  <c r="C173" i="3"/>
  <c r="D173" i="3"/>
  <c r="E173" i="3"/>
  <c r="F173" i="3"/>
  <c r="G173" i="3"/>
  <c r="H173" i="3"/>
  <c r="J173" i="3"/>
  <c r="K173" i="3"/>
  <c r="L173" i="3"/>
  <c r="M173" i="3"/>
  <c r="AG173" i="3"/>
  <c r="AQ173" i="3"/>
  <c r="C174" i="3"/>
  <c r="D174" i="3"/>
  <c r="E174" i="3"/>
  <c r="F174" i="3"/>
  <c r="G174" i="3"/>
  <c r="H174" i="3"/>
  <c r="J174" i="3"/>
  <c r="K174" i="3"/>
  <c r="L174" i="3"/>
  <c r="M174" i="3"/>
  <c r="AG174" i="3"/>
  <c r="AQ174" i="3"/>
  <c r="C175" i="3"/>
  <c r="D175" i="3"/>
  <c r="E175" i="3"/>
  <c r="F175" i="3"/>
  <c r="G175" i="3"/>
  <c r="H175" i="3"/>
  <c r="J175" i="3"/>
  <c r="K175" i="3"/>
  <c r="L175" i="3"/>
  <c r="M175" i="3"/>
  <c r="AG175" i="3"/>
  <c r="AQ175" i="3"/>
  <c r="C176" i="3"/>
  <c r="D176" i="3"/>
  <c r="E176" i="3"/>
  <c r="F176" i="3"/>
  <c r="G176" i="3"/>
  <c r="H176" i="3"/>
  <c r="J176" i="3"/>
  <c r="K176" i="3"/>
  <c r="L176" i="3"/>
  <c r="M176" i="3"/>
  <c r="AG176" i="3"/>
  <c r="AQ176" i="3"/>
  <c r="C177" i="3"/>
  <c r="D177" i="3"/>
  <c r="E177" i="3"/>
  <c r="F177" i="3"/>
  <c r="G177" i="3"/>
  <c r="H177" i="3"/>
  <c r="J177" i="3"/>
  <c r="K177" i="3"/>
  <c r="L177" i="3"/>
  <c r="M177" i="3"/>
  <c r="AG177" i="3"/>
  <c r="AQ177" i="3"/>
  <c r="C178" i="3"/>
  <c r="D178" i="3"/>
  <c r="E178" i="3"/>
  <c r="F178" i="3"/>
  <c r="G178" i="3"/>
  <c r="H178" i="3"/>
  <c r="J178" i="3"/>
  <c r="K178" i="3"/>
  <c r="L178" i="3"/>
  <c r="M178" i="3"/>
  <c r="AG178" i="3"/>
  <c r="AQ178" i="3"/>
  <c r="C179" i="3"/>
  <c r="D179" i="3"/>
  <c r="E179" i="3"/>
  <c r="F179" i="3"/>
  <c r="G179" i="3"/>
  <c r="H179" i="3"/>
  <c r="J179" i="3"/>
  <c r="K179" i="3"/>
  <c r="L179" i="3"/>
  <c r="M179" i="3"/>
  <c r="AG179" i="3"/>
  <c r="AQ179" i="3"/>
  <c r="C180" i="3"/>
  <c r="D180" i="3"/>
  <c r="E180" i="3"/>
  <c r="F180" i="3"/>
  <c r="G180" i="3"/>
  <c r="H180" i="3"/>
  <c r="J180" i="3"/>
  <c r="K180" i="3"/>
  <c r="L180" i="3"/>
  <c r="M180" i="3"/>
  <c r="AG180" i="3"/>
  <c r="AQ180" i="3"/>
  <c r="C181" i="3"/>
  <c r="D181" i="3"/>
  <c r="E181" i="3"/>
  <c r="F181" i="3"/>
  <c r="G181" i="3"/>
  <c r="H181" i="3"/>
  <c r="J181" i="3"/>
  <c r="K181" i="3"/>
  <c r="L181" i="3"/>
  <c r="M181" i="3"/>
  <c r="AG181" i="3"/>
  <c r="AQ181" i="3"/>
  <c r="C182" i="3"/>
  <c r="D182" i="3"/>
  <c r="E182" i="3"/>
  <c r="F182" i="3"/>
  <c r="G182" i="3"/>
  <c r="H182" i="3"/>
  <c r="J182" i="3"/>
  <c r="K182" i="3"/>
  <c r="L182" i="3"/>
  <c r="M182" i="3"/>
  <c r="AG182" i="3"/>
  <c r="AQ182" i="3"/>
  <c r="C183" i="3"/>
  <c r="D183" i="3"/>
  <c r="E183" i="3"/>
  <c r="F183" i="3"/>
  <c r="G183" i="3"/>
  <c r="H183" i="3"/>
  <c r="J183" i="3"/>
  <c r="K183" i="3"/>
  <c r="L183" i="3"/>
  <c r="M183" i="3"/>
  <c r="AG183" i="3"/>
  <c r="AQ183" i="3"/>
  <c r="C184" i="3"/>
  <c r="D184" i="3"/>
  <c r="E184" i="3"/>
  <c r="F184" i="3"/>
  <c r="G184" i="3"/>
  <c r="H184" i="3"/>
  <c r="J184" i="3"/>
  <c r="K184" i="3"/>
  <c r="L184" i="3"/>
  <c r="M184" i="3"/>
  <c r="AG184" i="3"/>
  <c r="AQ184" i="3"/>
  <c r="C185" i="3"/>
  <c r="D185" i="3"/>
  <c r="E185" i="3"/>
  <c r="F185" i="3"/>
  <c r="G185" i="3"/>
  <c r="H185" i="3"/>
  <c r="J185" i="3"/>
  <c r="K185" i="3"/>
  <c r="L185" i="3"/>
  <c r="M185" i="3"/>
  <c r="AG185" i="3"/>
  <c r="AQ185" i="3"/>
  <c r="C186" i="3"/>
  <c r="D186" i="3"/>
  <c r="E186" i="3"/>
  <c r="F186" i="3"/>
  <c r="G186" i="3"/>
  <c r="H186" i="3"/>
  <c r="J186" i="3"/>
  <c r="K186" i="3"/>
  <c r="L186" i="3"/>
  <c r="M186" i="3"/>
  <c r="AG186" i="3"/>
  <c r="AQ186" i="3"/>
  <c r="C187" i="3"/>
  <c r="D187" i="3"/>
  <c r="E187" i="3"/>
  <c r="F187" i="3"/>
  <c r="G187" i="3"/>
  <c r="H187" i="3"/>
  <c r="J187" i="3"/>
  <c r="K187" i="3"/>
  <c r="L187" i="3"/>
  <c r="M187" i="3"/>
  <c r="AG187" i="3"/>
  <c r="AQ187" i="3"/>
  <c r="C188" i="3"/>
  <c r="D188" i="3"/>
  <c r="E188" i="3"/>
  <c r="F188" i="3"/>
  <c r="G188" i="3"/>
  <c r="H188" i="3"/>
  <c r="J188" i="3"/>
  <c r="K188" i="3"/>
  <c r="L188" i="3"/>
  <c r="M188" i="3"/>
  <c r="AG188" i="3"/>
  <c r="AQ188" i="3"/>
  <c r="C189" i="3"/>
  <c r="D189" i="3"/>
  <c r="E189" i="3"/>
  <c r="F189" i="3"/>
  <c r="G189" i="3"/>
  <c r="H189" i="3"/>
  <c r="J189" i="3"/>
  <c r="K189" i="3"/>
  <c r="L189" i="3"/>
  <c r="M189" i="3"/>
  <c r="AG189" i="3"/>
  <c r="AQ189" i="3"/>
  <c r="C190" i="3"/>
  <c r="D190" i="3"/>
  <c r="E190" i="3"/>
  <c r="F190" i="3"/>
  <c r="G190" i="3"/>
  <c r="H190" i="3"/>
  <c r="J190" i="3"/>
  <c r="K190" i="3"/>
  <c r="L190" i="3"/>
  <c r="M190" i="3"/>
  <c r="AG190" i="3"/>
  <c r="AQ190" i="3"/>
  <c r="C191" i="3"/>
  <c r="D191" i="3"/>
  <c r="E191" i="3"/>
  <c r="F191" i="3"/>
  <c r="G191" i="3"/>
  <c r="H191" i="3"/>
  <c r="J191" i="3"/>
  <c r="K191" i="3"/>
  <c r="L191" i="3"/>
  <c r="M191" i="3"/>
  <c r="AG191" i="3"/>
  <c r="AQ191" i="3"/>
  <c r="C192" i="3"/>
  <c r="D192" i="3"/>
  <c r="E192" i="3"/>
  <c r="F192" i="3"/>
  <c r="G192" i="3"/>
  <c r="H192" i="3"/>
  <c r="J192" i="3"/>
  <c r="K192" i="3"/>
  <c r="L192" i="3"/>
  <c r="M192" i="3"/>
  <c r="AG192" i="3"/>
  <c r="AQ192" i="3"/>
  <c r="C193" i="3"/>
  <c r="D193" i="3"/>
  <c r="E193" i="3"/>
  <c r="F193" i="3"/>
  <c r="G193" i="3"/>
  <c r="H193" i="3"/>
  <c r="J193" i="3"/>
  <c r="K193" i="3"/>
  <c r="L193" i="3"/>
  <c r="M193" i="3"/>
  <c r="AG193" i="3"/>
  <c r="AQ193" i="3"/>
  <c r="C194" i="3"/>
  <c r="D194" i="3"/>
  <c r="E194" i="3"/>
  <c r="F194" i="3"/>
  <c r="G194" i="3"/>
  <c r="H194" i="3"/>
  <c r="J194" i="3"/>
  <c r="K194" i="3"/>
  <c r="L194" i="3"/>
  <c r="M194" i="3"/>
  <c r="AG194" i="3"/>
  <c r="AQ194" i="3"/>
  <c r="C195" i="3"/>
  <c r="D195" i="3"/>
  <c r="E195" i="3"/>
  <c r="F195" i="3"/>
  <c r="G195" i="3"/>
  <c r="H195" i="3"/>
  <c r="J195" i="3"/>
  <c r="K195" i="3"/>
  <c r="L195" i="3"/>
  <c r="M195" i="3"/>
  <c r="AG195" i="3"/>
  <c r="AQ195" i="3"/>
  <c r="C196" i="3"/>
  <c r="D196" i="3"/>
  <c r="E196" i="3"/>
  <c r="F196" i="3"/>
  <c r="G196" i="3"/>
  <c r="H196" i="3"/>
  <c r="J196" i="3"/>
  <c r="K196" i="3"/>
  <c r="L196" i="3"/>
  <c r="M196" i="3"/>
  <c r="AG196" i="3"/>
  <c r="AQ196" i="3"/>
  <c r="C197" i="3"/>
  <c r="D197" i="3"/>
  <c r="E197" i="3"/>
  <c r="F197" i="3"/>
  <c r="G197" i="3"/>
  <c r="H197" i="3"/>
  <c r="J197" i="3"/>
  <c r="K197" i="3"/>
  <c r="L197" i="3"/>
  <c r="M197" i="3"/>
  <c r="AG197" i="3"/>
  <c r="AQ197" i="3"/>
  <c r="C198" i="3"/>
  <c r="D198" i="3"/>
  <c r="E198" i="3"/>
  <c r="F198" i="3"/>
  <c r="G198" i="3"/>
  <c r="H198" i="3"/>
  <c r="J198" i="3"/>
  <c r="K198" i="3"/>
  <c r="L198" i="3"/>
  <c r="M198" i="3"/>
  <c r="AG198" i="3"/>
  <c r="AQ198" i="3"/>
  <c r="C199" i="3"/>
  <c r="D199" i="3"/>
  <c r="E199" i="3"/>
  <c r="F199" i="3"/>
  <c r="G199" i="3"/>
  <c r="H199" i="3"/>
  <c r="J199" i="3"/>
  <c r="K199" i="3"/>
  <c r="L199" i="3"/>
  <c r="M199" i="3"/>
  <c r="AG199" i="3"/>
  <c r="AQ199" i="3"/>
  <c r="C200" i="3"/>
  <c r="D200" i="3"/>
  <c r="E200" i="3"/>
  <c r="F200" i="3"/>
  <c r="G200" i="3"/>
  <c r="H200" i="3"/>
  <c r="J200" i="3"/>
  <c r="K200" i="3"/>
  <c r="L200" i="3"/>
  <c r="M200" i="3"/>
  <c r="AG200" i="3"/>
  <c r="AQ200" i="3"/>
  <c r="C201" i="3"/>
  <c r="D201" i="3"/>
  <c r="E201" i="3"/>
  <c r="F201" i="3"/>
  <c r="G201" i="3"/>
  <c r="H201" i="3"/>
  <c r="J201" i="3"/>
  <c r="K201" i="3"/>
  <c r="L201" i="3"/>
  <c r="M201" i="3"/>
  <c r="AG201" i="3"/>
  <c r="AQ201" i="3"/>
  <c r="C202" i="3"/>
  <c r="D202" i="3"/>
  <c r="E202" i="3"/>
  <c r="F202" i="3"/>
  <c r="G202" i="3"/>
  <c r="H202" i="3"/>
  <c r="J202" i="3"/>
  <c r="K202" i="3"/>
  <c r="L202" i="3"/>
  <c r="M202" i="3"/>
  <c r="AG202" i="3"/>
  <c r="AQ202" i="3"/>
  <c r="C203" i="3"/>
  <c r="D203" i="3"/>
  <c r="E203" i="3"/>
  <c r="F203" i="3"/>
  <c r="G203" i="3"/>
  <c r="H203" i="3"/>
  <c r="J203" i="3"/>
  <c r="K203" i="3"/>
  <c r="L203" i="3"/>
  <c r="M203" i="3"/>
  <c r="AG203" i="3"/>
  <c r="AQ203" i="3"/>
  <c r="C204" i="3"/>
  <c r="D204" i="3"/>
  <c r="E204" i="3"/>
  <c r="F204" i="3"/>
  <c r="G204" i="3"/>
  <c r="H204" i="3"/>
  <c r="J204" i="3"/>
  <c r="K204" i="3"/>
  <c r="L204" i="3"/>
  <c r="M204" i="3"/>
  <c r="AG204" i="3"/>
  <c r="AQ204" i="3"/>
  <c r="C205" i="3"/>
  <c r="D205" i="3"/>
  <c r="E205" i="3"/>
  <c r="F205" i="3"/>
  <c r="G205" i="3"/>
  <c r="H205" i="3"/>
  <c r="J205" i="3"/>
  <c r="K205" i="3"/>
  <c r="L205" i="3"/>
  <c r="M205" i="3"/>
  <c r="AG205" i="3"/>
  <c r="AQ205" i="3"/>
  <c r="C206" i="3"/>
  <c r="D206" i="3"/>
  <c r="E206" i="3"/>
  <c r="F206" i="3"/>
  <c r="G206" i="3"/>
  <c r="H206" i="3"/>
  <c r="J206" i="3"/>
  <c r="K206" i="3"/>
  <c r="L206" i="3"/>
  <c r="M206" i="3"/>
  <c r="AG206" i="3"/>
  <c r="AQ206" i="3"/>
  <c r="C207" i="3"/>
  <c r="D207" i="3"/>
  <c r="E207" i="3"/>
  <c r="F207" i="3"/>
  <c r="G207" i="3"/>
  <c r="H207" i="3"/>
  <c r="J207" i="3"/>
  <c r="K207" i="3"/>
  <c r="L207" i="3"/>
  <c r="M207" i="3"/>
  <c r="AG207" i="3"/>
  <c r="AQ207" i="3"/>
  <c r="C208" i="3"/>
  <c r="D208" i="3"/>
  <c r="E208" i="3"/>
  <c r="F208" i="3"/>
  <c r="G208" i="3"/>
  <c r="H208" i="3"/>
  <c r="J208" i="3"/>
  <c r="K208" i="3"/>
  <c r="L208" i="3"/>
  <c r="M208" i="3"/>
  <c r="AG208" i="3"/>
  <c r="AQ208" i="3"/>
  <c r="C209" i="3"/>
  <c r="D209" i="3"/>
  <c r="E209" i="3"/>
  <c r="F209" i="3"/>
  <c r="G209" i="3"/>
  <c r="H209" i="3"/>
  <c r="J209" i="3"/>
  <c r="K209" i="3"/>
  <c r="L209" i="3"/>
  <c r="M209" i="3"/>
  <c r="AG209" i="3"/>
  <c r="AQ209" i="3"/>
  <c r="C210" i="3"/>
  <c r="D210" i="3"/>
  <c r="E210" i="3"/>
  <c r="F210" i="3"/>
  <c r="G210" i="3"/>
  <c r="H210" i="3"/>
  <c r="J210" i="3"/>
  <c r="K210" i="3"/>
  <c r="L210" i="3"/>
  <c r="M210" i="3"/>
  <c r="AG210" i="3"/>
  <c r="AQ210" i="3"/>
  <c r="C211" i="3"/>
  <c r="D211" i="3"/>
  <c r="E211" i="3"/>
  <c r="F211" i="3"/>
  <c r="G211" i="3"/>
  <c r="H211" i="3"/>
  <c r="J211" i="3"/>
  <c r="K211" i="3"/>
  <c r="L211" i="3"/>
  <c r="M211" i="3"/>
  <c r="AG211" i="3"/>
  <c r="AQ211" i="3"/>
  <c r="C212" i="3"/>
  <c r="D212" i="3"/>
  <c r="E212" i="3"/>
  <c r="F212" i="3"/>
  <c r="G212" i="3"/>
  <c r="H212" i="3"/>
  <c r="J212" i="3"/>
  <c r="K212" i="3"/>
  <c r="L212" i="3"/>
  <c r="M212" i="3"/>
  <c r="AG212" i="3"/>
  <c r="AQ212" i="3"/>
  <c r="C213" i="3"/>
  <c r="D213" i="3"/>
  <c r="E213" i="3"/>
  <c r="F213" i="3"/>
  <c r="G213" i="3"/>
  <c r="H213" i="3"/>
  <c r="J213" i="3"/>
  <c r="K213" i="3"/>
  <c r="L213" i="3"/>
  <c r="M213" i="3"/>
  <c r="AG213" i="3"/>
  <c r="AQ213" i="3"/>
  <c r="C214" i="3"/>
  <c r="D214" i="3"/>
  <c r="E214" i="3"/>
  <c r="F214" i="3"/>
  <c r="G214" i="3"/>
  <c r="H214" i="3"/>
  <c r="J214" i="3"/>
  <c r="K214" i="3"/>
  <c r="L214" i="3"/>
  <c r="M214" i="3"/>
  <c r="AG214" i="3"/>
  <c r="AQ214" i="3"/>
  <c r="C215" i="3"/>
  <c r="D215" i="3"/>
  <c r="E215" i="3"/>
  <c r="F215" i="3"/>
  <c r="G215" i="3"/>
  <c r="H215" i="3"/>
  <c r="J215" i="3"/>
  <c r="K215" i="3"/>
  <c r="L215" i="3"/>
  <c r="M215" i="3"/>
  <c r="AG215" i="3"/>
  <c r="AQ215" i="3"/>
  <c r="C216" i="3"/>
  <c r="D216" i="3"/>
  <c r="E216" i="3"/>
  <c r="F216" i="3"/>
  <c r="G216" i="3"/>
  <c r="H216" i="3"/>
  <c r="J216" i="3"/>
  <c r="K216" i="3"/>
  <c r="L216" i="3"/>
  <c r="M216" i="3"/>
  <c r="AG216" i="3"/>
  <c r="AQ216" i="3"/>
  <c r="C217" i="3"/>
  <c r="D217" i="3"/>
  <c r="E217" i="3"/>
  <c r="F217" i="3"/>
  <c r="G217" i="3"/>
  <c r="H217" i="3"/>
  <c r="J217" i="3"/>
  <c r="K217" i="3"/>
  <c r="L217" i="3"/>
  <c r="M217" i="3"/>
  <c r="AG217" i="3"/>
  <c r="AQ217" i="3"/>
  <c r="C218" i="3"/>
  <c r="D218" i="3"/>
  <c r="E218" i="3"/>
  <c r="F218" i="3"/>
  <c r="G218" i="3"/>
  <c r="H218" i="3"/>
  <c r="J218" i="3"/>
  <c r="K218" i="3"/>
  <c r="L218" i="3"/>
  <c r="M218" i="3"/>
  <c r="AG218" i="3"/>
  <c r="AQ218" i="3"/>
  <c r="C219" i="3"/>
  <c r="D219" i="3"/>
  <c r="E219" i="3"/>
  <c r="F219" i="3"/>
  <c r="G219" i="3"/>
  <c r="H219" i="3"/>
  <c r="J219" i="3"/>
  <c r="K219" i="3"/>
  <c r="L219" i="3"/>
  <c r="M219" i="3"/>
  <c r="AG219" i="3"/>
  <c r="AQ219" i="3"/>
  <c r="C220" i="3"/>
  <c r="D220" i="3"/>
  <c r="E220" i="3"/>
  <c r="F220" i="3"/>
  <c r="G220" i="3"/>
  <c r="H220" i="3"/>
  <c r="J220" i="3"/>
  <c r="K220" i="3"/>
  <c r="L220" i="3"/>
  <c r="M220" i="3"/>
  <c r="AG220" i="3"/>
  <c r="AQ220" i="3"/>
  <c r="C221" i="3"/>
  <c r="D221" i="3"/>
  <c r="E221" i="3"/>
  <c r="F221" i="3"/>
  <c r="G221" i="3"/>
  <c r="H221" i="3"/>
  <c r="J221" i="3"/>
  <c r="K221" i="3"/>
  <c r="L221" i="3"/>
  <c r="M221" i="3"/>
  <c r="AG221" i="3"/>
  <c r="AQ221" i="3"/>
  <c r="C222" i="3"/>
  <c r="D222" i="3"/>
  <c r="E222" i="3"/>
  <c r="F222" i="3"/>
  <c r="G222" i="3"/>
  <c r="H222" i="3"/>
  <c r="J222" i="3"/>
  <c r="K222" i="3"/>
  <c r="L222" i="3"/>
  <c r="M222" i="3"/>
  <c r="AG222" i="3"/>
  <c r="AQ222" i="3"/>
  <c r="C223" i="3"/>
  <c r="D223" i="3"/>
  <c r="E223" i="3"/>
  <c r="F223" i="3"/>
  <c r="G223" i="3"/>
  <c r="H223" i="3"/>
  <c r="J223" i="3"/>
  <c r="K223" i="3"/>
  <c r="L223" i="3"/>
  <c r="M223" i="3"/>
  <c r="AG223" i="3"/>
  <c r="AQ223" i="3"/>
  <c r="C224" i="3"/>
  <c r="D224" i="3"/>
  <c r="E224" i="3"/>
  <c r="F224" i="3"/>
  <c r="G224" i="3"/>
  <c r="H224" i="3"/>
  <c r="J224" i="3"/>
  <c r="K224" i="3"/>
  <c r="L224" i="3"/>
  <c r="M224" i="3"/>
  <c r="AG224" i="3"/>
  <c r="AQ224" i="3"/>
  <c r="C225" i="3"/>
  <c r="D225" i="3"/>
  <c r="E225" i="3"/>
  <c r="F225" i="3"/>
  <c r="G225" i="3"/>
  <c r="H225" i="3"/>
  <c r="J225" i="3"/>
  <c r="K225" i="3"/>
  <c r="L225" i="3"/>
  <c r="M225" i="3"/>
  <c r="AG225" i="3"/>
  <c r="AQ225" i="3"/>
  <c r="C226" i="3"/>
  <c r="D226" i="3"/>
  <c r="E226" i="3"/>
  <c r="F226" i="3"/>
  <c r="G226" i="3"/>
  <c r="H226" i="3"/>
  <c r="J226" i="3"/>
  <c r="K226" i="3"/>
  <c r="L226" i="3"/>
  <c r="M226" i="3"/>
  <c r="AG226" i="3"/>
  <c r="AQ226" i="3"/>
  <c r="C227" i="3"/>
  <c r="D227" i="3"/>
  <c r="E227" i="3"/>
  <c r="F227" i="3"/>
  <c r="G227" i="3"/>
  <c r="H227" i="3"/>
  <c r="J227" i="3"/>
  <c r="K227" i="3"/>
  <c r="L227" i="3"/>
  <c r="M227" i="3"/>
  <c r="AG227" i="3"/>
  <c r="AQ227" i="3"/>
  <c r="C228" i="3"/>
  <c r="D228" i="3"/>
  <c r="E228" i="3"/>
  <c r="F228" i="3"/>
  <c r="G228" i="3"/>
  <c r="H228" i="3"/>
  <c r="J228" i="3"/>
  <c r="K228" i="3"/>
  <c r="L228" i="3"/>
  <c r="M228" i="3"/>
  <c r="AG228" i="3"/>
  <c r="AQ228" i="3"/>
  <c r="C229" i="3"/>
  <c r="D229" i="3"/>
  <c r="E229" i="3"/>
  <c r="F229" i="3"/>
  <c r="G229" i="3"/>
  <c r="H229" i="3"/>
  <c r="J229" i="3"/>
  <c r="K229" i="3"/>
  <c r="L229" i="3"/>
  <c r="M229" i="3"/>
  <c r="AG229" i="3"/>
  <c r="AQ229" i="3"/>
  <c r="C230" i="3"/>
  <c r="D230" i="3"/>
  <c r="E230" i="3"/>
  <c r="F230" i="3"/>
  <c r="G230" i="3"/>
  <c r="H230" i="3"/>
  <c r="J230" i="3"/>
  <c r="K230" i="3"/>
  <c r="L230" i="3"/>
  <c r="M230" i="3"/>
  <c r="AG230" i="3"/>
  <c r="AQ230" i="3"/>
  <c r="C231" i="3"/>
  <c r="D231" i="3"/>
  <c r="E231" i="3"/>
  <c r="F231" i="3"/>
  <c r="G231" i="3"/>
  <c r="H231" i="3"/>
  <c r="J231" i="3"/>
  <c r="K231" i="3"/>
  <c r="L231" i="3"/>
  <c r="M231" i="3"/>
  <c r="AG231" i="3"/>
  <c r="AQ231" i="3"/>
  <c r="C232" i="3"/>
  <c r="D232" i="3"/>
  <c r="E232" i="3"/>
  <c r="F232" i="3"/>
  <c r="G232" i="3"/>
  <c r="H232" i="3"/>
  <c r="J232" i="3"/>
  <c r="K232" i="3"/>
  <c r="L232" i="3"/>
  <c r="M232" i="3"/>
  <c r="AG232" i="3"/>
  <c r="AQ232" i="3"/>
  <c r="C233" i="3"/>
  <c r="D233" i="3"/>
  <c r="E233" i="3"/>
  <c r="F233" i="3"/>
  <c r="G233" i="3"/>
  <c r="H233" i="3"/>
  <c r="J233" i="3"/>
  <c r="K233" i="3"/>
  <c r="L233" i="3"/>
  <c r="M233" i="3"/>
  <c r="AG233" i="3"/>
  <c r="AQ233" i="3"/>
  <c r="C234" i="3"/>
  <c r="D234" i="3"/>
  <c r="E234" i="3"/>
  <c r="F234" i="3"/>
  <c r="G234" i="3"/>
  <c r="H234" i="3"/>
  <c r="J234" i="3"/>
  <c r="K234" i="3"/>
  <c r="L234" i="3"/>
  <c r="M234" i="3"/>
  <c r="AG234" i="3"/>
  <c r="AQ234" i="3"/>
  <c r="C235" i="3"/>
  <c r="D235" i="3"/>
  <c r="E235" i="3"/>
  <c r="F235" i="3"/>
  <c r="G235" i="3"/>
  <c r="H235" i="3"/>
  <c r="J235" i="3"/>
  <c r="K235" i="3"/>
  <c r="L235" i="3"/>
  <c r="M235" i="3"/>
  <c r="AG235" i="3"/>
  <c r="AQ235" i="3"/>
  <c r="C236" i="3"/>
  <c r="D236" i="3"/>
  <c r="E236" i="3"/>
  <c r="F236" i="3"/>
  <c r="G236" i="3"/>
  <c r="H236" i="3"/>
  <c r="J236" i="3"/>
  <c r="K236" i="3"/>
  <c r="L236" i="3"/>
  <c r="M236" i="3"/>
  <c r="AG236" i="3"/>
  <c r="AQ236" i="3"/>
  <c r="C237" i="3"/>
  <c r="D237" i="3"/>
  <c r="E237" i="3"/>
  <c r="F237" i="3"/>
  <c r="G237" i="3"/>
  <c r="H237" i="3"/>
  <c r="J237" i="3"/>
  <c r="K237" i="3"/>
  <c r="L237" i="3"/>
  <c r="M237" i="3"/>
  <c r="AG237" i="3"/>
  <c r="AQ237" i="3"/>
  <c r="C238" i="3"/>
  <c r="D238" i="3"/>
  <c r="E238" i="3"/>
  <c r="F238" i="3"/>
  <c r="G238" i="3"/>
  <c r="H238" i="3"/>
  <c r="J238" i="3"/>
  <c r="K238" i="3"/>
  <c r="L238" i="3"/>
  <c r="M238" i="3"/>
  <c r="AG238" i="3"/>
  <c r="AQ238" i="3"/>
  <c r="C239" i="3"/>
  <c r="D239" i="3"/>
  <c r="E239" i="3"/>
  <c r="F239" i="3"/>
  <c r="G239" i="3"/>
  <c r="H239" i="3"/>
  <c r="J239" i="3"/>
  <c r="K239" i="3"/>
  <c r="L239" i="3"/>
  <c r="M239" i="3"/>
  <c r="AG239" i="3"/>
  <c r="AQ239" i="3"/>
  <c r="C240" i="3"/>
  <c r="D240" i="3"/>
  <c r="E240" i="3"/>
  <c r="F240" i="3"/>
  <c r="G240" i="3"/>
  <c r="H240" i="3"/>
  <c r="J240" i="3"/>
  <c r="K240" i="3"/>
  <c r="L240" i="3"/>
  <c r="M240" i="3"/>
  <c r="AG240" i="3"/>
  <c r="AQ240" i="3"/>
  <c r="C241" i="3"/>
  <c r="D241" i="3"/>
  <c r="E241" i="3"/>
  <c r="F241" i="3"/>
  <c r="G241" i="3"/>
  <c r="H241" i="3"/>
  <c r="J241" i="3"/>
  <c r="K241" i="3"/>
  <c r="L241" i="3"/>
  <c r="M241" i="3"/>
  <c r="AG241" i="3"/>
  <c r="AQ241" i="3"/>
  <c r="C242" i="3"/>
  <c r="D242" i="3"/>
  <c r="E242" i="3"/>
  <c r="F242" i="3"/>
  <c r="G242" i="3"/>
  <c r="H242" i="3"/>
  <c r="J242" i="3"/>
  <c r="K242" i="3"/>
  <c r="L242" i="3"/>
  <c r="M242" i="3"/>
  <c r="AG242" i="3"/>
  <c r="AQ242" i="3"/>
  <c r="C243" i="3"/>
  <c r="D243" i="3"/>
  <c r="E243" i="3"/>
  <c r="F243" i="3"/>
  <c r="G243" i="3"/>
  <c r="H243" i="3"/>
  <c r="J243" i="3"/>
  <c r="K243" i="3"/>
  <c r="L243" i="3"/>
  <c r="M243" i="3"/>
  <c r="AG243" i="3"/>
  <c r="AQ243" i="3"/>
  <c r="C244" i="3"/>
  <c r="D244" i="3"/>
  <c r="E244" i="3"/>
  <c r="F244" i="3"/>
  <c r="G244" i="3"/>
  <c r="H244" i="3"/>
  <c r="J244" i="3"/>
  <c r="K244" i="3"/>
  <c r="L244" i="3"/>
  <c r="M244" i="3"/>
  <c r="AG244" i="3"/>
  <c r="C246" i="3"/>
  <c r="D246" i="3"/>
  <c r="E246" i="3"/>
  <c r="F246" i="3"/>
  <c r="G246" i="3"/>
  <c r="H246" i="3"/>
  <c r="J246" i="3"/>
  <c r="K246" i="3"/>
  <c r="L246" i="3"/>
  <c r="M246" i="3"/>
  <c r="AG246" i="3"/>
  <c r="AQ246" i="3"/>
  <c r="C247" i="3"/>
  <c r="D247" i="3"/>
  <c r="E247" i="3"/>
  <c r="F247" i="3"/>
  <c r="G247" i="3"/>
  <c r="H247" i="3"/>
  <c r="J247" i="3"/>
  <c r="K247" i="3"/>
  <c r="L247" i="3"/>
  <c r="M247" i="3"/>
  <c r="AG247" i="3"/>
  <c r="AQ247" i="3"/>
  <c r="C248" i="3"/>
  <c r="D248" i="3"/>
  <c r="E248" i="3"/>
  <c r="F248" i="3"/>
  <c r="G248" i="3"/>
  <c r="H248" i="3"/>
  <c r="J248" i="3"/>
  <c r="K248" i="3"/>
  <c r="L248" i="3"/>
  <c r="M248" i="3"/>
  <c r="AG248" i="3"/>
  <c r="AQ248" i="3"/>
  <c r="C249" i="3"/>
  <c r="D249" i="3"/>
  <c r="E249" i="3"/>
  <c r="F249" i="3"/>
  <c r="G249" i="3"/>
  <c r="H249" i="3"/>
  <c r="J249" i="3"/>
  <c r="K249" i="3"/>
  <c r="L249" i="3"/>
  <c r="M249" i="3"/>
  <c r="AG249" i="3"/>
  <c r="AQ249" i="3"/>
  <c r="C250" i="3"/>
  <c r="D250" i="3"/>
  <c r="E250" i="3"/>
  <c r="F250" i="3"/>
  <c r="G250" i="3"/>
  <c r="H250" i="3"/>
  <c r="J250" i="3"/>
  <c r="K250" i="3"/>
  <c r="L250" i="3"/>
  <c r="M250" i="3"/>
  <c r="AG250" i="3"/>
  <c r="AQ250" i="3"/>
  <c r="C251" i="3"/>
  <c r="D251" i="3"/>
  <c r="E251" i="3"/>
  <c r="F251" i="3"/>
  <c r="G251" i="3"/>
  <c r="H251" i="3"/>
  <c r="J251" i="3"/>
  <c r="K251" i="3"/>
  <c r="L251" i="3"/>
  <c r="M251" i="3"/>
  <c r="AG251" i="3"/>
  <c r="AQ251" i="3"/>
  <c r="C252" i="3"/>
  <c r="D252" i="3"/>
  <c r="E252" i="3"/>
  <c r="F252" i="3"/>
  <c r="G252" i="3"/>
  <c r="H252" i="3"/>
  <c r="J252" i="3"/>
  <c r="K252" i="3"/>
  <c r="L252" i="3"/>
  <c r="M252" i="3"/>
  <c r="AG252" i="3"/>
  <c r="AQ252" i="3"/>
  <c r="C253" i="3"/>
  <c r="D253" i="3"/>
  <c r="E253" i="3"/>
  <c r="F253" i="3"/>
  <c r="G253" i="3"/>
  <c r="H253" i="3"/>
  <c r="J253" i="3"/>
  <c r="K253" i="3"/>
  <c r="L253" i="3"/>
  <c r="M253" i="3"/>
  <c r="AG253" i="3"/>
  <c r="AQ253" i="3"/>
  <c r="C254" i="3"/>
  <c r="D254" i="3"/>
  <c r="E254" i="3"/>
  <c r="F254" i="3"/>
  <c r="G254" i="3"/>
  <c r="H254" i="3"/>
  <c r="J254" i="3"/>
  <c r="K254" i="3"/>
  <c r="L254" i="3"/>
  <c r="M254" i="3"/>
  <c r="AG254" i="3"/>
  <c r="AQ254" i="3"/>
  <c r="C255" i="3"/>
  <c r="D255" i="3"/>
  <c r="E255" i="3"/>
  <c r="F255" i="3"/>
  <c r="G255" i="3"/>
  <c r="H255" i="3"/>
  <c r="J255" i="3"/>
  <c r="K255" i="3"/>
  <c r="L255" i="3"/>
  <c r="M255" i="3"/>
  <c r="AG255" i="3"/>
  <c r="AQ255" i="3"/>
  <c r="C256" i="3"/>
  <c r="D256" i="3"/>
  <c r="E256" i="3"/>
  <c r="F256" i="3"/>
  <c r="G256" i="3"/>
  <c r="H256" i="3"/>
  <c r="J256" i="3"/>
  <c r="K256" i="3"/>
  <c r="L256" i="3"/>
  <c r="M256" i="3"/>
  <c r="AG256" i="3"/>
  <c r="AQ256" i="3"/>
  <c r="C257" i="3"/>
  <c r="D257" i="3"/>
  <c r="E257" i="3"/>
  <c r="F257" i="3"/>
  <c r="G257" i="3"/>
  <c r="H257" i="3"/>
  <c r="J257" i="3"/>
  <c r="K257" i="3"/>
  <c r="L257" i="3"/>
  <c r="M257" i="3"/>
  <c r="AG257" i="3"/>
  <c r="AQ257" i="3"/>
  <c r="C258" i="3"/>
  <c r="D258" i="3"/>
  <c r="E258" i="3"/>
  <c r="F258" i="3"/>
  <c r="G258" i="3"/>
  <c r="H258" i="3"/>
  <c r="J258" i="3"/>
  <c r="K258" i="3"/>
  <c r="L258" i="3"/>
  <c r="M258" i="3"/>
  <c r="AG258" i="3"/>
  <c r="AQ258" i="3"/>
  <c r="C259" i="3"/>
  <c r="D259" i="3"/>
  <c r="E259" i="3"/>
  <c r="F259" i="3"/>
  <c r="G259" i="3"/>
  <c r="H259" i="3"/>
  <c r="J259" i="3"/>
  <c r="K259" i="3"/>
  <c r="L259" i="3"/>
  <c r="M259" i="3"/>
  <c r="AG259" i="3"/>
  <c r="AQ259" i="3"/>
  <c r="C260" i="3"/>
  <c r="D260" i="3"/>
  <c r="E260" i="3"/>
  <c r="F260" i="3"/>
  <c r="G260" i="3"/>
  <c r="H260" i="3"/>
  <c r="J260" i="3"/>
  <c r="K260" i="3"/>
  <c r="L260" i="3"/>
  <c r="M260" i="3"/>
  <c r="AG260" i="3"/>
  <c r="AQ260" i="3"/>
  <c r="C261" i="3"/>
  <c r="D261" i="3"/>
  <c r="E261" i="3"/>
  <c r="F261" i="3"/>
  <c r="G261" i="3"/>
  <c r="H261" i="3"/>
  <c r="J261" i="3"/>
  <c r="K261" i="3"/>
  <c r="L261" i="3"/>
  <c r="M261" i="3"/>
  <c r="AG261" i="3"/>
  <c r="AQ261" i="3"/>
  <c r="C262" i="3"/>
  <c r="D262" i="3"/>
  <c r="E262" i="3"/>
  <c r="F262" i="3"/>
  <c r="G262" i="3"/>
  <c r="H262" i="3"/>
  <c r="J262" i="3"/>
  <c r="K262" i="3"/>
  <c r="L262" i="3"/>
  <c r="M262" i="3"/>
  <c r="AG262" i="3"/>
  <c r="AQ262" i="3"/>
  <c r="C263" i="3"/>
  <c r="D263" i="3"/>
  <c r="E263" i="3"/>
  <c r="F263" i="3"/>
  <c r="G263" i="3"/>
  <c r="H263" i="3"/>
  <c r="J263" i="3"/>
  <c r="K263" i="3"/>
  <c r="L263" i="3"/>
  <c r="M263" i="3"/>
  <c r="AG263" i="3"/>
  <c r="AQ263" i="3"/>
  <c r="C264" i="3"/>
  <c r="D264" i="3"/>
  <c r="E264" i="3"/>
  <c r="F264" i="3"/>
  <c r="G264" i="3"/>
  <c r="H264" i="3"/>
  <c r="J264" i="3"/>
  <c r="K264" i="3"/>
  <c r="L264" i="3"/>
  <c r="M264" i="3"/>
  <c r="AG264" i="3"/>
  <c r="AQ264" i="3"/>
  <c r="C265" i="3"/>
  <c r="D265" i="3"/>
  <c r="E265" i="3"/>
  <c r="F265" i="3"/>
  <c r="G265" i="3"/>
  <c r="H265" i="3"/>
  <c r="J265" i="3"/>
  <c r="K265" i="3"/>
  <c r="L265" i="3"/>
  <c r="M265" i="3"/>
  <c r="AG265" i="3"/>
  <c r="AQ265" i="3"/>
  <c r="C266" i="3"/>
  <c r="D266" i="3"/>
  <c r="E266" i="3"/>
  <c r="F266" i="3"/>
  <c r="G266" i="3"/>
  <c r="H266" i="3"/>
  <c r="J266" i="3"/>
  <c r="K266" i="3"/>
  <c r="L266" i="3"/>
  <c r="M266" i="3"/>
  <c r="AG266" i="3"/>
  <c r="AQ266" i="3"/>
  <c r="C267" i="3"/>
  <c r="D267" i="3"/>
  <c r="E267" i="3"/>
  <c r="F267" i="3"/>
  <c r="G267" i="3"/>
  <c r="H267" i="3"/>
  <c r="J267" i="3"/>
  <c r="K267" i="3"/>
  <c r="L267" i="3"/>
  <c r="M267" i="3"/>
  <c r="AG267" i="3"/>
  <c r="AQ267" i="3"/>
  <c r="C268" i="3"/>
  <c r="D268" i="3"/>
  <c r="E268" i="3"/>
  <c r="F268" i="3"/>
  <c r="G268" i="3"/>
  <c r="H268" i="3"/>
  <c r="J268" i="3"/>
  <c r="K268" i="3"/>
  <c r="L268" i="3"/>
  <c r="M268" i="3"/>
  <c r="AG268" i="3"/>
  <c r="AQ268" i="3"/>
  <c r="C269" i="3"/>
  <c r="D269" i="3"/>
  <c r="E269" i="3"/>
  <c r="F269" i="3"/>
  <c r="G269" i="3"/>
  <c r="H269" i="3"/>
  <c r="J269" i="3"/>
  <c r="K269" i="3"/>
  <c r="L269" i="3"/>
  <c r="M269" i="3"/>
  <c r="AG269" i="3"/>
  <c r="AQ269" i="3"/>
  <c r="C270" i="3"/>
  <c r="D270" i="3"/>
  <c r="E270" i="3"/>
  <c r="F270" i="3"/>
  <c r="G270" i="3"/>
  <c r="H270" i="3"/>
  <c r="J270" i="3"/>
  <c r="K270" i="3"/>
  <c r="L270" i="3"/>
  <c r="M270" i="3"/>
  <c r="AG270" i="3"/>
  <c r="AQ270" i="3"/>
  <c r="C271" i="3"/>
  <c r="D271" i="3"/>
  <c r="E271" i="3"/>
  <c r="F271" i="3"/>
  <c r="G271" i="3"/>
  <c r="H271" i="3"/>
  <c r="J271" i="3"/>
  <c r="K271" i="3"/>
  <c r="L271" i="3"/>
  <c r="M271" i="3"/>
  <c r="AG271" i="3"/>
  <c r="AQ271" i="3"/>
  <c r="C272" i="3"/>
  <c r="D272" i="3"/>
  <c r="E272" i="3"/>
  <c r="F272" i="3"/>
  <c r="G272" i="3"/>
  <c r="H272" i="3"/>
  <c r="J272" i="3"/>
  <c r="K272" i="3"/>
  <c r="L272" i="3"/>
  <c r="M272" i="3"/>
  <c r="AG272" i="3"/>
  <c r="AQ272" i="3"/>
  <c r="C273" i="3"/>
  <c r="D273" i="3"/>
  <c r="E273" i="3"/>
  <c r="F273" i="3"/>
  <c r="G273" i="3"/>
  <c r="H273" i="3"/>
  <c r="J273" i="3"/>
  <c r="K273" i="3"/>
  <c r="L273" i="3"/>
  <c r="M273" i="3"/>
  <c r="AG273" i="3"/>
  <c r="AQ273" i="3"/>
  <c r="C274" i="3"/>
  <c r="D274" i="3"/>
  <c r="E274" i="3"/>
  <c r="F274" i="3"/>
  <c r="G274" i="3"/>
  <c r="H274" i="3"/>
  <c r="J274" i="3"/>
  <c r="K274" i="3"/>
  <c r="L274" i="3"/>
  <c r="M274" i="3"/>
  <c r="AG274" i="3"/>
  <c r="AQ274" i="3"/>
  <c r="C275" i="3"/>
  <c r="D275" i="3"/>
  <c r="E275" i="3"/>
  <c r="F275" i="3"/>
  <c r="G275" i="3"/>
  <c r="H275" i="3"/>
  <c r="J275" i="3"/>
  <c r="K275" i="3"/>
  <c r="L275" i="3"/>
  <c r="M275" i="3"/>
  <c r="AG275" i="3"/>
  <c r="AQ275" i="3"/>
  <c r="C276" i="3"/>
  <c r="D276" i="3"/>
  <c r="E276" i="3"/>
  <c r="F276" i="3"/>
  <c r="G276" i="3"/>
  <c r="H276" i="3"/>
  <c r="J276" i="3"/>
  <c r="K276" i="3"/>
  <c r="L276" i="3"/>
  <c r="M276" i="3"/>
  <c r="AG276" i="3"/>
  <c r="AQ276" i="3"/>
  <c r="C277" i="3"/>
  <c r="D277" i="3"/>
  <c r="E277" i="3"/>
  <c r="F277" i="3"/>
  <c r="G277" i="3"/>
  <c r="H277" i="3"/>
  <c r="J277" i="3"/>
  <c r="K277" i="3"/>
  <c r="L277" i="3"/>
  <c r="M277" i="3"/>
  <c r="AG277" i="3"/>
  <c r="AQ277" i="3"/>
  <c r="C278" i="3"/>
  <c r="D278" i="3"/>
  <c r="E278" i="3"/>
  <c r="F278" i="3"/>
  <c r="G278" i="3"/>
  <c r="H278" i="3"/>
  <c r="J278" i="3"/>
  <c r="K278" i="3"/>
  <c r="L278" i="3"/>
  <c r="M278" i="3"/>
  <c r="AG278" i="3"/>
  <c r="AQ278" i="3"/>
  <c r="C279" i="3"/>
  <c r="D279" i="3"/>
  <c r="E279" i="3"/>
  <c r="F279" i="3"/>
  <c r="G279" i="3"/>
  <c r="H279" i="3"/>
  <c r="J279" i="3"/>
  <c r="K279" i="3"/>
  <c r="L279" i="3"/>
  <c r="M279" i="3"/>
  <c r="AG279" i="3"/>
  <c r="AQ279" i="3"/>
  <c r="C280" i="3"/>
  <c r="D280" i="3"/>
  <c r="E280" i="3"/>
  <c r="F280" i="3"/>
  <c r="G280" i="3"/>
  <c r="H280" i="3"/>
  <c r="J280" i="3"/>
  <c r="K280" i="3"/>
  <c r="L280" i="3"/>
  <c r="M280" i="3"/>
  <c r="AG280" i="3"/>
  <c r="AQ280" i="3"/>
  <c r="C281" i="3"/>
  <c r="D281" i="3"/>
  <c r="E281" i="3"/>
  <c r="F281" i="3"/>
  <c r="G281" i="3"/>
  <c r="H281" i="3"/>
  <c r="J281" i="3"/>
  <c r="K281" i="3"/>
  <c r="L281" i="3"/>
  <c r="M281" i="3"/>
  <c r="AG281" i="3"/>
  <c r="AQ281" i="3"/>
  <c r="C282" i="3"/>
  <c r="D282" i="3"/>
  <c r="E282" i="3"/>
  <c r="F282" i="3"/>
  <c r="G282" i="3"/>
  <c r="H282" i="3"/>
  <c r="J282" i="3"/>
  <c r="K282" i="3"/>
  <c r="L282" i="3"/>
  <c r="M282" i="3"/>
  <c r="AG282" i="3"/>
  <c r="AQ282" i="3"/>
  <c r="C283" i="3"/>
  <c r="D283" i="3"/>
  <c r="E283" i="3"/>
  <c r="F283" i="3"/>
  <c r="G283" i="3"/>
  <c r="H283" i="3"/>
  <c r="J283" i="3"/>
  <c r="K283" i="3"/>
  <c r="L283" i="3"/>
  <c r="M283" i="3"/>
  <c r="AG283" i="3"/>
  <c r="AQ283" i="3"/>
  <c r="C284" i="3"/>
  <c r="D284" i="3"/>
  <c r="E284" i="3"/>
  <c r="F284" i="3"/>
  <c r="G284" i="3"/>
  <c r="H284" i="3"/>
  <c r="J284" i="3"/>
  <c r="K284" i="3"/>
  <c r="L284" i="3"/>
  <c r="M284" i="3"/>
  <c r="AG284" i="3"/>
  <c r="AQ284" i="3"/>
  <c r="C285" i="3"/>
  <c r="D285" i="3"/>
  <c r="E285" i="3"/>
  <c r="F285" i="3"/>
  <c r="G285" i="3"/>
  <c r="H285" i="3"/>
  <c r="J285" i="3"/>
  <c r="K285" i="3"/>
  <c r="L285" i="3"/>
  <c r="M285" i="3"/>
  <c r="AG285" i="3"/>
  <c r="AQ285" i="3"/>
  <c r="C286" i="3"/>
  <c r="D286" i="3"/>
  <c r="E286" i="3"/>
  <c r="F286" i="3"/>
  <c r="G286" i="3"/>
  <c r="H286" i="3"/>
  <c r="J286" i="3"/>
  <c r="K286" i="3"/>
  <c r="L286" i="3"/>
  <c r="M286" i="3"/>
  <c r="AG286" i="3"/>
  <c r="AQ286" i="3"/>
  <c r="C287" i="3"/>
  <c r="D287" i="3"/>
  <c r="E287" i="3"/>
  <c r="F287" i="3"/>
  <c r="G287" i="3"/>
  <c r="H287" i="3"/>
  <c r="J287" i="3"/>
  <c r="K287" i="3"/>
  <c r="L287" i="3"/>
  <c r="M287" i="3"/>
  <c r="AG287" i="3"/>
  <c r="AQ287" i="3"/>
  <c r="C288" i="3"/>
  <c r="D288" i="3"/>
  <c r="E288" i="3"/>
  <c r="F288" i="3"/>
  <c r="G288" i="3"/>
  <c r="H288" i="3"/>
  <c r="J288" i="3"/>
  <c r="K288" i="3"/>
  <c r="L288" i="3"/>
  <c r="M288" i="3"/>
  <c r="AG288" i="3"/>
  <c r="AQ288" i="3"/>
  <c r="C289" i="3"/>
  <c r="D289" i="3"/>
  <c r="E289" i="3"/>
  <c r="F289" i="3"/>
  <c r="G289" i="3"/>
  <c r="H289" i="3"/>
  <c r="J289" i="3"/>
  <c r="K289" i="3"/>
  <c r="L289" i="3"/>
  <c r="M289" i="3"/>
  <c r="AG289" i="3"/>
  <c r="AQ289" i="3"/>
  <c r="C290" i="3"/>
  <c r="D290" i="3"/>
  <c r="E290" i="3"/>
  <c r="F290" i="3"/>
  <c r="G290" i="3"/>
  <c r="H290" i="3"/>
  <c r="J290" i="3"/>
  <c r="K290" i="3"/>
  <c r="L290" i="3"/>
  <c r="M290" i="3"/>
  <c r="AG290" i="3"/>
  <c r="AQ290" i="3"/>
  <c r="C291" i="3"/>
  <c r="D291" i="3"/>
  <c r="E291" i="3"/>
  <c r="F291" i="3"/>
  <c r="G291" i="3"/>
  <c r="H291" i="3"/>
  <c r="J291" i="3"/>
  <c r="K291" i="3"/>
  <c r="L291" i="3"/>
  <c r="M291" i="3"/>
  <c r="AG291" i="3"/>
  <c r="AQ291" i="3"/>
  <c r="C292" i="3"/>
  <c r="D292" i="3"/>
  <c r="E292" i="3"/>
  <c r="F292" i="3"/>
  <c r="G292" i="3"/>
  <c r="H292" i="3"/>
  <c r="J292" i="3"/>
  <c r="K292" i="3"/>
  <c r="L292" i="3"/>
  <c r="M292" i="3"/>
  <c r="AG292" i="3"/>
  <c r="AQ292" i="3"/>
  <c r="C293" i="3"/>
  <c r="D293" i="3"/>
  <c r="E293" i="3"/>
  <c r="F293" i="3"/>
  <c r="G293" i="3"/>
  <c r="H293" i="3"/>
  <c r="J293" i="3"/>
  <c r="K293" i="3"/>
  <c r="L293" i="3"/>
  <c r="M293" i="3"/>
  <c r="AG293" i="3"/>
  <c r="AQ293" i="3"/>
  <c r="C294" i="3"/>
  <c r="D294" i="3"/>
  <c r="E294" i="3"/>
  <c r="F294" i="3"/>
  <c r="G294" i="3"/>
  <c r="H294" i="3"/>
  <c r="J294" i="3"/>
  <c r="K294" i="3"/>
  <c r="L294" i="3"/>
  <c r="M294" i="3"/>
  <c r="AG294" i="3"/>
  <c r="AQ294" i="3"/>
  <c r="C295" i="3"/>
  <c r="D295" i="3"/>
  <c r="E295" i="3"/>
  <c r="F295" i="3"/>
  <c r="G295" i="3"/>
  <c r="H295" i="3"/>
  <c r="J295" i="3"/>
  <c r="K295" i="3"/>
  <c r="L295" i="3"/>
  <c r="M295" i="3"/>
  <c r="AG295" i="3"/>
  <c r="AQ295" i="3"/>
  <c r="C296" i="3"/>
  <c r="D296" i="3"/>
  <c r="E296" i="3"/>
  <c r="F296" i="3"/>
  <c r="G296" i="3"/>
  <c r="H296" i="3"/>
  <c r="J296" i="3"/>
  <c r="K296" i="3"/>
  <c r="L296" i="3"/>
  <c r="M296" i="3"/>
  <c r="AG296" i="3"/>
  <c r="AQ296" i="3"/>
  <c r="C297" i="3"/>
  <c r="D297" i="3"/>
  <c r="E297" i="3"/>
  <c r="F297" i="3"/>
  <c r="G297" i="3"/>
  <c r="H297" i="3"/>
  <c r="J297" i="3"/>
  <c r="K297" i="3"/>
  <c r="L297" i="3"/>
  <c r="M297" i="3"/>
  <c r="AG297" i="3"/>
  <c r="AQ297" i="3"/>
  <c r="C298" i="3"/>
  <c r="D298" i="3"/>
  <c r="E298" i="3"/>
  <c r="F298" i="3"/>
  <c r="G298" i="3"/>
  <c r="H298" i="3"/>
  <c r="J298" i="3"/>
  <c r="K298" i="3"/>
  <c r="L298" i="3"/>
  <c r="M298" i="3"/>
  <c r="AG298" i="3"/>
  <c r="AQ298" i="3"/>
  <c r="C299" i="3"/>
  <c r="D299" i="3"/>
  <c r="E299" i="3"/>
  <c r="F299" i="3"/>
  <c r="G299" i="3"/>
  <c r="H299" i="3"/>
  <c r="J299" i="3"/>
  <c r="K299" i="3"/>
  <c r="L299" i="3"/>
  <c r="M299" i="3"/>
  <c r="AG299" i="3"/>
  <c r="AQ299" i="3"/>
  <c r="C300" i="3"/>
  <c r="D300" i="3"/>
  <c r="E300" i="3"/>
  <c r="F300" i="3"/>
  <c r="G300" i="3"/>
  <c r="H300" i="3"/>
  <c r="J300" i="3"/>
  <c r="K300" i="3"/>
  <c r="L300" i="3"/>
  <c r="M300" i="3"/>
  <c r="AG300" i="3"/>
  <c r="AQ300" i="3"/>
  <c r="C301" i="3"/>
  <c r="D301" i="3"/>
  <c r="E301" i="3"/>
  <c r="F301" i="3"/>
  <c r="G301" i="3"/>
  <c r="H301" i="3"/>
  <c r="J301" i="3"/>
  <c r="K301" i="3"/>
  <c r="L301" i="3"/>
  <c r="M301" i="3"/>
  <c r="AG301" i="3"/>
  <c r="AQ301" i="3"/>
  <c r="C302" i="3"/>
  <c r="D302" i="3"/>
  <c r="E302" i="3"/>
  <c r="F302" i="3"/>
  <c r="G302" i="3"/>
  <c r="H302" i="3"/>
  <c r="J302" i="3"/>
  <c r="K302" i="3"/>
  <c r="L302" i="3"/>
  <c r="M302" i="3"/>
  <c r="AG302" i="3"/>
  <c r="AQ302" i="3"/>
  <c r="C303" i="3"/>
  <c r="D303" i="3"/>
  <c r="E303" i="3"/>
  <c r="F303" i="3"/>
  <c r="G303" i="3"/>
  <c r="H303" i="3"/>
  <c r="J303" i="3"/>
  <c r="K303" i="3"/>
  <c r="L303" i="3"/>
  <c r="M303" i="3"/>
  <c r="AG303" i="3"/>
  <c r="AQ303" i="3"/>
  <c r="C304" i="3"/>
  <c r="D304" i="3"/>
  <c r="E304" i="3"/>
  <c r="F304" i="3"/>
  <c r="G304" i="3"/>
  <c r="H304" i="3"/>
  <c r="J304" i="3"/>
  <c r="K304" i="3"/>
  <c r="L304" i="3"/>
  <c r="M304" i="3"/>
  <c r="AG304" i="3"/>
  <c r="AQ304" i="3"/>
  <c r="C305" i="3"/>
  <c r="D305" i="3"/>
  <c r="E305" i="3"/>
  <c r="F305" i="3"/>
  <c r="G305" i="3"/>
  <c r="H305" i="3"/>
  <c r="J305" i="3"/>
  <c r="K305" i="3"/>
  <c r="L305" i="3"/>
  <c r="M305" i="3"/>
  <c r="AG305" i="3"/>
  <c r="AQ305" i="3"/>
  <c r="C306" i="3"/>
  <c r="D306" i="3"/>
  <c r="E306" i="3"/>
  <c r="F306" i="3"/>
  <c r="G306" i="3"/>
  <c r="H306" i="3"/>
  <c r="J306" i="3"/>
  <c r="K306" i="3"/>
  <c r="L306" i="3"/>
  <c r="M306" i="3"/>
  <c r="AG306" i="3"/>
  <c r="AQ306" i="3"/>
  <c r="C307" i="3"/>
  <c r="D307" i="3"/>
  <c r="E307" i="3"/>
  <c r="F307" i="3"/>
  <c r="G307" i="3"/>
  <c r="H307" i="3"/>
  <c r="J307" i="3"/>
  <c r="K307" i="3"/>
  <c r="L307" i="3"/>
  <c r="M307" i="3"/>
  <c r="AG307" i="3"/>
  <c r="AQ307" i="3"/>
  <c r="C308" i="3"/>
  <c r="D308" i="3"/>
  <c r="E308" i="3"/>
  <c r="F308" i="3"/>
  <c r="G308" i="3"/>
  <c r="H308" i="3"/>
  <c r="J308" i="3"/>
  <c r="K308" i="3"/>
  <c r="L308" i="3"/>
  <c r="M308" i="3"/>
  <c r="AG308" i="3"/>
  <c r="AQ308" i="3"/>
  <c r="C309" i="3"/>
  <c r="D309" i="3"/>
  <c r="E309" i="3"/>
  <c r="F309" i="3"/>
  <c r="G309" i="3"/>
  <c r="H309" i="3"/>
  <c r="J309" i="3"/>
  <c r="K309" i="3"/>
  <c r="L309" i="3"/>
  <c r="M309" i="3"/>
  <c r="AG309" i="3"/>
  <c r="AQ309" i="3"/>
  <c r="C310" i="3"/>
  <c r="D310" i="3"/>
  <c r="E310" i="3"/>
  <c r="F310" i="3"/>
  <c r="G310" i="3"/>
  <c r="H310" i="3"/>
  <c r="J310" i="3"/>
  <c r="K310" i="3"/>
  <c r="L310" i="3"/>
  <c r="M310" i="3"/>
  <c r="AG310" i="3"/>
  <c r="AQ310" i="3"/>
  <c r="C311" i="3"/>
  <c r="D311" i="3"/>
  <c r="E311" i="3"/>
  <c r="F311" i="3"/>
  <c r="G311" i="3"/>
  <c r="H311" i="3"/>
  <c r="J311" i="3"/>
  <c r="K311" i="3"/>
  <c r="L311" i="3"/>
  <c r="M311" i="3"/>
  <c r="AG311" i="3"/>
  <c r="AQ311" i="3"/>
  <c r="C312" i="3"/>
  <c r="D312" i="3"/>
  <c r="E312" i="3"/>
  <c r="F312" i="3"/>
  <c r="G312" i="3"/>
  <c r="H312" i="3"/>
  <c r="J312" i="3"/>
  <c r="K312" i="3"/>
  <c r="L312" i="3"/>
  <c r="M312" i="3"/>
  <c r="AG312" i="3"/>
  <c r="AQ312" i="3"/>
  <c r="C313" i="3"/>
  <c r="D313" i="3"/>
  <c r="E313" i="3"/>
  <c r="F313" i="3"/>
  <c r="G313" i="3"/>
  <c r="H313" i="3"/>
  <c r="J313" i="3"/>
  <c r="K313" i="3"/>
  <c r="L313" i="3"/>
  <c r="M313" i="3"/>
  <c r="AG313" i="3"/>
  <c r="AQ313" i="3"/>
  <c r="C314" i="3"/>
  <c r="D314" i="3"/>
  <c r="E314" i="3"/>
  <c r="F314" i="3"/>
  <c r="G314" i="3"/>
  <c r="H314" i="3"/>
  <c r="J314" i="3"/>
  <c r="K314" i="3"/>
  <c r="L314" i="3"/>
  <c r="M314" i="3"/>
  <c r="AG314" i="3"/>
  <c r="AQ314" i="3"/>
  <c r="C315" i="3"/>
  <c r="D315" i="3"/>
  <c r="E315" i="3"/>
  <c r="F315" i="3"/>
  <c r="G315" i="3"/>
  <c r="H315" i="3"/>
  <c r="J315" i="3"/>
  <c r="K315" i="3"/>
  <c r="L315" i="3"/>
  <c r="M315" i="3"/>
  <c r="AG315" i="3"/>
  <c r="AQ315" i="3"/>
  <c r="C316" i="3"/>
  <c r="D316" i="3"/>
  <c r="E316" i="3"/>
  <c r="F316" i="3"/>
  <c r="G316" i="3"/>
  <c r="H316" i="3"/>
  <c r="J316" i="3"/>
  <c r="K316" i="3"/>
  <c r="L316" i="3"/>
  <c r="M316" i="3"/>
  <c r="AG316" i="3"/>
  <c r="AQ316" i="3"/>
  <c r="C317" i="3"/>
  <c r="D317" i="3"/>
  <c r="E317" i="3"/>
  <c r="F317" i="3"/>
  <c r="G317" i="3"/>
  <c r="H317" i="3"/>
  <c r="J317" i="3"/>
  <c r="K317" i="3"/>
  <c r="L317" i="3"/>
  <c r="M317" i="3"/>
  <c r="AG317" i="3"/>
  <c r="AQ317" i="3"/>
  <c r="C318" i="3"/>
  <c r="D318" i="3"/>
  <c r="E318" i="3"/>
  <c r="F318" i="3"/>
  <c r="G318" i="3"/>
  <c r="H318" i="3"/>
  <c r="J318" i="3"/>
  <c r="K318" i="3"/>
  <c r="L318" i="3"/>
  <c r="M318" i="3"/>
  <c r="AG318" i="3"/>
  <c r="AQ318" i="3"/>
  <c r="C319" i="3"/>
  <c r="D319" i="3"/>
  <c r="E319" i="3"/>
  <c r="F319" i="3"/>
  <c r="G319" i="3"/>
  <c r="H319" i="3"/>
  <c r="J319" i="3"/>
  <c r="K319" i="3"/>
  <c r="L319" i="3"/>
  <c r="M319" i="3"/>
  <c r="AG319" i="3"/>
  <c r="AQ319" i="3"/>
  <c r="C320" i="3"/>
  <c r="D320" i="3"/>
  <c r="E320" i="3"/>
  <c r="F320" i="3"/>
  <c r="G320" i="3"/>
  <c r="H320" i="3"/>
  <c r="J320" i="3"/>
  <c r="K320" i="3"/>
  <c r="L320" i="3"/>
  <c r="M320" i="3"/>
  <c r="AG320" i="3"/>
  <c r="AQ320" i="3"/>
  <c r="C321" i="3"/>
  <c r="D321" i="3"/>
  <c r="E321" i="3"/>
  <c r="F321" i="3"/>
  <c r="G321" i="3"/>
  <c r="H321" i="3"/>
  <c r="J321" i="3"/>
  <c r="K321" i="3"/>
  <c r="L321" i="3"/>
  <c r="M321" i="3"/>
  <c r="AG321" i="3"/>
  <c r="AQ321" i="3"/>
  <c r="C322" i="3"/>
  <c r="D322" i="3"/>
  <c r="E322" i="3"/>
  <c r="F322" i="3"/>
  <c r="G322" i="3"/>
  <c r="H322" i="3"/>
  <c r="J322" i="3"/>
  <c r="K322" i="3"/>
  <c r="L322" i="3"/>
  <c r="M322" i="3"/>
  <c r="AG322" i="3"/>
  <c r="AQ322" i="3"/>
  <c r="C323" i="3"/>
  <c r="D323" i="3"/>
  <c r="E323" i="3"/>
  <c r="F323" i="3"/>
  <c r="G323" i="3"/>
  <c r="H323" i="3"/>
  <c r="J323" i="3"/>
  <c r="K323" i="3"/>
  <c r="L323" i="3"/>
  <c r="M323" i="3"/>
  <c r="AG323" i="3"/>
  <c r="AQ323" i="3"/>
  <c r="C324" i="3"/>
  <c r="D324" i="3"/>
  <c r="E324" i="3"/>
  <c r="F324" i="3"/>
  <c r="G324" i="3"/>
  <c r="H324" i="3"/>
  <c r="J324" i="3"/>
  <c r="K324" i="3"/>
  <c r="L324" i="3"/>
  <c r="M324" i="3"/>
  <c r="AG324" i="3"/>
  <c r="AQ324" i="3"/>
  <c r="C325" i="3"/>
  <c r="D325" i="3"/>
  <c r="E325" i="3"/>
  <c r="F325" i="3"/>
  <c r="G325" i="3"/>
  <c r="H325" i="3"/>
  <c r="J325" i="3"/>
  <c r="K325" i="3"/>
  <c r="L325" i="3"/>
  <c r="M325" i="3"/>
  <c r="AG325" i="3"/>
  <c r="AQ325" i="3"/>
  <c r="C326" i="3"/>
  <c r="D326" i="3"/>
  <c r="E326" i="3"/>
  <c r="F326" i="3"/>
  <c r="G326" i="3"/>
  <c r="H326" i="3"/>
  <c r="J326" i="3"/>
  <c r="K326" i="3"/>
  <c r="L326" i="3"/>
  <c r="M326" i="3"/>
  <c r="AG326" i="3"/>
  <c r="AQ326" i="3"/>
  <c r="C327" i="3"/>
  <c r="D327" i="3"/>
  <c r="E327" i="3"/>
  <c r="F327" i="3"/>
  <c r="G327" i="3"/>
  <c r="H327" i="3"/>
  <c r="J327" i="3"/>
  <c r="K327" i="3"/>
  <c r="L327" i="3"/>
  <c r="M327" i="3"/>
  <c r="AG327" i="3"/>
  <c r="AQ327" i="3"/>
  <c r="C328" i="3"/>
  <c r="D328" i="3"/>
  <c r="E328" i="3"/>
  <c r="F328" i="3"/>
  <c r="G328" i="3"/>
  <c r="H328" i="3"/>
  <c r="J328" i="3"/>
  <c r="K328" i="3"/>
  <c r="L328" i="3"/>
  <c r="M328" i="3"/>
  <c r="AG328" i="3"/>
  <c r="AQ328" i="3"/>
  <c r="C329" i="3"/>
  <c r="D329" i="3"/>
  <c r="E329" i="3"/>
  <c r="F329" i="3"/>
  <c r="G329" i="3"/>
  <c r="H329" i="3"/>
  <c r="J329" i="3"/>
  <c r="K329" i="3"/>
  <c r="L329" i="3"/>
  <c r="M329" i="3"/>
  <c r="AG329" i="3"/>
  <c r="AQ329" i="3"/>
  <c r="C330" i="3"/>
  <c r="D330" i="3"/>
  <c r="E330" i="3"/>
  <c r="F330" i="3"/>
  <c r="G330" i="3"/>
  <c r="H330" i="3"/>
  <c r="J330" i="3"/>
  <c r="K330" i="3"/>
  <c r="L330" i="3"/>
  <c r="M330" i="3"/>
  <c r="AG330" i="3"/>
  <c r="AQ330" i="3"/>
  <c r="C331" i="3"/>
  <c r="D331" i="3"/>
  <c r="E331" i="3"/>
  <c r="F331" i="3"/>
  <c r="G331" i="3"/>
  <c r="H331" i="3"/>
  <c r="J331" i="3"/>
  <c r="K331" i="3"/>
  <c r="L331" i="3"/>
  <c r="M331" i="3"/>
  <c r="AG331" i="3"/>
  <c r="AQ331" i="3"/>
  <c r="C332" i="3"/>
  <c r="D332" i="3"/>
  <c r="E332" i="3"/>
  <c r="F332" i="3"/>
  <c r="G332" i="3"/>
  <c r="H332" i="3"/>
  <c r="J332" i="3"/>
  <c r="K332" i="3"/>
  <c r="L332" i="3"/>
  <c r="M332" i="3"/>
  <c r="AG332" i="3"/>
  <c r="AQ332" i="3"/>
  <c r="C333" i="3"/>
  <c r="D333" i="3"/>
  <c r="E333" i="3"/>
  <c r="F333" i="3"/>
  <c r="G333" i="3"/>
  <c r="H333" i="3"/>
  <c r="J333" i="3"/>
  <c r="K333" i="3"/>
  <c r="L333" i="3"/>
  <c r="M333" i="3"/>
  <c r="AG333" i="3"/>
  <c r="AQ333" i="3"/>
  <c r="C334" i="3"/>
  <c r="D334" i="3"/>
  <c r="E334" i="3"/>
  <c r="F334" i="3"/>
  <c r="G334" i="3"/>
  <c r="H334" i="3"/>
  <c r="J334" i="3"/>
  <c r="K334" i="3"/>
  <c r="L334" i="3"/>
  <c r="M334" i="3"/>
  <c r="AG334" i="3"/>
  <c r="AQ334" i="3"/>
  <c r="C335" i="3"/>
  <c r="D335" i="3"/>
  <c r="E335" i="3"/>
  <c r="F335" i="3"/>
  <c r="G335" i="3"/>
  <c r="H335" i="3"/>
  <c r="J335" i="3"/>
  <c r="K335" i="3"/>
  <c r="L335" i="3"/>
  <c r="M335" i="3"/>
  <c r="AG335" i="3"/>
  <c r="AQ335" i="3"/>
  <c r="C336" i="3"/>
  <c r="D336" i="3"/>
  <c r="E336" i="3"/>
  <c r="F336" i="3"/>
  <c r="G336" i="3"/>
  <c r="H336" i="3"/>
  <c r="J336" i="3"/>
  <c r="K336" i="3"/>
  <c r="L336" i="3"/>
  <c r="M336" i="3"/>
  <c r="AG336" i="3"/>
  <c r="AQ336" i="3"/>
  <c r="C337" i="3"/>
  <c r="D337" i="3"/>
  <c r="E337" i="3"/>
  <c r="F337" i="3"/>
  <c r="G337" i="3"/>
  <c r="H337" i="3"/>
  <c r="J337" i="3"/>
  <c r="K337" i="3"/>
  <c r="L337" i="3"/>
  <c r="M337" i="3"/>
  <c r="AG337" i="3"/>
  <c r="AQ337" i="3"/>
  <c r="C338" i="3"/>
  <c r="D338" i="3"/>
  <c r="E338" i="3"/>
  <c r="F338" i="3"/>
  <c r="G338" i="3"/>
  <c r="H338" i="3"/>
  <c r="J338" i="3"/>
  <c r="K338" i="3"/>
  <c r="L338" i="3"/>
  <c r="M338" i="3"/>
  <c r="AG338" i="3"/>
  <c r="AQ338" i="3"/>
  <c r="C339" i="3"/>
  <c r="D339" i="3"/>
  <c r="E339" i="3"/>
  <c r="F339" i="3"/>
  <c r="G339" i="3"/>
  <c r="H339" i="3"/>
  <c r="J339" i="3"/>
  <c r="K339" i="3"/>
  <c r="L339" i="3"/>
  <c r="M339" i="3"/>
  <c r="AG339" i="3"/>
  <c r="AQ339" i="3"/>
  <c r="C340" i="3"/>
  <c r="D340" i="3"/>
  <c r="E340" i="3"/>
  <c r="F340" i="3"/>
  <c r="G340" i="3"/>
  <c r="H340" i="3"/>
  <c r="J340" i="3"/>
  <c r="K340" i="3"/>
  <c r="L340" i="3"/>
  <c r="M340" i="3"/>
  <c r="AG340" i="3"/>
  <c r="AQ340" i="3"/>
  <c r="C341" i="3"/>
  <c r="D341" i="3"/>
  <c r="E341" i="3"/>
  <c r="F341" i="3"/>
  <c r="G341" i="3"/>
  <c r="H341" i="3"/>
  <c r="J341" i="3"/>
  <c r="K341" i="3"/>
  <c r="L341" i="3"/>
  <c r="M341" i="3"/>
  <c r="AG341" i="3"/>
  <c r="AQ341" i="3"/>
  <c r="C342" i="3"/>
  <c r="D342" i="3"/>
  <c r="E342" i="3"/>
  <c r="F342" i="3"/>
  <c r="G342" i="3"/>
  <c r="H342" i="3"/>
  <c r="J342" i="3"/>
  <c r="K342" i="3"/>
  <c r="L342" i="3"/>
  <c r="M342" i="3"/>
  <c r="AG342" i="3"/>
  <c r="AQ342" i="3"/>
  <c r="C343" i="3"/>
  <c r="D343" i="3"/>
  <c r="E343" i="3"/>
  <c r="F343" i="3"/>
  <c r="G343" i="3"/>
  <c r="H343" i="3"/>
  <c r="J343" i="3"/>
  <c r="K343" i="3"/>
  <c r="L343" i="3"/>
  <c r="M343" i="3"/>
  <c r="AG343" i="3"/>
  <c r="AQ343" i="3"/>
  <c r="C344" i="3"/>
  <c r="D344" i="3"/>
  <c r="E344" i="3"/>
  <c r="F344" i="3"/>
  <c r="G344" i="3"/>
  <c r="H344" i="3"/>
  <c r="J344" i="3"/>
  <c r="K344" i="3"/>
  <c r="L344" i="3"/>
  <c r="M344" i="3"/>
  <c r="AG344" i="3"/>
  <c r="AQ344" i="3"/>
  <c r="C345" i="3"/>
  <c r="D345" i="3"/>
  <c r="E345" i="3"/>
  <c r="F345" i="3"/>
  <c r="G345" i="3"/>
  <c r="H345" i="3"/>
  <c r="J345" i="3"/>
  <c r="K345" i="3"/>
  <c r="L345" i="3"/>
  <c r="M345" i="3"/>
  <c r="AG345" i="3"/>
  <c r="AQ345" i="3"/>
  <c r="C346" i="3"/>
  <c r="D346" i="3"/>
  <c r="E346" i="3"/>
  <c r="F346" i="3"/>
  <c r="G346" i="3"/>
  <c r="H346" i="3"/>
  <c r="J346" i="3"/>
  <c r="K346" i="3"/>
  <c r="L346" i="3"/>
  <c r="M346" i="3"/>
  <c r="AG346" i="3"/>
  <c r="AQ346" i="3"/>
  <c r="C347" i="3"/>
  <c r="D347" i="3"/>
  <c r="E347" i="3"/>
  <c r="F347" i="3"/>
  <c r="G347" i="3"/>
  <c r="H347" i="3"/>
  <c r="J347" i="3"/>
  <c r="K347" i="3"/>
  <c r="L347" i="3"/>
  <c r="M347" i="3"/>
  <c r="AG347" i="3"/>
  <c r="AQ347" i="3"/>
  <c r="C348" i="3"/>
  <c r="D348" i="3"/>
  <c r="E348" i="3"/>
  <c r="F348" i="3"/>
  <c r="G348" i="3"/>
  <c r="H348" i="3"/>
  <c r="J348" i="3"/>
  <c r="K348" i="3"/>
  <c r="L348" i="3"/>
  <c r="M348" i="3"/>
  <c r="AG348" i="3"/>
  <c r="AQ348" i="3"/>
  <c r="C349" i="3"/>
  <c r="D349" i="3"/>
  <c r="E349" i="3"/>
  <c r="F349" i="3"/>
  <c r="G349" i="3"/>
  <c r="H349" i="3"/>
  <c r="J349" i="3"/>
  <c r="K349" i="3"/>
  <c r="L349" i="3"/>
  <c r="M349" i="3"/>
  <c r="AG349" i="3"/>
  <c r="AQ349" i="3"/>
  <c r="C350" i="3"/>
  <c r="D350" i="3"/>
  <c r="E350" i="3"/>
  <c r="F350" i="3"/>
  <c r="G350" i="3"/>
  <c r="H350" i="3"/>
  <c r="J350" i="3"/>
  <c r="K350" i="3"/>
  <c r="L350" i="3"/>
  <c r="M350" i="3"/>
  <c r="AG350" i="3"/>
  <c r="AQ350" i="3"/>
  <c r="C351" i="3"/>
  <c r="D351" i="3"/>
  <c r="E351" i="3"/>
  <c r="F351" i="3"/>
  <c r="G351" i="3"/>
  <c r="H351" i="3"/>
  <c r="J351" i="3"/>
  <c r="K351" i="3"/>
  <c r="L351" i="3"/>
  <c r="M351" i="3"/>
  <c r="AG351" i="3"/>
  <c r="AQ351" i="3"/>
  <c r="C352" i="3"/>
  <c r="D352" i="3"/>
  <c r="E352" i="3"/>
  <c r="F352" i="3"/>
  <c r="G352" i="3"/>
  <c r="H352" i="3"/>
  <c r="J352" i="3"/>
  <c r="K352" i="3"/>
  <c r="L352" i="3"/>
  <c r="M352" i="3"/>
  <c r="AG352" i="3"/>
  <c r="AQ352" i="3"/>
  <c r="C353" i="3"/>
  <c r="D353" i="3"/>
  <c r="E353" i="3"/>
  <c r="F353" i="3"/>
  <c r="G353" i="3"/>
  <c r="H353" i="3"/>
  <c r="J353" i="3"/>
  <c r="K353" i="3"/>
  <c r="L353" i="3"/>
  <c r="M353" i="3"/>
  <c r="AG353" i="3"/>
  <c r="AQ353" i="3"/>
  <c r="C354" i="3"/>
  <c r="D354" i="3"/>
  <c r="E354" i="3"/>
  <c r="F354" i="3"/>
  <c r="G354" i="3"/>
  <c r="H354" i="3"/>
  <c r="J354" i="3"/>
  <c r="K354" i="3"/>
  <c r="L354" i="3"/>
  <c r="M354" i="3"/>
  <c r="AG354" i="3"/>
  <c r="AQ354" i="3"/>
  <c r="C355" i="3"/>
  <c r="D355" i="3"/>
  <c r="E355" i="3"/>
  <c r="F355" i="3"/>
  <c r="G355" i="3"/>
  <c r="H355" i="3"/>
  <c r="J355" i="3"/>
  <c r="K355" i="3"/>
  <c r="L355" i="3"/>
  <c r="M355" i="3"/>
  <c r="AG355" i="3"/>
  <c r="AQ355" i="3"/>
  <c r="C356" i="3"/>
  <c r="D356" i="3"/>
  <c r="E356" i="3"/>
  <c r="F356" i="3"/>
  <c r="G356" i="3"/>
  <c r="H356" i="3"/>
  <c r="J356" i="3"/>
  <c r="K356" i="3"/>
  <c r="L356" i="3"/>
  <c r="M356" i="3"/>
  <c r="AG356" i="3"/>
  <c r="AQ356" i="3"/>
  <c r="C357" i="3"/>
  <c r="D357" i="3"/>
  <c r="E357" i="3"/>
  <c r="F357" i="3"/>
  <c r="G357" i="3"/>
  <c r="H357" i="3"/>
  <c r="J357" i="3"/>
  <c r="K357" i="3"/>
  <c r="L357" i="3"/>
  <c r="M357" i="3"/>
  <c r="AG357" i="3"/>
  <c r="AQ357" i="3"/>
  <c r="C358" i="3"/>
  <c r="D358" i="3"/>
  <c r="E358" i="3"/>
  <c r="F358" i="3"/>
  <c r="G358" i="3"/>
  <c r="H358" i="3"/>
  <c r="J358" i="3"/>
  <c r="K358" i="3"/>
  <c r="L358" i="3"/>
  <c r="M358" i="3"/>
  <c r="AG358" i="3"/>
  <c r="AQ358" i="3"/>
  <c r="C359" i="3"/>
  <c r="D359" i="3"/>
  <c r="E359" i="3"/>
  <c r="F359" i="3"/>
  <c r="G359" i="3"/>
  <c r="H359" i="3"/>
  <c r="J359" i="3"/>
  <c r="K359" i="3"/>
  <c r="L359" i="3"/>
  <c r="M359" i="3"/>
  <c r="AG359" i="3"/>
  <c r="AQ359" i="3"/>
  <c r="C360" i="3"/>
  <c r="D360" i="3"/>
  <c r="E360" i="3"/>
  <c r="F360" i="3"/>
  <c r="G360" i="3"/>
  <c r="H360" i="3"/>
  <c r="J360" i="3"/>
  <c r="K360" i="3"/>
  <c r="L360" i="3"/>
  <c r="M360" i="3"/>
  <c r="AG360" i="3"/>
  <c r="AQ360" i="3"/>
  <c r="C361" i="3"/>
  <c r="D361" i="3"/>
  <c r="E361" i="3"/>
  <c r="F361" i="3"/>
  <c r="G361" i="3"/>
  <c r="H361" i="3"/>
  <c r="J361" i="3"/>
  <c r="K361" i="3"/>
  <c r="L361" i="3"/>
  <c r="M361" i="3"/>
  <c r="AG361" i="3"/>
  <c r="AQ361" i="3"/>
  <c r="C362" i="3"/>
  <c r="D362" i="3"/>
  <c r="E362" i="3"/>
  <c r="F362" i="3"/>
  <c r="G362" i="3"/>
  <c r="H362" i="3"/>
  <c r="J362" i="3"/>
  <c r="K362" i="3"/>
  <c r="L362" i="3"/>
  <c r="M362" i="3"/>
  <c r="AG362" i="3"/>
  <c r="AQ362" i="3"/>
  <c r="C363" i="3"/>
  <c r="D363" i="3"/>
  <c r="E363" i="3"/>
  <c r="F363" i="3"/>
  <c r="G363" i="3"/>
  <c r="H363" i="3"/>
  <c r="J363" i="3"/>
  <c r="K363" i="3"/>
  <c r="L363" i="3"/>
  <c r="M363" i="3"/>
  <c r="AG363" i="3"/>
  <c r="AQ363" i="3"/>
  <c r="C364" i="3"/>
  <c r="D364" i="3"/>
  <c r="E364" i="3"/>
  <c r="F364" i="3"/>
  <c r="G364" i="3"/>
  <c r="H364" i="3"/>
  <c r="J364" i="3"/>
  <c r="K364" i="3"/>
  <c r="L364" i="3"/>
  <c r="M364" i="3"/>
  <c r="AG364" i="3"/>
  <c r="AQ364" i="3"/>
  <c r="C365" i="3"/>
  <c r="D365" i="3"/>
  <c r="E365" i="3"/>
  <c r="F365" i="3"/>
  <c r="G365" i="3"/>
  <c r="H365" i="3"/>
  <c r="J365" i="3"/>
  <c r="K365" i="3"/>
  <c r="L365" i="3"/>
  <c r="M365" i="3"/>
  <c r="AG365" i="3"/>
  <c r="AQ365" i="3"/>
  <c r="C366" i="3"/>
  <c r="D366" i="3"/>
  <c r="E366" i="3"/>
  <c r="F366" i="3"/>
  <c r="G366" i="3"/>
  <c r="H366" i="3"/>
  <c r="J366" i="3"/>
  <c r="K366" i="3"/>
  <c r="L366" i="3"/>
  <c r="M366" i="3"/>
  <c r="AG366" i="3"/>
  <c r="AQ366" i="3"/>
  <c r="C367" i="3"/>
  <c r="D367" i="3"/>
  <c r="E367" i="3"/>
  <c r="F367" i="3"/>
  <c r="G367" i="3"/>
  <c r="H367" i="3"/>
  <c r="J367" i="3"/>
  <c r="K367" i="3"/>
  <c r="L367" i="3"/>
  <c r="M367" i="3"/>
  <c r="AG367" i="3"/>
  <c r="AQ367" i="3"/>
  <c r="C368" i="3"/>
  <c r="D368" i="3"/>
  <c r="E368" i="3"/>
  <c r="F368" i="3"/>
  <c r="G368" i="3"/>
  <c r="H368" i="3"/>
  <c r="J368" i="3"/>
  <c r="K368" i="3"/>
  <c r="L368" i="3"/>
  <c r="M368" i="3"/>
  <c r="AG368" i="3"/>
  <c r="AQ368" i="3"/>
  <c r="C369" i="3"/>
  <c r="D369" i="3"/>
  <c r="E369" i="3"/>
  <c r="F369" i="3"/>
  <c r="G369" i="3"/>
  <c r="H369" i="3"/>
  <c r="J369" i="3"/>
  <c r="K369" i="3"/>
  <c r="L369" i="3"/>
  <c r="M369" i="3"/>
  <c r="AG369" i="3"/>
  <c r="AQ369" i="3"/>
  <c r="C370" i="3"/>
  <c r="D370" i="3"/>
  <c r="E370" i="3"/>
  <c r="F370" i="3"/>
  <c r="G370" i="3"/>
  <c r="H370" i="3"/>
  <c r="J370" i="3"/>
  <c r="K370" i="3"/>
  <c r="L370" i="3"/>
  <c r="M370" i="3"/>
  <c r="AG370" i="3"/>
  <c r="AQ370" i="3"/>
  <c r="C371" i="3"/>
  <c r="D371" i="3"/>
  <c r="E371" i="3"/>
  <c r="F371" i="3"/>
  <c r="G371" i="3"/>
  <c r="H371" i="3"/>
  <c r="J371" i="3"/>
  <c r="K371" i="3"/>
  <c r="L371" i="3"/>
  <c r="M371" i="3"/>
  <c r="AG371" i="3"/>
  <c r="AQ371" i="3"/>
  <c r="C372" i="3"/>
  <c r="D372" i="3"/>
  <c r="E372" i="3"/>
  <c r="F372" i="3"/>
  <c r="G372" i="3"/>
  <c r="H372" i="3"/>
  <c r="J372" i="3"/>
  <c r="K372" i="3"/>
  <c r="L372" i="3"/>
  <c r="M372" i="3"/>
  <c r="AG372" i="3"/>
  <c r="AQ372" i="3"/>
  <c r="C373" i="3"/>
  <c r="D373" i="3"/>
  <c r="E373" i="3"/>
  <c r="F373" i="3"/>
  <c r="G373" i="3"/>
  <c r="H373" i="3"/>
  <c r="J373" i="3"/>
  <c r="K373" i="3"/>
  <c r="L373" i="3"/>
  <c r="M373" i="3"/>
  <c r="AG373" i="3"/>
  <c r="AQ373" i="3"/>
  <c r="C374" i="3"/>
  <c r="D374" i="3"/>
  <c r="E374" i="3"/>
  <c r="F374" i="3"/>
  <c r="G374" i="3"/>
  <c r="H374" i="3"/>
  <c r="J374" i="3"/>
  <c r="K374" i="3"/>
  <c r="L374" i="3"/>
  <c r="M374" i="3"/>
  <c r="AG374" i="3"/>
  <c r="AQ374" i="3"/>
  <c r="C375" i="3"/>
  <c r="D375" i="3"/>
  <c r="E375" i="3"/>
  <c r="F375" i="3"/>
  <c r="G375" i="3"/>
  <c r="H375" i="3"/>
  <c r="J375" i="3"/>
  <c r="K375" i="3"/>
  <c r="L375" i="3"/>
  <c r="M375" i="3"/>
  <c r="AG375" i="3"/>
  <c r="AQ375" i="3"/>
  <c r="C376" i="3"/>
  <c r="D376" i="3"/>
  <c r="E376" i="3"/>
  <c r="F376" i="3"/>
  <c r="G376" i="3"/>
  <c r="H376" i="3"/>
  <c r="J376" i="3"/>
  <c r="K376" i="3"/>
  <c r="L376" i="3"/>
  <c r="M376" i="3"/>
  <c r="AG376" i="3"/>
  <c r="AQ376" i="3"/>
  <c r="C377" i="3"/>
  <c r="D377" i="3"/>
  <c r="E377" i="3"/>
  <c r="F377" i="3"/>
  <c r="G377" i="3"/>
  <c r="H377" i="3"/>
  <c r="J377" i="3"/>
  <c r="K377" i="3"/>
  <c r="L377" i="3"/>
  <c r="M377" i="3"/>
  <c r="AG377" i="3"/>
  <c r="AQ377" i="3"/>
  <c r="C378" i="3"/>
  <c r="D378" i="3"/>
  <c r="E378" i="3"/>
  <c r="F378" i="3"/>
  <c r="G378" i="3"/>
  <c r="H378" i="3"/>
  <c r="J378" i="3"/>
  <c r="K378" i="3"/>
  <c r="L378" i="3"/>
  <c r="M378" i="3"/>
  <c r="AG378" i="3"/>
  <c r="AQ378" i="3"/>
  <c r="C379" i="3"/>
  <c r="D379" i="3"/>
  <c r="E379" i="3"/>
  <c r="F379" i="3"/>
  <c r="G379" i="3"/>
  <c r="H379" i="3"/>
  <c r="J379" i="3"/>
  <c r="K379" i="3"/>
  <c r="L379" i="3"/>
  <c r="M379" i="3"/>
  <c r="AG379" i="3"/>
  <c r="AQ379" i="3"/>
  <c r="C380" i="3"/>
  <c r="D380" i="3"/>
  <c r="E380" i="3"/>
  <c r="F380" i="3"/>
  <c r="G380" i="3"/>
  <c r="H380" i="3"/>
  <c r="J380" i="3"/>
  <c r="K380" i="3"/>
  <c r="L380" i="3"/>
  <c r="M380" i="3"/>
  <c r="AG380" i="3"/>
  <c r="AQ380" i="3"/>
  <c r="C381" i="3"/>
  <c r="D381" i="3"/>
  <c r="E381" i="3"/>
  <c r="F381" i="3"/>
  <c r="G381" i="3"/>
  <c r="H381" i="3"/>
  <c r="J381" i="3"/>
  <c r="K381" i="3"/>
  <c r="L381" i="3"/>
  <c r="M381" i="3"/>
  <c r="AG381" i="3"/>
  <c r="AQ381" i="3"/>
  <c r="C382" i="3"/>
  <c r="D382" i="3"/>
  <c r="E382" i="3"/>
  <c r="F382" i="3"/>
  <c r="G382" i="3"/>
  <c r="H382" i="3"/>
  <c r="J382" i="3"/>
  <c r="K382" i="3"/>
  <c r="L382" i="3"/>
  <c r="M382" i="3"/>
  <c r="AG382" i="3"/>
  <c r="AQ382" i="3"/>
  <c r="C383" i="3"/>
  <c r="D383" i="3"/>
  <c r="E383" i="3"/>
  <c r="F383" i="3"/>
  <c r="G383" i="3"/>
  <c r="H383" i="3"/>
  <c r="J383" i="3"/>
  <c r="K383" i="3"/>
  <c r="L383" i="3"/>
  <c r="M383" i="3"/>
  <c r="AG383" i="3"/>
  <c r="AQ383" i="3"/>
  <c r="C384" i="3"/>
  <c r="D384" i="3"/>
  <c r="E384" i="3"/>
  <c r="F384" i="3"/>
  <c r="G384" i="3"/>
  <c r="H384" i="3"/>
  <c r="J384" i="3"/>
  <c r="K384" i="3"/>
  <c r="L384" i="3"/>
  <c r="M384" i="3"/>
  <c r="AG384" i="3"/>
  <c r="AQ384" i="3"/>
  <c r="C385" i="3"/>
  <c r="D385" i="3"/>
  <c r="E385" i="3"/>
  <c r="F385" i="3"/>
  <c r="G385" i="3"/>
  <c r="H385" i="3"/>
  <c r="J385" i="3"/>
  <c r="K385" i="3"/>
  <c r="L385" i="3"/>
  <c r="M385" i="3"/>
  <c r="AG385" i="3"/>
  <c r="AQ385" i="3"/>
  <c r="C386" i="3"/>
  <c r="D386" i="3"/>
  <c r="E386" i="3"/>
  <c r="F386" i="3"/>
  <c r="G386" i="3"/>
  <c r="H386" i="3"/>
  <c r="J386" i="3"/>
  <c r="K386" i="3"/>
  <c r="L386" i="3"/>
  <c r="M386" i="3"/>
  <c r="AG386" i="3"/>
  <c r="AQ386" i="3"/>
  <c r="C387" i="3"/>
  <c r="D387" i="3"/>
  <c r="E387" i="3"/>
  <c r="F387" i="3"/>
  <c r="G387" i="3"/>
  <c r="H387" i="3"/>
  <c r="J387" i="3"/>
  <c r="K387" i="3"/>
  <c r="L387" i="3"/>
  <c r="M387" i="3"/>
  <c r="AG387" i="3"/>
  <c r="AQ387" i="3"/>
  <c r="C388" i="3"/>
  <c r="D388" i="3"/>
  <c r="E388" i="3"/>
  <c r="F388" i="3"/>
  <c r="G388" i="3"/>
  <c r="H388" i="3"/>
  <c r="J388" i="3"/>
  <c r="K388" i="3"/>
  <c r="L388" i="3"/>
  <c r="M388" i="3"/>
  <c r="AG388" i="3"/>
  <c r="AQ388" i="3"/>
  <c r="C389" i="3"/>
  <c r="D389" i="3"/>
  <c r="E389" i="3"/>
  <c r="F389" i="3"/>
  <c r="G389" i="3"/>
  <c r="H389" i="3"/>
  <c r="J389" i="3"/>
  <c r="K389" i="3"/>
  <c r="L389" i="3"/>
  <c r="M389" i="3"/>
  <c r="AG389" i="3"/>
  <c r="AQ389" i="3"/>
  <c r="C390" i="3"/>
  <c r="D390" i="3"/>
  <c r="E390" i="3"/>
  <c r="F390" i="3"/>
  <c r="G390" i="3"/>
  <c r="H390" i="3"/>
  <c r="J390" i="3"/>
  <c r="K390" i="3"/>
  <c r="L390" i="3"/>
  <c r="M390" i="3"/>
  <c r="AG390" i="3"/>
  <c r="AQ390" i="3"/>
  <c r="C391" i="3"/>
  <c r="D391" i="3"/>
  <c r="E391" i="3"/>
  <c r="F391" i="3"/>
  <c r="G391" i="3"/>
  <c r="H391" i="3"/>
  <c r="J391" i="3"/>
  <c r="K391" i="3"/>
  <c r="L391" i="3"/>
  <c r="M391" i="3"/>
  <c r="AG391" i="3"/>
  <c r="AQ391" i="3"/>
  <c r="C392" i="3"/>
  <c r="D392" i="3"/>
  <c r="E392" i="3"/>
  <c r="F392" i="3"/>
  <c r="G392" i="3"/>
  <c r="H392" i="3"/>
  <c r="J392" i="3"/>
  <c r="K392" i="3"/>
  <c r="L392" i="3"/>
  <c r="M392" i="3"/>
  <c r="AG392" i="3"/>
  <c r="AQ392" i="3"/>
  <c r="C393" i="3"/>
  <c r="D393" i="3"/>
  <c r="E393" i="3"/>
  <c r="F393" i="3"/>
  <c r="G393" i="3"/>
  <c r="H393" i="3"/>
  <c r="J393" i="3"/>
  <c r="K393" i="3"/>
  <c r="L393" i="3"/>
  <c r="M393" i="3"/>
  <c r="AG393" i="3"/>
  <c r="AQ393" i="3"/>
  <c r="C394" i="3"/>
  <c r="D394" i="3"/>
  <c r="E394" i="3"/>
  <c r="F394" i="3"/>
  <c r="G394" i="3"/>
  <c r="H394" i="3"/>
  <c r="J394" i="3"/>
  <c r="K394" i="3"/>
  <c r="L394" i="3"/>
  <c r="M394" i="3"/>
  <c r="AG394" i="3"/>
  <c r="AQ394" i="3"/>
  <c r="C395" i="3"/>
  <c r="D395" i="3"/>
  <c r="E395" i="3"/>
  <c r="F395" i="3"/>
  <c r="G395" i="3"/>
  <c r="H395" i="3"/>
  <c r="J395" i="3"/>
  <c r="K395" i="3"/>
  <c r="L395" i="3"/>
  <c r="M395" i="3"/>
  <c r="AG395" i="3"/>
  <c r="AQ395" i="3"/>
  <c r="C396" i="3"/>
  <c r="D396" i="3"/>
  <c r="E396" i="3"/>
  <c r="F396" i="3"/>
  <c r="G396" i="3"/>
  <c r="H396" i="3"/>
  <c r="J396" i="3"/>
  <c r="K396" i="3"/>
  <c r="L396" i="3"/>
  <c r="M396" i="3"/>
  <c r="AG396" i="3"/>
  <c r="AQ396" i="3"/>
  <c r="C397" i="3"/>
  <c r="D397" i="3"/>
  <c r="E397" i="3"/>
  <c r="F397" i="3"/>
  <c r="G397" i="3"/>
  <c r="H397" i="3"/>
  <c r="J397" i="3"/>
  <c r="K397" i="3"/>
  <c r="L397" i="3"/>
  <c r="M397" i="3"/>
  <c r="AG397" i="3"/>
  <c r="AQ397" i="3"/>
  <c r="C398" i="3"/>
  <c r="D398" i="3"/>
  <c r="E398" i="3"/>
  <c r="F398" i="3"/>
  <c r="G398" i="3"/>
  <c r="H398" i="3"/>
  <c r="J398" i="3"/>
  <c r="K398" i="3"/>
  <c r="L398" i="3"/>
  <c r="M398" i="3"/>
  <c r="AG398" i="3"/>
  <c r="AQ398" i="3"/>
  <c r="C399" i="3"/>
  <c r="D399" i="3"/>
  <c r="E399" i="3"/>
  <c r="F399" i="3"/>
  <c r="G399" i="3"/>
  <c r="H399" i="3"/>
  <c r="J399" i="3"/>
  <c r="K399" i="3"/>
  <c r="L399" i="3"/>
  <c r="M399" i="3"/>
  <c r="AG399" i="3"/>
  <c r="AQ399" i="3"/>
  <c r="C400" i="3"/>
  <c r="D400" i="3"/>
  <c r="E400" i="3"/>
  <c r="F400" i="3"/>
  <c r="G400" i="3"/>
  <c r="H400" i="3"/>
  <c r="J400" i="3"/>
  <c r="K400" i="3"/>
  <c r="L400" i="3"/>
  <c r="M400" i="3"/>
  <c r="AG400" i="3"/>
  <c r="AQ400" i="3"/>
  <c r="C401" i="3"/>
  <c r="D401" i="3"/>
  <c r="E401" i="3"/>
  <c r="F401" i="3"/>
  <c r="G401" i="3"/>
  <c r="H401" i="3"/>
  <c r="J401" i="3"/>
  <c r="K401" i="3"/>
  <c r="L401" i="3"/>
  <c r="M401" i="3"/>
  <c r="AG401" i="3"/>
  <c r="AQ401" i="3"/>
  <c r="C402" i="3"/>
  <c r="D402" i="3"/>
  <c r="E402" i="3"/>
  <c r="F402" i="3"/>
  <c r="G402" i="3"/>
  <c r="H402" i="3"/>
  <c r="J402" i="3"/>
  <c r="K402" i="3"/>
  <c r="L402" i="3"/>
  <c r="M402" i="3"/>
  <c r="AG402" i="3"/>
  <c r="AQ402" i="3"/>
  <c r="C403" i="3"/>
  <c r="D403" i="3"/>
  <c r="E403" i="3"/>
  <c r="F403" i="3"/>
  <c r="G403" i="3"/>
  <c r="H403" i="3"/>
  <c r="J403" i="3"/>
  <c r="K403" i="3"/>
  <c r="L403" i="3"/>
  <c r="M403" i="3"/>
  <c r="AG403" i="3"/>
  <c r="AQ403" i="3"/>
  <c r="C404" i="3"/>
  <c r="D404" i="3"/>
  <c r="E404" i="3"/>
  <c r="F404" i="3"/>
  <c r="G404" i="3"/>
  <c r="H404" i="3"/>
  <c r="J404" i="3"/>
  <c r="K404" i="3"/>
  <c r="L404" i="3"/>
  <c r="M404" i="3"/>
  <c r="AG404" i="3"/>
  <c r="AQ404" i="3"/>
  <c r="C405" i="3"/>
  <c r="D405" i="3"/>
  <c r="E405" i="3"/>
  <c r="F405" i="3"/>
  <c r="G405" i="3"/>
  <c r="H405" i="3"/>
  <c r="J405" i="3"/>
  <c r="K405" i="3"/>
  <c r="L405" i="3"/>
  <c r="M405" i="3"/>
  <c r="AG405" i="3"/>
  <c r="AQ405" i="3"/>
  <c r="C406" i="3"/>
  <c r="D406" i="3"/>
  <c r="E406" i="3"/>
  <c r="F406" i="3"/>
  <c r="G406" i="3"/>
  <c r="H406" i="3"/>
  <c r="J406" i="3"/>
  <c r="K406" i="3"/>
  <c r="L406" i="3"/>
  <c r="M406" i="3"/>
  <c r="AG406" i="3"/>
  <c r="AQ406" i="3"/>
  <c r="C407" i="3"/>
  <c r="D407" i="3"/>
  <c r="E407" i="3"/>
  <c r="F407" i="3"/>
  <c r="G407" i="3"/>
  <c r="H407" i="3"/>
  <c r="J407" i="3"/>
  <c r="K407" i="3"/>
  <c r="L407" i="3"/>
  <c r="M407" i="3"/>
  <c r="AG407" i="3"/>
  <c r="AQ407" i="3"/>
  <c r="C408" i="3"/>
  <c r="D408" i="3"/>
  <c r="E408" i="3"/>
  <c r="F408" i="3"/>
  <c r="G408" i="3"/>
  <c r="H408" i="3"/>
  <c r="J408" i="3"/>
  <c r="K408" i="3"/>
  <c r="L408" i="3"/>
  <c r="M408" i="3"/>
  <c r="AG408" i="3"/>
  <c r="AQ408" i="3"/>
  <c r="C409" i="3"/>
  <c r="D409" i="3"/>
  <c r="E409" i="3"/>
  <c r="F409" i="3"/>
  <c r="G409" i="3"/>
  <c r="H409" i="3"/>
  <c r="J409" i="3"/>
  <c r="K409" i="3"/>
  <c r="L409" i="3"/>
  <c r="M409" i="3"/>
  <c r="AG409" i="3"/>
  <c r="AQ409" i="3"/>
  <c r="C410" i="3"/>
  <c r="D410" i="3"/>
  <c r="E410" i="3"/>
  <c r="F410" i="3"/>
  <c r="G410" i="3"/>
  <c r="H410" i="3"/>
  <c r="J410" i="3"/>
  <c r="K410" i="3"/>
  <c r="L410" i="3"/>
  <c r="M410" i="3"/>
  <c r="AG410" i="3"/>
  <c r="AQ410" i="3"/>
  <c r="C411" i="3"/>
  <c r="D411" i="3"/>
  <c r="E411" i="3"/>
  <c r="F411" i="3"/>
  <c r="G411" i="3"/>
  <c r="H411" i="3"/>
  <c r="J411" i="3"/>
  <c r="K411" i="3"/>
  <c r="L411" i="3"/>
  <c r="M411" i="3"/>
  <c r="AG411" i="3"/>
  <c r="AQ411" i="3"/>
  <c r="C412" i="3"/>
  <c r="D412" i="3"/>
  <c r="E412" i="3"/>
  <c r="F412" i="3"/>
  <c r="G412" i="3"/>
  <c r="H412" i="3"/>
  <c r="J412" i="3"/>
  <c r="K412" i="3"/>
  <c r="L412" i="3"/>
  <c r="M412" i="3"/>
  <c r="AG412" i="3"/>
  <c r="AQ412" i="3"/>
  <c r="C413" i="3"/>
  <c r="D413" i="3"/>
  <c r="E413" i="3"/>
  <c r="F413" i="3"/>
  <c r="G413" i="3"/>
  <c r="H413" i="3"/>
  <c r="J413" i="3"/>
  <c r="K413" i="3"/>
  <c r="L413" i="3"/>
  <c r="M413" i="3"/>
  <c r="AG413" i="3"/>
  <c r="AQ413" i="3"/>
  <c r="C414" i="3"/>
  <c r="D414" i="3"/>
  <c r="E414" i="3"/>
  <c r="F414" i="3"/>
  <c r="G414" i="3"/>
  <c r="H414" i="3"/>
  <c r="J414" i="3"/>
  <c r="K414" i="3"/>
  <c r="L414" i="3"/>
  <c r="M414" i="3"/>
  <c r="AG414" i="3"/>
  <c r="AQ414" i="3"/>
  <c r="C415" i="3"/>
  <c r="D415" i="3"/>
  <c r="E415" i="3"/>
  <c r="F415" i="3"/>
  <c r="G415" i="3"/>
  <c r="H415" i="3"/>
  <c r="J415" i="3"/>
  <c r="K415" i="3"/>
  <c r="L415" i="3"/>
  <c r="M415" i="3"/>
  <c r="AG415" i="3"/>
  <c r="AQ415" i="3"/>
  <c r="C416" i="3"/>
  <c r="D416" i="3"/>
  <c r="E416" i="3"/>
  <c r="F416" i="3"/>
  <c r="G416" i="3"/>
  <c r="H416" i="3"/>
  <c r="J416" i="3"/>
  <c r="K416" i="3"/>
  <c r="L416" i="3"/>
  <c r="M416" i="3"/>
  <c r="AG416" i="3"/>
  <c r="AQ416" i="3"/>
  <c r="C417" i="3"/>
  <c r="D417" i="3"/>
  <c r="E417" i="3"/>
  <c r="F417" i="3"/>
  <c r="G417" i="3"/>
  <c r="H417" i="3"/>
  <c r="J417" i="3"/>
  <c r="K417" i="3"/>
  <c r="L417" i="3"/>
  <c r="M417" i="3"/>
  <c r="AG417" i="3"/>
  <c r="AQ417" i="3"/>
  <c r="C418" i="3"/>
  <c r="D418" i="3"/>
  <c r="E418" i="3"/>
  <c r="F418" i="3"/>
  <c r="G418" i="3"/>
  <c r="H418" i="3"/>
  <c r="J418" i="3"/>
  <c r="K418" i="3"/>
  <c r="L418" i="3"/>
  <c r="M418" i="3"/>
  <c r="AG418" i="3"/>
  <c r="AQ418" i="3"/>
  <c r="C419" i="3"/>
  <c r="D419" i="3"/>
  <c r="E419" i="3"/>
  <c r="F419" i="3"/>
  <c r="G419" i="3"/>
  <c r="H419" i="3"/>
  <c r="J419" i="3"/>
  <c r="K419" i="3"/>
  <c r="L419" i="3"/>
  <c r="M419" i="3"/>
  <c r="AG419" i="3"/>
  <c r="AQ419" i="3"/>
  <c r="C420" i="3"/>
  <c r="D420" i="3"/>
  <c r="E420" i="3"/>
  <c r="F420" i="3"/>
  <c r="G420" i="3"/>
  <c r="H420" i="3"/>
  <c r="J420" i="3"/>
  <c r="K420" i="3"/>
  <c r="L420" i="3"/>
  <c r="M420" i="3"/>
  <c r="AG420" i="3"/>
  <c r="AQ420" i="3"/>
  <c r="C421" i="3"/>
  <c r="D421" i="3"/>
  <c r="E421" i="3"/>
  <c r="F421" i="3"/>
  <c r="G421" i="3"/>
  <c r="H421" i="3"/>
  <c r="J421" i="3"/>
  <c r="K421" i="3"/>
  <c r="L421" i="3"/>
  <c r="M421" i="3"/>
  <c r="AG421" i="3"/>
  <c r="AQ421" i="3"/>
  <c r="C422" i="3"/>
  <c r="D422" i="3"/>
  <c r="E422" i="3"/>
  <c r="F422" i="3"/>
  <c r="G422" i="3"/>
  <c r="H422" i="3"/>
  <c r="J422" i="3"/>
  <c r="K422" i="3"/>
  <c r="L422" i="3"/>
  <c r="M422" i="3"/>
  <c r="AG422" i="3"/>
  <c r="AQ422" i="3"/>
  <c r="C423" i="3"/>
  <c r="D423" i="3"/>
  <c r="E423" i="3"/>
  <c r="F423" i="3"/>
  <c r="G423" i="3"/>
  <c r="H423" i="3"/>
  <c r="J423" i="3"/>
  <c r="K423" i="3"/>
  <c r="L423" i="3"/>
  <c r="M423" i="3"/>
  <c r="AG423" i="3"/>
  <c r="AQ423" i="3"/>
  <c r="C424" i="3"/>
  <c r="D424" i="3"/>
  <c r="E424" i="3"/>
  <c r="F424" i="3"/>
  <c r="G424" i="3"/>
  <c r="H424" i="3"/>
  <c r="J424" i="3"/>
  <c r="K424" i="3"/>
  <c r="L424" i="3"/>
  <c r="M424" i="3"/>
  <c r="AG424" i="3"/>
  <c r="AQ424" i="3"/>
  <c r="C425" i="3"/>
  <c r="D425" i="3"/>
  <c r="E425" i="3"/>
  <c r="F425" i="3"/>
  <c r="G425" i="3"/>
  <c r="H425" i="3"/>
  <c r="J425" i="3"/>
  <c r="K425" i="3"/>
  <c r="L425" i="3"/>
  <c r="M425" i="3"/>
  <c r="AG425" i="3"/>
  <c r="AQ425" i="3"/>
  <c r="C426" i="3"/>
  <c r="D426" i="3"/>
  <c r="E426" i="3"/>
  <c r="F426" i="3"/>
  <c r="G426" i="3"/>
  <c r="H426" i="3"/>
  <c r="J426" i="3"/>
  <c r="K426" i="3"/>
  <c r="L426" i="3"/>
  <c r="M426" i="3"/>
  <c r="AG426" i="3"/>
  <c r="AQ426" i="3"/>
  <c r="C427" i="3"/>
  <c r="D427" i="3"/>
  <c r="E427" i="3"/>
  <c r="F427" i="3"/>
  <c r="G427" i="3"/>
  <c r="H427" i="3"/>
  <c r="J427" i="3"/>
  <c r="K427" i="3"/>
  <c r="L427" i="3"/>
  <c r="M427" i="3"/>
  <c r="AG427" i="3"/>
  <c r="AQ427" i="3"/>
  <c r="C428" i="3"/>
  <c r="D428" i="3"/>
  <c r="E428" i="3"/>
  <c r="F428" i="3"/>
  <c r="G428" i="3"/>
  <c r="H428" i="3"/>
  <c r="J428" i="3"/>
  <c r="K428" i="3"/>
  <c r="L428" i="3"/>
  <c r="M428" i="3"/>
  <c r="AG428" i="3"/>
  <c r="AQ428" i="3"/>
  <c r="C429" i="3"/>
  <c r="D429" i="3"/>
  <c r="E429" i="3"/>
  <c r="F429" i="3"/>
  <c r="G429" i="3"/>
  <c r="H429" i="3"/>
  <c r="J429" i="3"/>
  <c r="K429" i="3"/>
  <c r="L429" i="3"/>
  <c r="M429" i="3"/>
  <c r="AG429" i="3"/>
  <c r="AQ429" i="3"/>
  <c r="C430" i="3"/>
  <c r="D430" i="3"/>
  <c r="E430" i="3"/>
  <c r="F430" i="3"/>
  <c r="G430" i="3"/>
  <c r="H430" i="3"/>
  <c r="J430" i="3"/>
  <c r="K430" i="3"/>
  <c r="L430" i="3"/>
  <c r="M430" i="3"/>
  <c r="AG430" i="3"/>
  <c r="AQ430" i="3"/>
  <c r="C431" i="3"/>
  <c r="D431" i="3"/>
  <c r="E431" i="3"/>
  <c r="F431" i="3"/>
  <c r="G431" i="3"/>
  <c r="H431" i="3"/>
  <c r="J431" i="3"/>
  <c r="K431" i="3"/>
  <c r="L431" i="3"/>
  <c r="M431" i="3"/>
  <c r="AG431" i="3"/>
  <c r="AQ431" i="3"/>
  <c r="C432" i="3"/>
  <c r="D432" i="3"/>
  <c r="E432" i="3"/>
  <c r="F432" i="3"/>
  <c r="G432" i="3"/>
  <c r="H432" i="3"/>
  <c r="J432" i="3"/>
  <c r="K432" i="3"/>
  <c r="L432" i="3"/>
  <c r="M432" i="3"/>
  <c r="AG432" i="3"/>
  <c r="AQ432" i="3"/>
  <c r="C433" i="3"/>
  <c r="D433" i="3"/>
  <c r="E433" i="3"/>
  <c r="F433" i="3"/>
  <c r="G433" i="3"/>
  <c r="H433" i="3"/>
  <c r="J433" i="3"/>
  <c r="K433" i="3"/>
  <c r="L433" i="3"/>
  <c r="M433" i="3"/>
  <c r="AG433" i="3"/>
  <c r="AQ433" i="3"/>
  <c r="C434" i="3"/>
  <c r="D434" i="3"/>
  <c r="E434" i="3"/>
  <c r="F434" i="3"/>
  <c r="G434" i="3"/>
  <c r="H434" i="3"/>
  <c r="J434" i="3"/>
  <c r="K434" i="3"/>
  <c r="L434" i="3"/>
  <c r="M434" i="3"/>
  <c r="AG434" i="3"/>
  <c r="AQ434" i="3"/>
  <c r="C435" i="3"/>
  <c r="D435" i="3"/>
  <c r="E435" i="3"/>
  <c r="F435" i="3"/>
  <c r="G435" i="3"/>
  <c r="H435" i="3"/>
  <c r="J435" i="3"/>
  <c r="K435" i="3"/>
  <c r="L435" i="3"/>
  <c r="M435" i="3"/>
  <c r="AG435" i="3"/>
  <c r="AQ435" i="3"/>
  <c r="C436" i="3"/>
  <c r="D436" i="3"/>
  <c r="E436" i="3"/>
  <c r="F436" i="3"/>
  <c r="G436" i="3"/>
  <c r="H436" i="3"/>
  <c r="J436" i="3"/>
  <c r="K436" i="3"/>
  <c r="L436" i="3"/>
  <c r="M436" i="3"/>
  <c r="AG436" i="3"/>
  <c r="AQ436" i="3"/>
  <c r="C437" i="3"/>
  <c r="D437" i="3"/>
  <c r="E437" i="3"/>
  <c r="F437" i="3"/>
  <c r="G437" i="3"/>
  <c r="H437" i="3"/>
  <c r="J437" i="3"/>
  <c r="K437" i="3"/>
  <c r="L437" i="3"/>
  <c r="M437" i="3"/>
  <c r="AG437" i="3"/>
  <c r="AQ437" i="3"/>
  <c r="C438" i="3"/>
  <c r="D438" i="3"/>
  <c r="E438" i="3"/>
  <c r="F438" i="3"/>
  <c r="G438" i="3"/>
  <c r="H438" i="3"/>
  <c r="J438" i="3"/>
  <c r="K438" i="3"/>
  <c r="L438" i="3"/>
  <c r="M438" i="3"/>
  <c r="AG438" i="3"/>
  <c r="AQ438" i="3"/>
  <c r="C439" i="3"/>
  <c r="D439" i="3"/>
  <c r="E439" i="3"/>
  <c r="F439" i="3"/>
  <c r="G439" i="3"/>
  <c r="H439" i="3"/>
  <c r="J439" i="3"/>
  <c r="K439" i="3"/>
  <c r="L439" i="3"/>
  <c r="M439" i="3"/>
  <c r="AG439" i="3"/>
  <c r="AQ439" i="3"/>
  <c r="C440" i="3"/>
  <c r="D440" i="3"/>
  <c r="E440" i="3"/>
  <c r="F440" i="3"/>
  <c r="G440" i="3"/>
  <c r="H440" i="3"/>
  <c r="J440" i="3"/>
  <c r="K440" i="3"/>
  <c r="L440" i="3"/>
  <c r="M440" i="3"/>
  <c r="AG440" i="3"/>
  <c r="AQ440" i="3"/>
  <c r="C441" i="3"/>
  <c r="D441" i="3"/>
  <c r="E441" i="3"/>
  <c r="F441" i="3"/>
  <c r="G441" i="3"/>
  <c r="H441" i="3"/>
  <c r="J441" i="3"/>
  <c r="K441" i="3"/>
  <c r="L441" i="3"/>
  <c r="M441" i="3"/>
  <c r="AG441" i="3"/>
  <c r="AQ441" i="3"/>
  <c r="C442" i="3"/>
  <c r="D442" i="3"/>
  <c r="E442" i="3"/>
  <c r="F442" i="3"/>
  <c r="G442" i="3"/>
  <c r="H442" i="3"/>
  <c r="J442" i="3"/>
  <c r="K442" i="3"/>
  <c r="L442" i="3"/>
  <c r="M442" i="3"/>
  <c r="AG442" i="3"/>
  <c r="AQ442" i="3"/>
  <c r="C443" i="3"/>
  <c r="D443" i="3"/>
  <c r="E443" i="3"/>
  <c r="F443" i="3"/>
  <c r="G443" i="3"/>
  <c r="H443" i="3"/>
  <c r="J443" i="3"/>
  <c r="K443" i="3"/>
  <c r="L443" i="3"/>
  <c r="M443" i="3"/>
  <c r="AG443" i="3"/>
  <c r="AQ443" i="3"/>
  <c r="C444" i="3"/>
  <c r="D444" i="3"/>
  <c r="E444" i="3"/>
  <c r="F444" i="3"/>
  <c r="G444" i="3"/>
  <c r="H444" i="3"/>
  <c r="J444" i="3"/>
  <c r="K444" i="3"/>
  <c r="L444" i="3"/>
  <c r="M444" i="3"/>
  <c r="AG444" i="3"/>
  <c r="AQ444" i="3"/>
  <c r="C445" i="3"/>
  <c r="D445" i="3"/>
  <c r="E445" i="3"/>
  <c r="F445" i="3"/>
  <c r="G445" i="3"/>
  <c r="H445" i="3"/>
  <c r="J445" i="3"/>
  <c r="K445" i="3"/>
  <c r="L445" i="3"/>
  <c r="M445" i="3"/>
  <c r="AG445" i="3"/>
  <c r="AQ445" i="3"/>
  <c r="C446" i="3"/>
  <c r="D446" i="3"/>
  <c r="E446" i="3"/>
  <c r="F446" i="3"/>
  <c r="G446" i="3"/>
  <c r="H446" i="3"/>
  <c r="J446" i="3"/>
  <c r="K446" i="3"/>
  <c r="L446" i="3"/>
  <c r="M446" i="3"/>
  <c r="AG446" i="3"/>
  <c r="AQ446" i="3"/>
  <c r="C447" i="3"/>
  <c r="D447" i="3"/>
  <c r="E447" i="3"/>
  <c r="F447" i="3"/>
  <c r="G447" i="3"/>
  <c r="H447" i="3"/>
  <c r="J447" i="3"/>
  <c r="K447" i="3"/>
  <c r="L447" i="3"/>
  <c r="M447" i="3"/>
  <c r="AG447" i="3"/>
  <c r="AQ447" i="3"/>
  <c r="C448" i="3"/>
  <c r="D448" i="3"/>
  <c r="E448" i="3"/>
  <c r="F448" i="3"/>
  <c r="G448" i="3"/>
  <c r="H448" i="3"/>
  <c r="J448" i="3"/>
  <c r="K448" i="3"/>
  <c r="L448" i="3"/>
  <c r="M448" i="3"/>
  <c r="AG448" i="3"/>
  <c r="AQ448" i="3"/>
  <c r="C449" i="3"/>
  <c r="D449" i="3"/>
  <c r="E449" i="3"/>
  <c r="F449" i="3"/>
  <c r="G449" i="3"/>
  <c r="H449" i="3"/>
  <c r="J449" i="3"/>
  <c r="K449" i="3"/>
  <c r="L449" i="3"/>
  <c r="M449" i="3"/>
  <c r="AG449" i="3"/>
  <c r="AQ449" i="3"/>
  <c r="C450" i="3"/>
  <c r="D450" i="3"/>
  <c r="E450" i="3"/>
  <c r="F450" i="3"/>
  <c r="G450" i="3"/>
  <c r="H450" i="3"/>
  <c r="J450" i="3"/>
  <c r="K450" i="3"/>
  <c r="L450" i="3"/>
  <c r="M450" i="3"/>
  <c r="AG450" i="3"/>
  <c r="AQ450" i="3"/>
  <c r="C451" i="3"/>
  <c r="D451" i="3"/>
  <c r="E451" i="3"/>
  <c r="F451" i="3"/>
  <c r="G451" i="3"/>
  <c r="H451" i="3"/>
  <c r="J451" i="3"/>
  <c r="K451" i="3"/>
  <c r="L451" i="3"/>
  <c r="M451" i="3"/>
  <c r="AG451" i="3"/>
  <c r="AQ451" i="3"/>
  <c r="C452" i="3"/>
  <c r="D452" i="3"/>
  <c r="E452" i="3"/>
  <c r="F452" i="3"/>
  <c r="G452" i="3"/>
  <c r="H452" i="3"/>
  <c r="J452" i="3"/>
  <c r="K452" i="3"/>
  <c r="L452" i="3"/>
  <c r="M452" i="3"/>
  <c r="AG452" i="3"/>
  <c r="AQ452" i="3"/>
  <c r="C453" i="3"/>
  <c r="D453" i="3"/>
  <c r="E453" i="3"/>
  <c r="F453" i="3"/>
  <c r="G453" i="3"/>
  <c r="H453" i="3"/>
  <c r="J453" i="3"/>
  <c r="K453" i="3"/>
  <c r="L453" i="3"/>
  <c r="M453" i="3"/>
  <c r="AG453" i="3"/>
  <c r="AQ453" i="3"/>
  <c r="C454" i="3"/>
  <c r="D454" i="3"/>
  <c r="E454" i="3"/>
  <c r="F454" i="3"/>
  <c r="G454" i="3"/>
  <c r="H454" i="3"/>
  <c r="J454" i="3"/>
  <c r="K454" i="3"/>
  <c r="L454" i="3"/>
  <c r="M454" i="3"/>
  <c r="AG454" i="3"/>
  <c r="AQ454" i="3"/>
  <c r="C455" i="3"/>
  <c r="D455" i="3"/>
  <c r="E455" i="3"/>
  <c r="F455" i="3"/>
  <c r="G455" i="3"/>
  <c r="H455" i="3"/>
  <c r="J455" i="3"/>
  <c r="K455" i="3"/>
  <c r="L455" i="3"/>
  <c r="M455" i="3"/>
  <c r="AG455" i="3"/>
  <c r="AQ455" i="3"/>
  <c r="C456" i="3"/>
  <c r="D456" i="3"/>
  <c r="E456" i="3"/>
  <c r="F456" i="3"/>
  <c r="G456" i="3"/>
  <c r="H456" i="3"/>
  <c r="J456" i="3"/>
  <c r="K456" i="3"/>
  <c r="L456" i="3"/>
  <c r="M456" i="3"/>
  <c r="AG456" i="3"/>
  <c r="AQ456" i="3"/>
  <c r="C457" i="3"/>
  <c r="D457" i="3"/>
  <c r="E457" i="3"/>
  <c r="F457" i="3"/>
  <c r="G457" i="3"/>
  <c r="H457" i="3"/>
  <c r="J457" i="3"/>
  <c r="K457" i="3"/>
  <c r="L457" i="3"/>
  <c r="M457" i="3"/>
  <c r="AG457" i="3"/>
  <c r="AQ457" i="3"/>
  <c r="C458" i="3"/>
  <c r="D458" i="3"/>
  <c r="E458" i="3"/>
  <c r="F458" i="3"/>
  <c r="G458" i="3"/>
  <c r="H458" i="3"/>
  <c r="J458" i="3"/>
  <c r="K458" i="3"/>
  <c r="L458" i="3"/>
  <c r="M458" i="3"/>
  <c r="AG458" i="3"/>
  <c r="AQ458" i="3"/>
  <c r="C459" i="3"/>
  <c r="D459" i="3"/>
  <c r="E459" i="3"/>
  <c r="F459" i="3"/>
  <c r="G459" i="3"/>
  <c r="H459" i="3"/>
  <c r="J459" i="3"/>
  <c r="K459" i="3"/>
  <c r="L459" i="3"/>
  <c r="M459" i="3"/>
  <c r="AG459" i="3"/>
  <c r="AQ459" i="3"/>
  <c r="C460" i="3"/>
  <c r="D460" i="3"/>
  <c r="E460" i="3"/>
  <c r="F460" i="3"/>
  <c r="G460" i="3"/>
  <c r="H460" i="3"/>
  <c r="J460" i="3"/>
  <c r="K460" i="3"/>
  <c r="L460" i="3"/>
  <c r="M460" i="3"/>
  <c r="AG460" i="3"/>
  <c r="AQ460" i="3"/>
  <c r="C461" i="3"/>
  <c r="D461" i="3"/>
  <c r="E461" i="3"/>
  <c r="F461" i="3"/>
  <c r="G461" i="3"/>
  <c r="H461" i="3"/>
  <c r="J461" i="3"/>
  <c r="K461" i="3"/>
  <c r="L461" i="3"/>
  <c r="M461" i="3"/>
  <c r="AG461" i="3"/>
  <c r="AQ461" i="3"/>
  <c r="C462" i="3"/>
  <c r="D462" i="3"/>
  <c r="E462" i="3"/>
  <c r="F462" i="3"/>
  <c r="G462" i="3"/>
  <c r="H462" i="3"/>
  <c r="J462" i="3"/>
  <c r="K462" i="3"/>
  <c r="L462" i="3"/>
  <c r="M462" i="3"/>
  <c r="AG462" i="3"/>
  <c r="AQ462" i="3"/>
  <c r="C463" i="3"/>
  <c r="D463" i="3"/>
  <c r="E463" i="3"/>
  <c r="F463" i="3"/>
  <c r="G463" i="3"/>
  <c r="H463" i="3"/>
  <c r="J463" i="3"/>
  <c r="K463" i="3"/>
  <c r="L463" i="3"/>
  <c r="M463" i="3"/>
  <c r="AG463" i="3"/>
  <c r="AQ463" i="3"/>
  <c r="C464" i="3"/>
  <c r="D464" i="3"/>
  <c r="E464" i="3"/>
  <c r="F464" i="3"/>
  <c r="G464" i="3"/>
  <c r="H464" i="3"/>
  <c r="J464" i="3"/>
  <c r="K464" i="3"/>
  <c r="L464" i="3"/>
  <c r="M464" i="3"/>
  <c r="AG464" i="3"/>
  <c r="AQ464" i="3"/>
  <c r="C465" i="3"/>
  <c r="D465" i="3"/>
  <c r="E465" i="3"/>
  <c r="F465" i="3"/>
  <c r="G465" i="3"/>
  <c r="H465" i="3"/>
  <c r="J465" i="3"/>
  <c r="K465" i="3"/>
  <c r="L465" i="3"/>
  <c r="M465" i="3"/>
  <c r="AG465" i="3"/>
  <c r="AQ465" i="3"/>
  <c r="C466" i="3"/>
  <c r="D466" i="3"/>
  <c r="E466" i="3"/>
  <c r="F466" i="3"/>
  <c r="G466" i="3"/>
  <c r="H466" i="3"/>
  <c r="J466" i="3"/>
  <c r="K466" i="3"/>
  <c r="L466" i="3"/>
  <c r="M466" i="3"/>
  <c r="AG466" i="3"/>
  <c r="AQ466" i="3"/>
  <c r="C467" i="3"/>
  <c r="D467" i="3"/>
  <c r="E467" i="3"/>
  <c r="F467" i="3"/>
  <c r="G467" i="3"/>
  <c r="H467" i="3"/>
  <c r="J467" i="3"/>
  <c r="K467" i="3"/>
  <c r="L467" i="3"/>
  <c r="M467" i="3"/>
  <c r="AG467" i="3"/>
  <c r="AQ467" i="3"/>
  <c r="C468" i="3"/>
  <c r="D468" i="3"/>
  <c r="E468" i="3"/>
  <c r="F468" i="3"/>
  <c r="G468" i="3"/>
  <c r="H468" i="3"/>
  <c r="J468" i="3"/>
  <c r="K468" i="3"/>
  <c r="L468" i="3"/>
  <c r="M468" i="3"/>
  <c r="AG468" i="3"/>
  <c r="AQ468" i="3"/>
  <c r="C469" i="3"/>
  <c r="D469" i="3"/>
  <c r="E469" i="3"/>
  <c r="F469" i="3"/>
  <c r="G469" i="3"/>
  <c r="H469" i="3"/>
  <c r="J469" i="3"/>
  <c r="K469" i="3"/>
  <c r="L469" i="3"/>
  <c r="M469" i="3"/>
  <c r="AG469" i="3"/>
  <c r="AQ469" i="3"/>
  <c r="C470" i="3"/>
  <c r="D470" i="3"/>
  <c r="E470" i="3"/>
  <c r="F470" i="3"/>
  <c r="G470" i="3"/>
  <c r="H470" i="3"/>
  <c r="J470" i="3"/>
  <c r="K470" i="3"/>
  <c r="L470" i="3"/>
  <c r="M470" i="3"/>
  <c r="AG470" i="3"/>
  <c r="AQ470" i="3"/>
  <c r="C471" i="3"/>
  <c r="D471" i="3"/>
  <c r="E471" i="3"/>
  <c r="F471" i="3"/>
  <c r="G471" i="3"/>
  <c r="H471" i="3"/>
  <c r="J471" i="3"/>
  <c r="K471" i="3"/>
  <c r="L471" i="3"/>
  <c r="M471" i="3"/>
  <c r="AG471" i="3"/>
  <c r="AQ471" i="3"/>
  <c r="C472" i="3"/>
  <c r="D472" i="3"/>
  <c r="E472" i="3"/>
  <c r="F472" i="3"/>
  <c r="G472" i="3"/>
  <c r="H472" i="3"/>
  <c r="J472" i="3"/>
  <c r="K472" i="3"/>
  <c r="L472" i="3"/>
  <c r="M472" i="3"/>
  <c r="AG472" i="3"/>
  <c r="AQ472" i="3"/>
  <c r="C473" i="3"/>
  <c r="D473" i="3"/>
  <c r="E473" i="3"/>
  <c r="F473" i="3"/>
  <c r="G473" i="3"/>
  <c r="H473" i="3"/>
  <c r="J473" i="3"/>
  <c r="K473" i="3"/>
  <c r="L473" i="3"/>
  <c r="M473" i="3"/>
  <c r="AG473" i="3"/>
  <c r="AQ473" i="3"/>
  <c r="C474" i="3"/>
  <c r="D474" i="3"/>
  <c r="E474" i="3"/>
  <c r="F474" i="3"/>
  <c r="G474" i="3"/>
  <c r="H474" i="3"/>
  <c r="J474" i="3"/>
  <c r="K474" i="3"/>
  <c r="L474" i="3"/>
  <c r="M474" i="3"/>
  <c r="AG474" i="3"/>
  <c r="AQ474" i="3"/>
  <c r="C475" i="3"/>
  <c r="D475" i="3"/>
  <c r="E475" i="3"/>
  <c r="F475" i="3"/>
  <c r="G475" i="3"/>
  <c r="H475" i="3"/>
  <c r="J475" i="3"/>
  <c r="K475" i="3"/>
  <c r="L475" i="3"/>
  <c r="M475" i="3"/>
  <c r="AG475" i="3"/>
  <c r="AQ475" i="3"/>
  <c r="C476" i="3"/>
  <c r="D476" i="3"/>
  <c r="E476" i="3"/>
  <c r="F476" i="3"/>
  <c r="G476" i="3"/>
  <c r="H476" i="3"/>
  <c r="J476" i="3"/>
  <c r="K476" i="3"/>
  <c r="L476" i="3"/>
  <c r="M476" i="3"/>
  <c r="AG476" i="3"/>
  <c r="AQ476" i="3"/>
  <c r="C477" i="3"/>
  <c r="D477" i="3"/>
  <c r="E477" i="3"/>
  <c r="F477" i="3"/>
  <c r="G477" i="3"/>
  <c r="H477" i="3"/>
  <c r="J477" i="3"/>
  <c r="K477" i="3"/>
  <c r="L477" i="3"/>
  <c r="M477" i="3"/>
  <c r="AG477" i="3"/>
  <c r="AQ477" i="3"/>
  <c r="C478" i="3"/>
  <c r="D478" i="3"/>
  <c r="E478" i="3"/>
  <c r="F478" i="3"/>
  <c r="G478" i="3"/>
  <c r="H478" i="3"/>
  <c r="J478" i="3"/>
  <c r="K478" i="3"/>
  <c r="L478" i="3"/>
  <c r="M478" i="3"/>
  <c r="AG478" i="3"/>
  <c r="AQ478" i="3"/>
  <c r="C479" i="3"/>
  <c r="D479" i="3"/>
  <c r="E479" i="3"/>
  <c r="F479" i="3"/>
  <c r="G479" i="3"/>
  <c r="H479" i="3"/>
  <c r="J479" i="3"/>
  <c r="K479" i="3"/>
  <c r="L479" i="3"/>
  <c r="M479" i="3"/>
  <c r="AG479" i="3"/>
  <c r="AQ479" i="3"/>
  <c r="C480" i="3"/>
  <c r="D480" i="3"/>
  <c r="E480" i="3"/>
  <c r="F480" i="3"/>
  <c r="G480" i="3"/>
  <c r="H480" i="3"/>
  <c r="J480" i="3"/>
  <c r="K480" i="3"/>
  <c r="L480" i="3"/>
  <c r="M480" i="3"/>
  <c r="AG480" i="3"/>
  <c r="AQ480" i="3"/>
  <c r="C481" i="3"/>
  <c r="D481" i="3"/>
  <c r="E481" i="3"/>
  <c r="F481" i="3"/>
  <c r="G481" i="3"/>
  <c r="H481" i="3"/>
  <c r="J481" i="3"/>
  <c r="K481" i="3"/>
  <c r="L481" i="3"/>
  <c r="M481" i="3"/>
  <c r="AG481" i="3"/>
  <c r="AQ481" i="3"/>
  <c r="C482" i="3"/>
  <c r="D482" i="3"/>
  <c r="E482" i="3"/>
  <c r="F482" i="3"/>
  <c r="G482" i="3"/>
  <c r="H482" i="3"/>
  <c r="J482" i="3"/>
  <c r="K482" i="3"/>
  <c r="L482" i="3"/>
  <c r="M482" i="3"/>
  <c r="AG482" i="3"/>
  <c r="AQ482" i="3"/>
  <c r="C483" i="3"/>
  <c r="D483" i="3"/>
  <c r="E483" i="3"/>
  <c r="F483" i="3"/>
  <c r="G483" i="3"/>
  <c r="H483" i="3"/>
  <c r="J483" i="3"/>
  <c r="K483" i="3"/>
  <c r="L483" i="3"/>
  <c r="M483" i="3"/>
  <c r="AG483" i="3"/>
  <c r="AQ483" i="3"/>
  <c r="C484" i="3"/>
  <c r="D484" i="3"/>
  <c r="E484" i="3"/>
  <c r="F484" i="3"/>
  <c r="G484" i="3"/>
  <c r="H484" i="3"/>
  <c r="J484" i="3"/>
  <c r="K484" i="3"/>
  <c r="L484" i="3"/>
  <c r="M484" i="3"/>
  <c r="AG484" i="3"/>
  <c r="AQ484" i="3"/>
  <c r="C485" i="3"/>
  <c r="D485" i="3"/>
  <c r="E485" i="3"/>
  <c r="F485" i="3"/>
  <c r="G485" i="3"/>
  <c r="H485" i="3"/>
  <c r="J485" i="3"/>
  <c r="K485" i="3"/>
  <c r="L485" i="3"/>
  <c r="M485" i="3"/>
  <c r="AG485" i="3"/>
  <c r="AQ485" i="3"/>
  <c r="C486" i="3"/>
  <c r="D486" i="3"/>
  <c r="E486" i="3"/>
  <c r="F486" i="3"/>
  <c r="G486" i="3"/>
  <c r="H486" i="3"/>
  <c r="J486" i="3"/>
  <c r="K486" i="3"/>
  <c r="L486" i="3"/>
  <c r="M486" i="3"/>
  <c r="AG486" i="3"/>
  <c r="AQ486" i="3"/>
  <c r="C487" i="3"/>
  <c r="D487" i="3"/>
  <c r="E487" i="3"/>
  <c r="F487" i="3"/>
  <c r="G487" i="3"/>
  <c r="H487" i="3"/>
  <c r="J487" i="3"/>
  <c r="K487" i="3"/>
  <c r="L487" i="3"/>
  <c r="M487" i="3"/>
  <c r="AG487" i="3"/>
  <c r="AQ487" i="3"/>
  <c r="C488" i="3"/>
  <c r="D488" i="3"/>
  <c r="E488" i="3"/>
  <c r="F488" i="3"/>
  <c r="G488" i="3"/>
  <c r="H488" i="3"/>
  <c r="J488" i="3"/>
  <c r="K488" i="3"/>
  <c r="L488" i="3"/>
  <c r="M488" i="3"/>
  <c r="AG488" i="3"/>
  <c r="AQ488" i="3"/>
  <c r="C489" i="3"/>
  <c r="D489" i="3"/>
  <c r="E489" i="3"/>
  <c r="F489" i="3"/>
  <c r="G489" i="3"/>
  <c r="H489" i="3"/>
  <c r="J489" i="3"/>
  <c r="K489" i="3"/>
  <c r="L489" i="3"/>
  <c r="M489" i="3"/>
  <c r="AG489" i="3"/>
  <c r="AQ489" i="3"/>
  <c r="C490" i="3"/>
  <c r="D490" i="3"/>
  <c r="E490" i="3"/>
  <c r="F490" i="3"/>
  <c r="G490" i="3"/>
  <c r="H490" i="3"/>
  <c r="J490" i="3"/>
  <c r="K490" i="3"/>
  <c r="L490" i="3"/>
  <c r="M490" i="3"/>
  <c r="AG490" i="3"/>
  <c r="AQ490" i="3"/>
  <c r="C491" i="3"/>
  <c r="D491" i="3"/>
  <c r="E491" i="3"/>
  <c r="F491" i="3"/>
  <c r="G491" i="3"/>
  <c r="H491" i="3"/>
  <c r="J491" i="3"/>
  <c r="K491" i="3"/>
  <c r="L491" i="3"/>
  <c r="M491" i="3"/>
  <c r="AG491" i="3"/>
  <c r="AQ491" i="3"/>
  <c r="C492" i="3"/>
  <c r="D492" i="3"/>
  <c r="E492" i="3"/>
  <c r="F492" i="3"/>
  <c r="G492" i="3"/>
  <c r="H492" i="3"/>
  <c r="J492" i="3"/>
  <c r="K492" i="3"/>
  <c r="L492" i="3"/>
  <c r="M492" i="3"/>
  <c r="AG492" i="3"/>
  <c r="AG497" i="3"/>
  <c r="AO497" i="3"/>
  <c r="AG498" i="3"/>
  <c r="AO498" i="3"/>
  <c r="AG499" i="3"/>
  <c r="AO499" i="3"/>
  <c r="AG500" i="3"/>
  <c r="AO500" i="3"/>
  <c r="AG501" i="3"/>
  <c r="AO501" i="3"/>
  <c r="AG502" i="3"/>
  <c r="AO502" i="3"/>
  <c r="AG503" i="3"/>
  <c r="AO503" i="3"/>
  <c r="AG504" i="3"/>
  <c r="AO504" i="3"/>
  <c r="AG505" i="3"/>
  <c r="AO505" i="3"/>
  <c r="AG506" i="3"/>
  <c r="AO506" i="3"/>
  <c r="AG507" i="3"/>
  <c r="AO507" i="3"/>
  <c r="AG508" i="3"/>
  <c r="AO508" i="3"/>
  <c r="AG509" i="3"/>
  <c r="AO509" i="3"/>
  <c r="AG510" i="3"/>
  <c r="AO510" i="3"/>
  <c r="AG511" i="3"/>
  <c r="AO511" i="3"/>
  <c r="AG512" i="3"/>
  <c r="AO512" i="3"/>
  <c r="AG513" i="3"/>
  <c r="AO513" i="3"/>
  <c r="AG514" i="3"/>
  <c r="AO514" i="3"/>
  <c r="AG517" i="3"/>
  <c r="AO517" i="3"/>
  <c r="AG518" i="3"/>
  <c r="AO518" i="3"/>
  <c r="AG519" i="3"/>
  <c r="AO519" i="3"/>
  <c r="AG520" i="3"/>
  <c r="AO520" i="3"/>
  <c r="AG521" i="3"/>
  <c r="AO521" i="3"/>
  <c r="AG522" i="3"/>
  <c r="AO522" i="3"/>
  <c r="AG523" i="3"/>
  <c r="AO523" i="3"/>
  <c r="AG524" i="3"/>
  <c r="AO524" i="3"/>
  <c r="AG525" i="3"/>
  <c r="AO525" i="3"/>
  <c r="E2" i="5"/>
  <c r="K1" i="5"/>
  <c r="E3" i="5"/>
  <c r="L1" i="5"/>
  <c r="E4" i="5"/>
  <c r="M1" i="5"/>
  <c r="E5" i="5"/>
  <c r="N1" i="5"/>
  <c r="E6" i="5"/>
  <c r="O1" i="5"/>
  <c r="E7" i="5"/>
  <c r="P1" i="5"/>
  <c r="A2" i="5"/>
  <c r="B2" i="5"/>
  <c r="C2" i="5"/>
  <c r="D2" i="5"/>
  <c r="F2" i="5"/>
  <c r="G2" i="5"/>
  <c r="I2" i="5"/>
  <c r="A3" i="5"/>
  <c r="B3" i="5"/>
  <c r="C3" i="5"/>
  <c r="D3" i="5"/>
  <c r="F3" i="5"/>
  <c r="G3" i="5"/>
  <c r="I3" i="5"/>
  <c r="A4" i="5"/>
  <c r="B4" i="5"/>
  <c r="C4" i="5"/>
  <c r="D4" i="5"/>
  <c r="F4" i="5"/>
  <c r="G4" i="5"/>
  <c r="I4" i="5"/>
  <c r="A5" i="5"/>
  <c r="B5" i="5"/>
  <c r="C5" i="5"/>
  <c r="D5" i="5"/>
  <c r="F5" i="5"/>
  <c r="G5" i="5"/>
  <c r="I5" i="5"/>
  <c r="A6" i="5"/>
  <c r="B6" i="5"/>
  <c r="C6" i="5"/>
  <c r="D6" i="5"/>
  <c r="F6" i="5"/>
  <c r="G6" i="5"/>
  <c r="I6" i="5"/>
  <c r="A7" i="5"/>
  <c r="B7" i="5"/>
  <c r="C7" i="5"/>
  <c r="D7" i="5"/>
  <c r="F7" i="5"/>
  <c r="G7" i="5"/>
  <c r="I7" i="5"/>
  <c r="A8" i="5"/>
  <c r="B8" i="5"/>
  <c r="C8" i="5"/>
  <c r="D8" i="5"/>
  <c r="E8" i="5"/>
  <c r="F8" i="5"/>
  <c r="G8" i="5"/>
  <c r="I8" i="5"/>
  <c r="A9" i="5"/>
  <c r="B9" i="5"/>
  <c r="C9" i="5"/>
  <c r="D9" i="5"/>
  <c r="E9" i="5"/>
  <c r="F9" i="5"/>
  <c r="G9" i="5"/>
  <c r="I9" i="5"/>
  <c r="A10" i="5"/>
  <c r="B10" i="5"/>
  <c r="C10" i="5"/>
  <c r="D10" i="5"/>
  <c r="E10" i="5"/>
  <c r="F10" i="5"/>
  <c r="G10" i="5"/>
  <c r="I10" i="5"/>
  <c r="A11" i="5"/>
  <c r="B11" i="5"/>
  <c r="C11" i="5"/>
  <c r="D11" i="5"/>
  <c r="E11" i="5"/>
  <c r="F11" i="5"/>
  <c r="G11" i="5"/>
  <c r="I11" i="5"/>
  <c r="A12" i="5"/>
  <c r="B12" i="5"/>
  <c r="C12" i="5"/>
  <c r="D12" i="5"/>
  <c r="E12" i="5"/>
  <c r="F12" i="5"/>
  <c r="G12" i="5"/>
  <c r="I12" i="5"/>
  <c r="A13" i="5"/>
  <c r="B13" i="5"/>
  <c r="C13" i="5"/>
  <c r="D13" i="5"/>
  <c r="E13" i="5"/>
  <c r="F13" i="5"/>
  <c r="G13" i="5"/>
  <c r="I13" i="5"/>
  <c r="K14" i="5"/>
  <c r="L14" i="5"/>
  <c r="M14" i="5"/>
  <c r="N14" i="5"/>
  <c r="O14" i="5"/>
  <c r="F16" i="5"/>
  <c r="G16" i="5"/>
  <c r="G35" i="5"/>
  <c r="E28" i="8"/>
  <c r="E48" i="5"/>
  <c r="C70" i="8"/>
  <c r="F48" i="5"/>
  <c r="B70" i="8"/>
  <c r="F49" i="5"/>
  <c r="D70" i="8"/>
  <c r="F50" i="5"/>
  <c r="F51" i="5"/>
  <c r="G48" i="5"/>
  <c r="A28" i="8"/>
  <c r="E49" i="5"/>
  <c r="G49" i="5"/>
  <c r="I28" i="8"/>
  <c r="E50" i="5"/>
  <c r="G50" i="5"/>
  <c r="G51" i="5"/>
  <c r="E60" i="5"/>
  <c r="C75" i="8"/>
  <c r="F60" i="5"/>
  <c r="B75" i="8"/>
  <c r="F61" i="5"/>
  <c r="D75" i="8"/>
  <c r="F62" i="5"/>
  <c r="F63" i="5"/>
  <c r="G60" i="5"/>
  <c r="E61" i="5"/>
  <c r="G61" i="5"/>
  <c r="E62" i="5"/>
  <c r="G62" i="5"/>
  <c r="E63" i="5"/>
  <c r="G63" i="5"/>
  <c r="E72" i="5"/>
  <c r="C80" i="8"/>
  <c r="F72" i="5"/>
  <c r="B80" i="8"/>
  <c r="F73" i="5"/>
  <c r="D80" i="8"/>
  <c r="F74" i="5"/>
  <c r="G72" i="5"/>
  <c r="E73" i="5"/>
  <c r="G73" i="5"/>
  <c r="E74" i="5"/>
  <c r="G74" i="5"/>
  <c r="E75" i="5"/>
  <c r="G75" i="5"/>
  <c r="E1" i="6"/>
  <c r="L1" i="6"/>
  <c r="S1" i="6"/>
  <c r="F2" i="6"/>
  <c r="B2" i="6"/>
  <c r="C2" i="6"/>
  <c r="D2" i="6"/>
  <c r="E2" i="6"/>
  <c r="M2" i="6"/>
  <c r="I2" i="6"/>
  <c r="J2" i="6"/>
  <c r="K2" i="6"/>
  <c r="L2" i="6"/>
  <c r="T2" i="6"/>
  <c r="P2" i="6"/>
  <c r="Q2" i="6"/>
  <c r="R2" i="6"/>
  <c r="S2" i="6"/>
  <c r="F3" i="6"/>
  <c r="B3" i="6"/>
  <c r="C3" i="6"/>
  <c r="D3" i="6"/>
  <c r="E3" i="6"/>
  <c r="M3" i="6"/>
  <c r="I3" i="6"/>
  <c r="J3" i="6"/>
  <c r="K3" i="6"/>
  <c r="L3" i="6"/>
  <c r="T3" i="6"/>
  <c r="P3" i="6"/>
  <c r="Q3" i="6"/>
  <c r="R3" i="6"/>
  <c r="S3" i="6"/>
  <c r="F4" i="6"/>
  <c r="B4" i="6"/>
  <c r="C4" i="6"/>
  <c r="D4" i="6"/>
  <c r="E4" i="6"/>
  <c r="M4" i="6"/>
  <c r="I4" i="6"/>
  <c r="J4" i="6"/>
  <c r="K4" i="6"/>
  <c r="L4" i="6"/>
  <c r="T4" i="6"/>
  <c r="P4" i="6"/>
  <c r="Q4" i="6"/>
  <c r="R4" i="6"/>
  <c r="S4" i="6"/>
  <c r="F5" i="6"/>
  <c r="B5" i="6"/>
  <c r="C5" i="6"/>
  <c r="D5" i="6"/>
  <c r="E5" i="6"/>
  <c r="M5" i="6"/>
  <c r="I5" i="6"/>
  <c r="J5" i="6"/>
  <c r="K5" i="6"/>
  <c r="L5" i="6"/>
  <c r="T5" i="6"/>
  <c r="P5" i="6"/>
  <c r="Q5" i="6"/>
  <c r="R5" i="6"/>
  <c r="S5" i="6"/>
  <c r="F6" i="6"/>
  <c r="B6" i="6"/>
  <c r="C6" i="6"/>
  <c r="D6" i="6"/>
  <c r="E6" i="6"/>
  <c r="M6" i="6"/>
  <c r="I6" i="6"/>
  <c r="J6" i="6"/>
  <c r="K6" i="6"/>
  <c r="L6" i="6"/>
  <c r="T6" i="6"/>
  <c r="P6" i="6"/>
  <c r="Q6" i="6"/>
  <c r="R6" i="6"/>
  <c r="S6" i="6"/>
  <c r="F7" i="6"/>
  <c r="B7" i="6"/>
  <c r="C7" i="6"/>
  <c r="D7" i="6"/>
  <c r="E7" i="6"/>
  <c r="M7" i="6"/>
  <c r="I7" i="6"/>
  <c r="J7" i="6"/>
  <c r="K7" i="6"/>
  <c r="L7" i="6"/>
  <c r="T7" i="6"/>
  <c r="P7" i="6"/>
  <c r="Q7" i="6"/>
  <c r="R7" i="6"/>
  <c r="S7" i="6"/>
  <c r="F8" i="6"/>
  <c r="B8" i="6"/>
  <c r="C8" i="6"/>
  <c r="D8" i="6"/>
  <c r="E8" i="6"/>
  <c r="M8" i="6"/>
  <c r="I8" i="6"/>
  <c r="J8" i="6"/>
  <c r="K8" i="6"/>
  <c r="L8" i="6"/>
  <c r="T8" i="6"/>
  <c r="P8" i="6"/>
  <c r="Q8" i="6"/>
  <c r="R8" i="6"/>
  <c r="S8" i="6"/>
  <c r="F9" i="6"/>
  <c r="B9" i="6"/>
  <c r="C9" i="6"/>
  <c r="D9" i="6"/>
  <c r="E9" i="6"/>
  <c r="M9" i="6"/>
  <c r="I9" i="6"/>
  <c r="J9" i="6"/>
  <c r="K9" i="6"/>
  <c r="L9" i="6"/>
  <c r="T9" i="6"/>
  <c r="P9" i="6"/>
  <c r="Q9" i="6"/>
  <c r="R9" i="6"/>
  <c r="S9" i="6"/>
  <c r="F10" i="6"/>
  <c r="B10" i="6"/>
  <c r="C10" i="6"/>
  <c r="D10" i="6"/>
  <c r="E10" i="6"/>
  <c r="M10" i="6"/>
  <c r="I10" i="6"/>
  <c r="J10" i="6"/>
  <c r="K10" i="6"/>
  <c r="L10" i="6"/>
  <c r="T10" i="6"/>
  <c r="P10" i="6"/>
  <c r="Q10" i="6"/>
  <c r="R10" i="6"/>
  <c r="S10" i="6"/>
  <c r="F11" i="6"/>
  <c r="B11" i="6"/>
  <c r="C11" i="6"/>
  <c r="D11" i="6"/>
  <c r="E11" i="6"/>
  <c r="M11" i="6"/>
  <c r="I11" i="6"/>
  <c r="J11" i="6"/>
  <c r="K11" i="6"/>
  <c r="L11" i="6"/>
  <c r="T11" i="6"/>
  <c r="P11" i="6"/>
  <c r="Q11" i="6"/>
  <c r="R11" i="6"/>
  <c r="S11" i="6"/>
  <c r="F12" i="6"/>
  <c r="B12" i="6"/>
  <c r="C12" i="6"/>
  <c r="D12" i="6"/>
  <c r="E12" i="6"/>
  <c r="M12" i="6"/>
  <c r="I12" i="6"/>
  <c r="J12" i="6"/>
  <c r="K12" i="6"/>
  <c r="L12" i="6"/>
  <c r="T12" i="6"/>
  <c r="P12" i="6"/>
  <c r="Q12" i="6"/>
  <c r="R12" i="6"/>
  <c r="S12" i="6"/>
  <c r="C13" i="6"/>
  <c r="D13" i="6"/>
  <c r="E13" i="6"/>
  <c r="F13" i="6"/>
  <c r="J13" i="6"/>
  <c r="K13" i="6"/>
  <c r="L13" i="6"/>
  <c r="M13" i="6"/>
  <c r="Q13" i="6"/>
  <c r="R13" i="6"/>
  <c r="S13" i="6"/>
  <c r="T13" i="6"/>
  <c r="G2" i="8"/>
  <c r="H2" i="8"/>
  <c r="I2" i="8"/>
  <c r="D3" i="8"/>
  <c r="A3" i="8"/>
  <c r="B3" i="8"/>
  <c r="G3" i="8"/>
  <c r="H3" i="8"/>
  <c r="I3" i="8"/>
  <c r="J3" i="8"/>
  <c r="C3" i="8"/>
  <c r="E3" i="8"/>
  <c r="F3" i="8"/>
  <c r="D4" i="8"/>
  <c r="A4" i="8"/>
  <c r="B4" i="8"/>
  <c r="G4" i="8"/>
  <c r="H4" i="8"/>
  <c r="I4" i="8"/>
  <c r="J4" i="8"/>
  <c r="C4" i="8"/>
  <c r="E4" i="8"/>
  <c r="F4" i="8"/>
  <c r="D5" i="8"/>
  <c r="A5" i="8"/>
  <c r="B5" i="8"/>
  <c r="G5" i="8"/>
  <c r="H5" i="8"/>
  <c r="I5" i="8"/>
  <c r="J5" i="8"/>
  <c r="C5" i="8"/>
  <c r="E5" i="8"/>
  <c r="F5" i="8"/>
  <c r="D6" i="8"/>
  <c r="A6" i="8"/>
  <c r="B6" i="8"/>
  <c r="G6" i="8"/>
  <c r="H6" i="8"/>
  <c r="I6" i="8"/>
  <c r="J6" i="8"/>
  <c r="C6" i="8"/>
  <c r="E6" i="8"/>
  <c r="F6" i="8"/>
  <c r="D7" i="8"/>
  <c r="A7" i="8"/>
  <c r="B7" i="8"/>
  <c r="G7" i="8"/>
  <c r="H7" i="8"/>
  <c r="I7" i="8"/>
  <c r="J7" i="8"/>
  <c r="C7" i="8"/>
  <c r="E7" i="8"/>
  <c r="F7" i="8"/>
  <c r="D8" i="8"/>
  <c r="A8" i="8"/>
  <c r="B8" i="8"/>
  <c r="G8" i="8"/>
  <c r="H8" i="8"/>
  <c r="I8" i="8"/>
  <c r="J8" i="8"/>
  <c r="C8" i="8"/>
  <c r="E8" i="8"/>
  <c r="F8" i="8"/>
  <c r="D9" i="8"/>
  <c r="A9" i="8"/>
  <c r="B9" i="8"/>
  <c r="G9" i="8"/>
  <c r="H9" i="8"/>
  <c r="I9" i="8"/>
  <c r="J9" i="8"/>
  <c r="C9" i="8"/>
  <c r="E9" i="8"/>
  <c r="F9" i="8"/>
  <c r="D10" i="8"/>
  <c r="A10" i="8"/>
  <c r="B10" i="8"/>
  <c r="G10" i="8"/>
  <c r="H10" i="8"/>
  <c r="I10" i="8"/>
  <c r="J10" i="8"/>
  <c r="C10" i="8"/>
  <c r="E10" i="8"/>
  <c r="F10" i="8"/>
  <c r="D11" i="8"/>
  <c r="A11" i="8"/>
  <c r="B11" i="8"/>
  <c r="G11" i="8"/>
  <c r="H11" i="8"/>
  <c r="I11" i="8"/>
  <c r="J11" i="8"/>
  <c r="C11" i="8"/>
  <c r="E11" i="8"/>
  <c r="F11" i="8"/>
  <c r="D12" i="8"/>
  <c r="A12" i="8"/>
  <c r="B12" i="8"/>
  <c r="G12" i="8"/>
  <c r="H12" i="8"/>
  <c r="I12" i="8"/>
  <c r="J12" i="8"/>
  <c r="C12" i="8"/>
  <c r="E12" i="8"/>
  <c r="F12" i="8"/>
  <c r="G15" i="8"/>
  <c r="H15" i="8"/>
  <c r="I15" i="8"/>
  <c r="D16" i="8"/>
  <c r="A16" i="8"/>
  <c r="B16" i="8"/>
  <c r="G16" i="8"/>
  <c r="H16" i="8"/>
  <c r="I16" i="8"/>
  <c r="J16" i="8"/>
  <c r="C16" i="8"/>
  <c r="E16" i="8"/>
  <c r="F16" i="8"/>
  <c r="D17" i="8"/>
  <c r="A17" i="8"/>
  <c r="B17" i="8"/>
  <c r="G17" i="8"/>
  <c r="H17" i="8"/>
  <c r="I17" i="8"/>
  <c r="J17" i="8"/>
  <c r="C17" i="8"/>
  <c r="E17" i="8"/>
  <c r="F17" i="8"/>
  <c r="D18" i="8"/>
  <c r="A18" i="8"/>
  <c r="B18" i="8"/>
  <c r="G18" i="8"/>
  <c r="H18" i="8"/>
  <c r="I18" i="8"/>
  <c r="J18" i="8"/>
  <c r="C18" i="8"/>
  <c r="E18" i="8"/>
  <c r="F18" i="8"/>
  <c r="D19" i="8"/>
  <c r="A19" i="8"/>
  <c r="B19" i="8"/>
  <c r="G19" i="8"/>
  <c r="H19" i="8"/>
  <c r="I19" i="8"/>
  <c r="J19" i="8"/>
  <c r="C19" i="8"/>
  <c r="E19" i="8"/>
  <c r="F19" i="8"/>
  <c r="D20" i="8"/>
  <c r="A20" i="8"/>
  <c r="B20" i="8"/>
  <c r="G20" i="8"/>
  <c r="H20" i="8"/>
  <c r="I20" i="8"/>
  <c r="J20" i="8"/>
  <c r="C20" i="8"/>
  <c r="E20" i="8"/>
  <c r="F20" i="8"/>
  <c r="D21" i="8"/>
  <c r="A21" i="8"/>
  <c r="B21" i="8"/>
  <c r="G21" i="8"/>
  <c r="H21" i="8"/>
  <c r="I21" i="8"/>
  <c r="J21" i="8"/>
  <c r="C21" i="8"/>
  <c r="E21" i="8"/>
  <c r="F21" i="8"/>
  <c r="D22" i="8"/>
  <c r="A22" i="8"/>
  <c r="B22" i="8"/>
  <c r="G22" i="8"/>
  <c r="H22" i="8"/>
  <c r="I22" i="8"/>
  <c r="J22" i="8"/>
  <c r="C22" i="8"/>
  <c r="E22" i="8"/>
  <c r="F22" i="8"/>
  <c r="D23" i="8"/>
  <c r="A23" i="8"/>
  <c r="B23" i="8"/>
  <c r="G23" i="8"/>
  <c r="H23" i="8"/>
  <c r="I23" i="8"/>
  <c r="J23" i="8"/>
  <c r="C23" i="8"/>
  <c r="E23" i="8"/>
  <c r="F23" i="8"/>
  <c r="D24" i="8"/>
  <c r="A24" i="8"/>
  <c r="B24" i="8"/>
  <c r="G24" i="8"/>
  <c r="H24" i="8"/>
  <c r="I24" i="8"/>
  <c r="J24" i="8"/>
  <c r="C24" i="8"/>
  <c r="E24" i="8"/>
  <c r="F24" i="8"/>
  <c r="D25" i="8"/>
  <c r="A25" i="8"/>
  <c r="B25" i="8"/>
  <c r="G25" i="8"/>
  <c r="H25" i="8"/>
  <c r="I25" i="8"/>
  <c r="J25" i="8"/>
  <c r="C25" i="8"/>
  <c r="E25" i="8"/>
  <c r="F25" i="8"/>
  <c r="M28" i="8"/>
  <c r="Q28" i="8"/>
  <c r="U28" i="8"/>
  <c r="Y28" i="8"/>
  <c r="C29" i="8"/>
  <c r="A29" i="8"/>
  <c r="G29" i="8"/>
  <c r="E29" i="8"/>
  <c r="K29" i="8"/>
  <c r="I29" i="8"/>
  <c r="O29" i="8"/>
  <c r="M29" i="8"/>
  <c r="S29" i="8"/>
  <c r="Q29" i="8"/>
  <c r="W29" i="8"/>
  <c r="U29" i="8"/>
  <c r="AA29" i="8"/>
  <c r="Y29" i="8"/>
  <c r="C30" i="8"/>
  <c r="A30" i="8"/>
  <c r="G30" i="8"/>
  <c r="E30" i="8"/>
  <c r="K30" i="8"/>
  <c r="I30" i="8"/>
  <c r="O30" i="8"/>
  <c r="M30" i="8"/>
  <c r="S30" i="8"/>
  <c r="Q30" i="8"/>
  <c r="W30" i="8"/>
  <c r="U30" i="8"/>
  <c r="AA30" i="8"/>
  <c r="Y30" i="8"/>
  <c r="C31" i="8"/>
  <c r="A31" i="8"/>
  <c r="G31" i="8"/>
  <c r="E31" i="8"/>
  <c r="K31" i="8"/>
  <c r="I31" i="8"/>
  <c r="O31" i="8"/>
  <c r="M31" i="8"/>
  <c r="S31" i="8"/>
  <c r="Q31" i="8"/>
  <c r="W31" i="8"/>
  <c r="U31" i="8"/>
  <c r="AA31" i="8"/>
  <c r="Y31" i="8"/>
  <c r="C32" i="8"/>
  <c r="A32" i="8"/>
  <c r="G32" i="8"/>
  <c r="E32" i="8"/>
  <c r="K32" i="8"/>
  <c r="I32" i="8"/>
  <c r="O32" i="8"/>
  <c r="M32" i="8"/>
  <c r="S32" i="8"/>
  <c r="Q32" i="8"/>
  <c r="W32" i="8"/>
  <c r="U32" i="8"/>
  <c r="AA32" i="8"/>
  <c r="Y32" i="8"/>
  <c r="C33" i="8"/>
  <c r="A33" i="8"/>
  <c r="G33" i="8"/>
  <c r="E33" i="8"/>
  <c r="K33" i="8"/>
  <c r="I33" i="8"/>
  <c r="O33" i="8"/>
  <c r="M33" i="8"/>
  <c r="S33" i="8"/>
  <c r="Q33" i="8"/>
  <c r="W33" i="8"/>
  <c r="U33" i="8"/>
  <c r="AA33" i="8"/>
  <c r="Y33" i="8"/>
  <c r="C36" i="8"/>
  <c r="A36" i="8"/>
  <c r="G36" i="8"/>
  <c r="E36" i="8"/>
  <c r="K36" i="8"/>
  <c r="I36" i="8"/>
  <c r="O36" i="8"/>
  <c r="M36" i="8"/>
  <c r="S36" i="8"/>
  <c r="Q36" i="8"/>
  <c r="C37" i="8"/>
  <c r="A37" i="8"/>
  <c r="G37" i="8"/>
  <c r="E37" i="8"/>
  <c r="K37" i="8"/>
  <c r="O37" i="8"/>
  <c r="M37" i="8"/>
  <c r="S37" i="8"/>
  <c r="Q37" i="8"/>
  <c r="C38" i="8"/>
  <c r="A38" i="8"/>
  <c r="G38" i="8"/>
  <c r="E38" i="8"/>
  <c r="K38" i="8"/>
  <c r="O38" i="8"/>
  <c r="M38" i="8"/>
  <c r="S38" i="8"/>
  <c r="Q38" i="8"/>
  <c r="C39" i="8"/>
  <c r="A39" i="8"/>
  <c r="G39" i="8"/>
  <c r="E39" i="8"/>
  <c r="K39" i="8"/>
  <c r="I39" i="8"/>
  <c r="O39" i="8"/>
  <c r="M39" i="8"/>
  <c r="S39" i="8"/>
  <c r="Q39" i="8"/>
  <c r="C40" i="8"/>
  <c r="A40" i="8"/>
  <c r="G40" i="8"/>
  <c r="E40" i="8"/>
  <c r="K40" i="8"/>
  <c r="I40" i="8"/>
  <c r="O40" i="8"/>
  <c r="M40" i="8"/>
  <c r="S40" i="8"/>
  <c r="Q40" i="8"/>
  <c r="C43" i="8"/>
  <c r="A43" i="8"/>
  <c r="B43" i="8"/>
  <c r="G43" i="8"/>
  <c r="E43" i="8"/>
  <c r="F43" i="8"/>
  <c r="K43" i="8"/>
  <c r="I43" i="8"/>
  <c r="J43" i="8"/>
  <c r="O43" i="8"/>
  <c r="M43" i="8"/>
  <c r="N43" i="8"/>
  <c r="S43" i="8"/>
  <c r="Q43" i="8"/>
  <c r="R43" i="8"/>
  <c r="W43" i="8"/>
  <c r="U43" i="8"/>
  <c r="V43" i="8"/>
  <c r="AA43" i="8"/>
  <c r="Y43" i="8"/>
  <c r="Z43" i="8"/>
  <c r="C44" i="8"/>
  <c r="A44" i="8"/>
  <c r="B44" i="8"/>
  <c r="G44" i="8"/>
  <c r="E44" i="8"/>
  <c r="F44" i="8"/>
  <c r="K44" i="8"/>
  <c r="I44" i="8"/>
  <c r="J44" i="8"/>
  <c r="O44" i="8"/>
  <c r="M44" i="8"/>
  <c r="N44" i="8"/>
  <c r="S44" i="8"/>
  <c r="Q44" i="8"/>
  <c r="R44" i="8"/>
  <c r="W44" i="8"/>
  <c r="U44" i="8"/>
  <c r="V44" i="8"/>
  <c r="AA44" i="8"/>
  <c r="Y44" i="8"/>
  <c r="Z44" i="8"/>
  <c r="C45" i="8"/>
  <c r="A45" i="8"/>
  <c r="B45" i="8"/>
  <c r="G45" i="8"/>
  <c r="E45" i="8"/>
  <c r="F45" i="8"/>
  <c r="K45" i="8"/>
  <c r="I45" i="8"/>
  <c r="J45" i="8"/>
  <c r="O45" i="8"/>
  <c r="M45" i="8"/>
  <c r="N45" i="8"/>
  <c r="S45" i="8"/>
  <c r="Q45" i="8"/>
  <c r="R45" i="8"/>
  <c r="W45" i="8"/>
  <c r="U45" i="8"/>
  <c r="V45" i="8"/>
  <c r="AA45" i="8"/>
  <c r="Y45" i="8"/>
  <c r="Z45" i="8"/>
  <c r="C46" i="8"/>
  <c r="A46" i="8"/>
  <c r="B46" i="8"/>
  <c r="G46" i="8"/>
  <c r="E46" i="8"/>
  <c r="F46" i="8"/>
  <c r="K46" i="8"/>
  <c r="I46" i="8"/>
  <c r="J46" i="8"/>
  <c r="O46" i="8"/>
  <c r="M46" i="8"/>
  <c r="N46" i="8"/>
  <c r="S46" i="8"/>
  <c r="Q46" i="8"/>
  <c r="R46" i="8"/>
  <c r="W46" i="8"/>
  <c r="U46" i="8"/>
  <c r="V46" i="8"/>
  <c r="AA46" i="8"/>
  <c r="Y46" i="8"/>
  <c r="Z46" i="8"/>
  <c r="C47" i="8"/>
  <c r="A47" i="8"/>
  <c r="B47" i="8"/>
  <c r="G47" i="8"/>
  <c r="E47" i="8"/>
  <c r="F47" i="8"/>
  <c r="K47" i="8"/>
  <c r="I47" i="8"/>
  <c r="J47" i="8"/>
  <c r="O47" i="8"/>
  <c r="M47" i="8"/>
  <c r="N47" i="8"/>
  <c r="S47" i="8"/>
  <c r="Q47" i="8"/>
  <c r="R47" i="8"/>
  <c r="W47" i="8"/>
  <c r="U47" i="8"/>
  <c r="V47" i="8"/>
  <c r="AA47" i="8"/>
  <c r="Y47" i="8"/>
  <c r="Z47" i="8"/>
  <c r="C50" i="8"/>
  <c r="A50" i="8"/>
  <c r="B50" i="8"/>
  <c r="G50" i="8"/>
  <c r="E50" i="8"/>
  <c r="F50" i="8"/>
  <c r="C51" i="8"/>
  <c r="A51" i="8"/>
  <c r="B51" i="8"/>
  <c r="G51" i="8"/>
  <c r="E51" i="8"/>
  <c r="F51" i="8"/>
  <c r="C52" i="8"/>
  <c r="A52" i="8"/>
  <c r="B52" i="8"/>
  <c r="G52" i="8"/>
  <c r="E52" i="8"/>
  <c r="F52" i="8"/>
  <c r="C53" i="8"/>
  <c r="A53" i="8"/>
  <c r="B53" i="8"/>
  <c r="G53" i="8"/>
  <c r="E53" i="8"/>
  <c r="F53" i="8"/>
  <c r="C54" i="8"/>
  <c r="A54" i="8"/>
  <c r="B54" i="8"/>
  <c r="G54" i="8"/>
  <c r="E54" i="8"/>
  <c r="F54" i="8"/>
  <c r="C57" i="8"/>
  <c r="A57" i="8"/>
  <c r="B57" i="8"/>
  <c r="G57" i="8"/>
  <c r="E57" i="8"/>
  <c r="F57" i="8"/>
  <c r="K57" i="8"/>
  <c r="I57" i="8"/>
  <c r="J57" i="8"/>
  <c r="O57" i="8"/>
  <c r="M57" i="8"/>
  <c r="N57" i="8"/>
  <c r="S57" i="8"/>
  <c r="Q57" i="8"/>
  <c r="R57" i="8"/>
  <c r="W57" i="8"/>
  <c r="U57" i="8"/>
  <c r="V57" i="8"/>
  <c r="AA57" i="8"/>
  <c r="Y57" i="8"/>
  <c r="Z57" i="8"/>
  <c r="C58" i="8"/>
  <c r="A58" i="8"/>
  <c r="B58" i="8"/>
  <c r="G58" i="8"/>
  <c r="E58" i="8"/>
  <c r="F58" i="8"/>
  <c r="K58" i="8"/>
  <c r="I58" i="8"/>
  <c r="J58" i="8"/>
  <c r="O58" i="8"/>
  <c r="M58" i="8"/>
  <c r="N58" i="8"/>
  <c r="S58" i="8"/>
  <c r="Q58" i="8"/>
  <c r="R58" i="8"/>
  <c r="W58" i="8"/>
  <c r="U58" i="8"/>
  <c r="V58" i="8"/>
  <c r="AA58" i="8"/>
  <c r="Y58" i="8"/>
  <c r="Z58" i="8"/>
  <c r="C59" i="8"/>
  <c r="A59" i="8"/>
  <c r="B59" i="8"/>
  <c r="G59" i="8"/>
  <c r="E59" i="8"/>
  <c r="F59" i="8"/>
  <c r="K59" i="8"/>
  <c r="I59" i="8"/>
  <c r="J59" i="8"/>
  <c r="O59" i="8"/>
  <c r="M59" i="8"/>
  <c r="N59" i="8"/>
  <c r="S59" i="8"/>
  <c r="Q59" i="8"/>
  <c r="R59" i="8"/>
  <c r="W59" i="8"/>
  <c r="U59" i="8"/>
  <c r="V59" i="8"/>
  <c r="AA59" i="8"/>
  <c r="Y59" i="8"/>
  <c r="Z59" i="8"/>
  <c r="C60" i="8"/>
  <c r="A60" i="8"/>
  <c r="B60" i="8"/>
  <c r="G60" i="8"/>
  <c r="E60" i="8"/>
  <c r="F60" i="8"/>
  <c r="K60" i="8"/>
  <c r="I60" i="8"/>
  <c r="J60" i="8"/>
  <c r="O60" i="8"/>
  <c r="M60" i="8"/>
  <c r="N60" i="8"/>
  <c r="S60" i="8"/>
  <c r="Q60" i="8"/>
  <c r="R60" i="8"/>
  <c r="W60" i="8"/>
  <c r="U60" i="8"/>
  <c r="V60" i="8"/>
  <c r="AA60" i="8"/>
  <c r="Y60" i="8"/>
  <c r="Z60" i="8"/>
  <c r="C61" i="8"/>
  <c r="A61" i="8"/>
  <c r="B61" i="8"/>
  <c r="G61" i="8"/>
  <c r="E61" i="8"/>
  <c r="F61" i="8"/>
  <c r="K61" i="8"/>
  <c r="I61" i="8"/>
  <c r="J61" i="8"/>
  <c r="O61" i="8"/>
  <c r="M61" i="8"/>
  <c r="N61" i="8"/>
  <c r="S61" i="8"/>
  <c r="Q61" i="8"/>
  <c r="R61" i="8"/>
  <c r="W61" i="8"/>
  <c r="U61" i="8"/>
  <c r="V61" i="8"/>
  <c r="AA61" i="8"/>
  <c r="Y61" i="8"/>
  <c r="Z61" i="8"/>
  <c r="C64" i="8"/>
  <c r="A64" i="8"/>
  <c r="B64" i="8"/>
  <c r="G64" i="8"/>
  <c r="E64" i="8"/>
  <c r="F64" i="8"/>
  <c r="C67" i="8"/>
  <c r="A67" i="8"/>
  <c r="B67" i="8"/>
  <c r="G67" i="8"/>
  <c r="E67" i="8"/>
  <c r="F67" i="8"/>
  <c r="B69" i="8"/>
  <c r="C69" i="8"/>
  <c r="D69" i="8"/>
  <c r="E69" i="8"/>
  <c r="F69" i="8"/>
  <c r="G69" i="8"/>
  <c r="H69" i="8"/>
  <c r="E70" i="8"/>
  <c r="F70" i="8"/>
  <c r="G70" i="8"/>
  <c r="H70" i="8"/>
  <c r="B71" i="8"/>
  <c r="C71" i="8"/>
  <c r="D71" i="8"/>
  <c r="E71" i="8"/>
  <c r="F71" i="8"/>
  <c r="G71" i="8"/>
  <c r="H71" i="8"/>
  <c r="B72" i="8"/>
  <c r="C72" i="8"/>
  <c r="D72" i="8"/>
  <c r="E72" i="8"/>
  <c r="F72" i="8"/>
  <c r="G72" i="8"/>
  <c r="H72" i="8"/>
  <c r="E75" i="8"/>
  <c r="F75" i="8"/>
  <c r="G75" i="8"/>
  <c r="H75" i="8"/>
  <c r="B76" i="8"/>
  <c r="C76" i="8"/>
  <c r="D76" i="8"/>
  <c r="E76" i="8"/>
  <c r="F76" i="8"/>
  <c r="G76" i="8"/>
  <c r="H76" i="8"/>
  <c r="B77" i="8"/>
  <c r="C77" i="8"/>
  <c r="D77" i="8"/>
  <c r="E77" i="8"/>
  <c r="F77" i="8"/>
  <c r="G77" i="8"/>
  <c r="H77" i="8"/>
  <c r="E80" i="8"/>
  <c r="F80" i="8"/>
  <c r="G80" i="8"/>
  <c r="H80" i="8"/>
  <c r="B81" i="8"/>
  <c r="C81" i="8"/>
  <c r="D81" i="8"/>
  <c r="E81" i="8"/>
  <c r="F81" i="8"/>
  <c r="G81" i="8"/>
  <c r="H81" i="8"/>
  <c r="B82" i="8"/>
  <c r="C82" i="8"/>
  <c r="D82" i="8"/>
  <c r="E82" i="8"/>
  <c r="F82" i="8"/>
  <c r="G82" i="8"/>
  <c r="H82" i="8"/>
  <c r="B83" i="8"/>
  <c r="C83" i="8"/>
  <c r="D83" i="8"/>
  <c r="E83" i="8"/>
  <c r="F83" i="8"/>
  <c r="G83" i="8"/>
  <c r="H83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H2" i="13"/>
  <c r="H3" i="13"/>
  <c r="H4" i="13"/>
  <c r="H5" i="13"/>
  <c r="H6" i="13"/>
  <c r="H7" i="13"/>
  <c r="H8" i="13"/>
  <c r="H9" i="13"/>
  <c r="H10" i="13"/>
  <c r="H11" i="13"/>
  <c r="H12" i="13"/>
  <c r="G26" i="13"/>
  <c r="G27" i="13"/>
  <c r="G32" i="13"/>
  <c r="G33" i="13"/>
  <c r="G36" i="13"/>
  <c r="G37" i="13"/>
  <c r="G38" i="13"/>
  <c r="G39" i="13"/>
  <c r="G40" i="13"/>
  <c r="G43" i="13"/>
  <c r="G44" i="13"/>
  <c r="G46" i="13"/>
  <c r="G47" i="13"/>
  <c r="G48" i="13"/>
  <c r="G49" i="13"/>
  <c r="G51" i="13"/>
  <c r="G52" i="13"/>
  <c r="G53" i="13"/>
  <c r="G56" i="13"/>
  <c r="G57" i="13"/>
  <c r="G61" i="13"/>
  <c r="G62" i="13"/>
  <c r="G63" i="13"/>
  <c r="G65" i="13"/>
  <c r="G68" i="13"/>
  <c r="G69" i="13"/>
  <c r="G72" i="13"/>
  <c r="G74" i="13"/>
  <c r="G75" i="13"/>
  <c r="G76" i="13"/>
  <c r="G77" i="13"/>
  <c r="G80" i="13"/>
</calcChain>
</file>

<file path=xl/comments1.xml><?xml version="1.0" encoding="utf-8"?>
<comments xmlns="http://schemas.openxmlformats.org/spreadsheetml/2006/main">
  <authors>
    <author>Dave Leip</author>
  </authors>
  <commentList>
    <comment ref="N9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Original: 10,031
Audit: 11,494</t>
        </r>
      </text>
    </comment>
    <comment ref="O9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Original: 13,655
Audit: 15,873</t>
        </r>
      </text>
    </comment>
    <comment ref="Q9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Original: 589
Audit: 632</t>
        </r>
      </text>
    </comment>
    <comment ref="N10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Corrected figure in Warrick County</t>
        </r>
      </text>
    </comment>
    <comment ref="O10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Corrected figure in Warrick County</t>
        </r>
      </text>
    </comment>
    <comment ref="Q100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Corrected figure in Warrick County</t>
        </r>
      </text>
    </comment>
    <comment ref="A14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Kansas City included with Jackson County</t>
        </r>
      </text>
    </comment>
  </commentList>
</comments>
</file>

<file path=xl/sharedStrings.xml><?xml version="1.0" encoding="utf-8"?>
<sst xmlns="http://schemas.openxmlformats.org/spreadsheetml/2006/main" count="6050" uniqueCount="1231">
  <si>
    <t>Mountain</t>
  </si>
  <si>
    <t>Moniteau</t>
  </si>
  <si>
    <t>R</t>
  </si>
  <si>
    <t>Ripley</t>
  </si>
  <si>
    <t>Onslow</t>
  </si>
  <si>
    <t>Powell</t>
  </si>
  <si>
    <t>Perry</t>
  </si>
  <si>
    <t>Wheatland</t>
  </si>
  <si>
    <t>Hoke</t>
  </si>
  <si>
    <t>Hettinger</t>
  </si>
  <si>
    <t>Nodaway</t>
  </si>
  <si>
    <t>NH</t>
  </si>
  <si>
    <t>Cheshire</t>
  </si>
  <si>
    <t>Coos</t>
  </si>
  <si>
    <t>Grafton</t>
  </si>
  <si>
    <t>Hillsborough</t>
  </si>
  <si>
    <t>Merrimack</t>
  </si>
  <si>
    <t>Grand Isle</t>
  </si>
  <si>
    <t>Lamoille</t>
  </si>
  <si>
    <t>Orleans</t>
  </si>
  <si>
    <t>Utah State Elections Office</t>
  </si>
  <si>
    <t>Floyd</t>
  </si>
  <si>
    <t>Decatur</t>
  </si>
  <si>
    <t>Grand Forks</t>
  </si>
  <si>
    <t>LaMoure</t>
  </si>
  <si>
    <t>Petroleum</t>
  </si>
  <si>
    <t>Monongalia</t>
  </si>
  <si>
    <t>Missouri Office of the Secretary of State</t>
  </si>
  <si>
    <t>Montana Secretary of State</t>
  </si>
  <si>
    <t>Green</t>
  </si>
  <si>
    <t>Yellowstone</t>
  </si>
  <si>
    <t>Mercer</t>
  </si>
  <si>
    <t>Traill</t>
  </si>
  <si>
    <t>Tippecanoe</t>
  </si>
  <si>
    <t>Tipton</t>
  </si>
  <si>
    <t>Rutherford</t>
  </si>
  <si>
    <t>Jones</t>
  </si>
  <si>
    <t>Franklin</t>
  </si>
  <si>
    <t>Yadkin</t>
  </si>
  <si>
    <t>Election Date:</t>
  </si>
  <si>
    <t>Cabarrus</t>
  </si>
  <si>
    <t>Henry</t>
  </si>
  <si>
    <t>Gasconade</t>
  </si>
  <si>
    <t>Oliver</t>
  </si>
  <si>
    <t>Brunswick</t>
  </si>
  <si>
    <t>% Total Vote</t>
  </si>
  <si>
    <t>Sargent</t>
  </si>
  <si>
    <t>Slope</t>
  </si>
  <si>
    <t>Pocahontas</t>
  </si>
  <si>
    <t>Dade</t>
  </si>
  <si>
    <t>Grand</t>
  </si>
  <si>
    <t>Grant</t>
  </si>
  <si>
    <t>Harrison</t>
  </si>
  <si>
    <t>Shannon</t>
  </si>
  <si>
    <t>Vermillion</t>
  </si>
  <si>
    <t>Flathead</t>
  </si>
  <si>
    <t>Democratic</t>
  </si>
  <si>
    <t>Rolette</t>
  </si>
  <si>
    <t>Gaston</t>
  </si>
  <si>
    <t>Oklahoma</t>
  </si>
  <si>
    <t>Date</t>
  </si>
  <si>
    <t>Gibson</t>
  </si>
  <si>
    <t>Asotin</t>
  </si>
  <si>
    <t>Wilson</t>
  </si>
  <si>
    <t>Cavalier</t>
  </si>
  <si>
    <t>Golden Valley</t>
  </si>
  <si>
    <t>Graham</t>
  </si>
  <si>
    <t>Cherokee</t>
  </si>
  <si>
    <t>Davis</t>
  </si>
  <si>
    <t>Carter</t>
  </si>
  <si>
    <t>Howard</t>
  </si>
  <si>
    <t>Prairie</t>
  </si>
  <si>
    <t>Utah</t>
  </si>
  <si>
    <t>Hancock</t>
  </si>
  <si>
    <t>Webster</t>
  </si>
  <si>
    <t>Kane</t>
  </si>
  <si>
    <t>Ohio</t>
  </si>
  <si>
    <t>Dubois</t>
  </si>
  <si>
    <t>New Castle</t>
  </si>
  <si>
    <t>Stanly</t>
  </si>
  <si>
    <t>Stokes</t>
  </si>
  <si>
    <t>Spencer</t>
  </si>
  <si>
    <t>North Carolina State Board of Elections</t>
  </si>
  <si>
    <t>Fulton</t>
  </si>
  <si>
    <t>Vanderburgh</t>
  </si>
  <si>
    <t>Yancey</t>
  </si>
  <si>
    <t>Cape Girardeau</t>
  </si>
  <si>
    <t>Pulaski</t>
  </si>
  <si>
    <t>Pettis</t>
  </si>
  <si>
    <t>Rosebud</t>
  </si>
  <si>
    <t>Hamilton</t>
  </si>
  <si>
    <t>Warrick</t>
  </si>
  <si>
    <t>Emery</t>
  </si>
  <si>
    <t>Vernon</t>
  </si>
  <si>
    <t>Johnson</t>
  </si>
  <si>
    <t>Granville</t>
  </si>
  <si>
    <t>Guilford</t>
  </si>
  <si>
    <t>Atchison</t>
  </si>
  <si>
    <t>Essex</t>
  </si>
  <si>
    <t>Wibaux</t>
  </si>
  <si>
    <t>Berkeley</t>
  </si>
  <si>
    <t>Ransom</t>
  </si>
  <si>
    <t>Stutsman</t>
  </si>
  <si>
    <t>Pacific</t>
  </si>
  <si>
    <t>Rutland</t>
  </si>
  <si>
    <t>Windham</t>
  </si>
  <si>
    <t>Windsor</t>
  </si>
  <si>
    <t>Vermont</t>
  </si>
  <si>
    <t>Liberty Union</t>
  </si>
  <si>
    <t>Big Horn</t>
  </si>
  <si>
    <t>Randolph</t>
  </si>
  <si>
    <t>White</t>
  </si>
  <si>
    <t>Lewis</t>
  </si>
  <si>
    <t>Counties with Lowest Percent of Vote</t>
  </si>
  <si>
    <t>ST</t>
  </si>
  <si>
    <t>CTY</t>
  </si>
  <si>
    <t>dem</t>
  </si>
  <si>
    <t>rep</t>
  </si>
  <si>
    <t>ind</t>
  </si>
  <si>
    <t>lib</t>
  </si>
  <si>
    <t>cst</t>
  </si>
  <si>
    <t>grn</t>
  </si>
  <si>
    <t>St. Francois</t>
  </si>
  <si>
    <t>Beaver</t>
  </si>
  <si>
    <t>Harnett</t>
  </si>
  <si>
    <t>Osage</t>
  </si>
  <si>
    <t>T</t>
  </si>
  <si>
    <t>Ashe</t>
  </si>
  <si>
    <t>Snohomish</t>
  </si>
  <si>
    <t>Wabash</t>
  </si>
  <si>
    <t>Griggs</t>
  </si>
  <si>
    <t>Summit</t>
  </si>
  <si>
    <t>Surry</t>
  </si>
  <si>
    <t>First Place</t>
  </si>
  <si>
    <t>Sweet Grass</t>
  </si>
  <si>
    <t>Martin</t>
  </si>
  <si>
    <t>mtn</t>
  </si>
  <si>
    <t>Eddy</t>
  </si>
  <si>
    <t>Brooke</t>
  </si>
  <si>
    <t>Treasure</t>
  </si>
  <si>
    <t>Lenoir</t>
  </si>
  <si>
    <t>Nash</t>
  </si>
  <si>
    <t>#Prc</t>
  </si>
  <si>
    <t>Marion</t>
  </si>
  <si>
    <t>Total</t>
  </si>
  <si>
    <t>McKenzie</t>
  </si>
  <si>
    <t>City</t>
  </si>
  <si>
    <t>UT</t>
  </si>
  <si>
    <t>Blanks/Undervotes</t>
  </si>
  <si>
    <t>Void/Overvotes</t>
  </si>
  <si>
    <t>Margin of Victory</t>
  </si>
  <si>
    <t>Camden</t>
  </si>
  <si>
    <t>Phillips</t>
  </si>
  <si>
    <t>Putnam</t>
  </si>
  <si>
    <t>Ferry</t>
  </si>
  <si>
    <t>Person</t>
  </si>
  <si>
    <t>Sioux</t>
  </si>
  <si>
    <t>Pender</t>
  </si>
  <si>
    <t>Stark</t>
  </si>
  <si>
    <t>Republican</t>
  </si>
  <si>
    <t>Leicester</t>
  </si>
  <si>
    <t>Lunenburg</t>
  </si>
  <si>
    <t>Raleigh</t>
  </si>
  <si>
    <t>State Ranking</t>
  </si>
  <si>
    <t>Lewis and Clark</t>
  </si>
  <si>
    <t>% Difference</t>
  </si>
  <si>
    <t>Springfield</t>
  </si>
  <si>
    <t>Temple</t>
  </si>
  <si>
    <t>Topsham</t>
  </si>
  <si>
    <t>Troy</t>
  </si>
  <si>
    <t>Unity</t>
  </si>
  <si>
    <t>Waltham</t>
  </si>
  <si>
    <t>Richland</t>
  </si>
  <si>
    <t>Mingo</t>
  </si>
  <si>
    <t>Robeson</t>
  </si>
  <si>
    <t>Sampson</t>
  </si>
  <si>
    <t>Popular Vote</t>
  </si>
  <si>
    <t>Independent</t>
  </si>
  <si>
    <t>Margin (%)</t>
  </si>
  <si>
    <t>Bottineau</t>
  </si>
  <si>
    <t>Starke</t>
  </si>
  <si>
    <t>Newton</t>
  </si>
  <si>
    <t>Morton</t>
  </si>
  <si>
    <t>Kosciusko</t>
  </si>
  <si>
    <t>Constitution</t>
  </si>
  <si>
    <t>Macon</t>
  </si>
  <si>
    <t>Counties with Highest Percent of Vote</t>
  </si>
  <si>
    <t>Howell</t>
  </si>
  <si>
    <t>Iron</t>
  </si>
  <si>
    <t>Wirt</t>
  </si>
  <si>
    <t>Posey</t>
  </si>
  <si>
    <t>&lt;30%</t>
  </si>
  <si>
    <t>Edgecombe</t>
  </si>
  <si>
    <t>Fourth Place</t>
  </si>
  <si>
    <t>&lt;40%</t>
  </si>
  <si>
    <t>Beaverhead</t>
  </si>
  <si>
    <t>Wake</t>
  </si>
  <si>
    <t>Jasper</t>
  </si>
  <si>
    <t>Watauga</t>
  </si>
  <si>
    <t>County</t>
  </si>
  <si>
    <t>San Juan</t>
  </si>
  <si>
    <t>Blanks</t>
  </si>
  <si>
    <t>Missouri</t>
  </si>
  <si>
    <t>Avery</t>
  </si>
  <si>
    <t>States with Highest Percent of Vote</t>
  </si>
  <si>
    <t>Northampton</t>
  </si>
  <si>
    <t>Party</t>
  </si>
  <si>
    <t>Tyrrell</t>
  </si>
  <si>
    <t>Elec Vote</t>
  </si>
  <si>
    <t>Lafayette</t>
  </si>
  <si>
    <t>Wilkes</t>
  </si>
  <si>
    <t>Douglas</t>
  </si>
  <si>
    <t>Schuyler</t>
  </si>
  <si>
    <t>Dunklin</t>
  </si>
  <si>
    <t>Preston</t>
  </si>
  <si>
    <t>Groton</t>
  </si>
  <si>
    <t>Hampton</t>
  </si>
  <si>
    <t>Hartland</t>
  </si>
  <si>
    <t>Hebron</t>
  </si>
  <si>
    <t>Lebanon</t>
  </si>
  <si>
    <t>Lisbon</t>
  </si>
  <si>
    <t>Lyme</t>
  </si>
  <si>
    <t>Manchester</t>
  </si>
  <si>
    <t>Marlborough</t>
  </si>
  <si>
    <t>Middlebury</t>
  </si>
  <si>
    <t>Milford</t>
  </si>
  <si>
    <t>Newington</t>
  </si>
  <si>
    <t>Norwich</t>
  </si>
  <si>
    <t>Plainfield</t>
  </si>
  <si>
    <t>Plymouth</t>
  </si>
  <si>
    <t>Pomfret</t>
  </si>
  <si>
    <t>Roxbury</t>
  </si>
  <si>
    <t>Salem</t>
  </si>
  <si>
    <t>Salisbury</t>
  </si>
  <si>
    <t>Clinton</t>
  </si>
  <si>
    <t>Owen</t>
  </si>
  <si>
    <t>Logan</t>
  </si>
  <si>
    <t>Scott</t>
  </si>
  <si>
    <t>Stratford</t>
  </si>
  <si>
    <t>Braxton</t>
  </si>
  <si>
    <t>ND</t>
  </si>
  <si>
    <t>Thurston</t>
  </si>
  <si>
    <t>Governor</t>
  </si>
  <si>
    <t>Lt. Governor</t>
  </si>
  <si>
    <t>State3</t>
  </si>
  <si>
    <t>Skamania</t>
  </si>
  <si>
    <t>Pinkham's Grant</t>
  </si>
  <si>
    <t>Pittsburg</t>
  </si>
  <si>
    <t>Walla Walla</t>
  </si>
  <si>
    <t>Whatcom</t>
  </si>
  <si>
    <t>Yakima</t>
  </si>
  <si>
    <t>Sandown</t>
  </si>
  <si>
    <t>Liberty</t>
  </si>
  <si>
    <t>Votes</t>
  </si>
  <si>
    <t>Washington Secretary of State</t>
  </si>
  <si>
    <t>Miller</t>
  </si>
  <si>
    <t>Inc</t>
  </si>
  <si>
    <t>Indiana Secretary of State</t>
  </si>
  <si>
    <t>Tuftonboro</t>
  </si>
  <si>
    <t>Waterville Valley</t>
  </si>
  <si>
    <t>Weare</t>
  </si>
  <si>
    <t>Alamance</t>
  </si>
  <si>
    <t>Alexander</t>
  </si>
  <si>
    <t>Granite</t>
  </si>
  <si>
    <t>Skagit</t>
  </si>
  <si>
    <t>Mitchell</t>
  </si>
  <si>
    <t>Stone</t>
  </si>
  <si>
    <t>Currituck</t>
  </si>
  <si>
    <t>Pend Oreille</t>
  </si>
  <si>
    <t>Complete Title</t>
  </si>
  <si>
    <t>Publisher</t>
  </si>
  <si>
    <t>Year</t>
  </si>
  <si>
    <t>Pages</t>
  </si>
  <si>
    <t>Deer Lodge</t>
  </si>
  <si>
    <t>Fallon</t>
  </si>
  <si>
    <t>Roosevelt</t>
  </si>
  <si>
    <t>Access Date</t>
  </si>
  <si>
    <t>Audrain</t>
  </si>
  <si>
    <t>Laclede</t>
  </si>
  <si>
    <t>Cascade</t>
  </si>
  <si>
    <t>Daniels</t>
  </si>
  <si>
    <t>Won?</t>
  </si>
  <si>
    <t>Jackson</t>
  </si>
  <si>
    <t>Mountrail</t>
  </si>
  <si>
    <t>Park</t>
  </si>
  <si>
    <t>Hertford</t>
  </si>
  <si>
    <t>Rush</t>
  </si>
  <si>
    <t>MO</t>
  </si>
  <si>
    <t>Andrew</t>
  </si>
  <si>
    <t>Second Place</t>
  </si>
  <si>
    <t>Third Place</t>
  </si>
  <si>
    <t>Whitley</t>
  </si>
  <si>
    <t>Chariton</t>
  </si>
  <si>
    <t>Cole</t>
  </si>
  <si>
    <t>Rockingham</t>
  </si>
  <si>
    <t>Huntington</t>
  </si>
  <si>
    <t>&lt;50%</t>
  </si>
  <si>
    <t>&lt;10%</t>
  </si>
  <si>
    <t>&lt;20%</t>
  </si>
  <si>
    <t>Clay</t>
  </si>
  <si>
    <t>Forsyth</t>
  </si>
  <si>
    <t>Level</t>
  </si>
  <si>
    <t>Anson</t>
  </si>
  <si>
    <t>County Ranking</t>
  </si>
  <si>
    <t>Democratic-NPL</t>
  </si>
  <si>
    <t>Burke</t>
  </si>
  <si>
    <t>Christian</t>
  </si>
  <si>
    <t>&gt;50%</t>
  </si>
  <si>
    <t>&gt;60%</t>
  </si>
  <si>
    <t>&gt;70%</t>
  </si>
  <si>
    <t>&gt;80%</t>
  </si>
  <si>
    <t>Swain</t>
  </si>
  <si>
    <t>Belknap</t>
  </si>
  <si>
    <t>States with Lowest Percent of Vote</t>
  </si>
  <si>
    <t>Columbia</t>
  </si>
  <si>
    <t>Broadwater</t>
  </si>
  <si>
    <t>Mineral</t>
  </si>
  <si>
    <t>Strafford</t>
  </si>
  <si>
    <t>New Hampshire</t>
  </si>
  <si>
    <t>Addison</t>
  </si>
  <si>
    <t>VT</t>
  </si>
  <si>
    <t>Bennington</t>
  </si>
  <si>
    <t>Caledonia</t>
  </si>
  <si>
    <t>Chittenden</t>
  </si>
  <si>
    <t>Hendricks</t>
  </si>
  <si>
    <t>Fayette</t>
  </si>
  <si>
    <t>Steele</t>
  </si>
  <si>
    <t>Rowan</t>
  </si>
  <si>
    <t>Daggett</t>
  </si>
  <si>
    <t>Blackford</t>
  </si>
  <si>
    <t>Island</t>
  </si>
  <si>
    <t>Candia</t>
  </si>
  <si>
    <t>Center Harbor</t>
  </si>
  <si>
    <t>Charlestown</t>
  </si>
  <si>
    <t>Chichester</t>
  </si>
  <si>
    <t>Claremont</t>
  </si>
  <si>
    <t>Clarksville</t>
  </si>
  <si>
    <t>Croydon</t>
  </si>
  <si>
    <t>Danville</t>
  </si>
  <si>
    <t>Deering</t>
  </si>
  <si>
    <t>Derry</t>
  </si>
  <si>
    <t>Dixville</t>
  </si>
  <si>
    <t>Dorchester</t>
  </si>
  <si>
    <t>Dublin</t>
  </si>
  <si>
    <t>Dummer</t>
  </si>
  <si>
    <t>Dunbarton</t>
  </si>
  <si>
    <t>East Kingston</t>
  </si>
  <si>
    <t>Eaton</t>
  </si>
  <si>
    <t>Effingham</t>
  </si>
  <si>
    <t>Epping</t>
  </si>
  <si>
    <t>Epsom</t>
  </si>
  <si>
    <t>Errol</t>
  </si>
  <si>
    <t>New Madrid</t>
  </si>
  <si>
    <t>Dover</t>
  </si>
  <si>
    <t>Short Name</t>
  </si>
  <si>
    <t>Notes</t>
  </si>
  <si>
    <t>Uintah</t>
  </si>
  <si>
    <t>Judith Basin</t>
  </si>
  <si>
    <t>Noble</t>
  </si>
  <si>
    <t>Lemington</t>
  </si>
  <si>
    <t>Lyndon</t>
  </si>
  <si>
    <t>Maidstone</t>
  </si>
  <si>
    <t>Marlboro</t>
  </si>
  <si>
    <t>Middletown Springs</t>
  </si>
  <si>
    <t>Monkton</t>
  </si>
  <si>
    <t>Montpelier</t>
  </si>
  <si>
    <t>Haverhill</t>
  </si>
  <si>
    <t>Hinsdale</t>
  </si>
  <si>
    <t>Holland</t>
  </si>
  <si>
    <t>Hopkinton</t>
  </si>
  <si>
    <t>Kingston</t>
  </si>
  <si>
    <t>Lancaster</t>
  </si>
  <si>
    <t>Moretown</t>
  </si>
  <si>
    <t>Morristown</t>
  </si>
  <si>
    <t>Mendon</t>
  </si>
  <si>
    <t>Middleton</t>
  </si>
  <si>
    <t>Northfield</t>
  </si>
  <si>
    <t>Pembroke</t>
  </si>
  <si>
    <t>Pittsfield</t>
  </si>
  <si>
    <t>Warner</t>
  </si>
  <si>
    <t>Congressional Districts with Highest Percent of Vote</t>
  </si>
  <si>
    <t>Okanogan</t>
  </si>
  <si>
    <t>Platte</t>
  </si>
  <si>
    <t>Gorham</t>
  </si>
  <si>
    <t>Greenville</t>
  </si>
  <si>
    <t>Hanover</t>
  </si>
  <si>
    <t>Hollis</t>
  </si>
  <si>
    <t>Hudson</t>
  </si>
  <si>
    <t>Bowman</t>
  </si>
  <si>
    <t>Morgan</t>
  </si>
  <si>
    <t>Towner</t>
  </si>
  <si>
    <t>Mount Holly</t>
  </si>
  <si>
    <t>Littleton</t>
  </si>
  <si>
    <t>Washington</t>
  </si>
  <si>
    <t>Ste. Genevieve</t>
  </si>
  <si>
    <t>Madison</t>
  </si>
  <si>
    <t>Dickey</t>
  </si>
  <si>
    <t>Pembina</t>
  </si>
  <si>
    <t>West Virginia</t>
  </si>
  <si>
    <t>WV</t>
  </si>
  <si>
    <t>Hyde</t>
  </si>
  <si>
    <t>Transylvania</t>
  </si>
  <si>
    <t>Dare</t>
  </si>
  <si>
    <t>Davie</t>
  </si>
  <si>
    <t>Duplin</t>
  </si>
  <si>
    <t>Durham</t>
  </si>
  <si>
    <t>Renville</t>
  </si>
  <si>
    <t>Garfield</t>
  </si>
  <si>
    <t>Abbrev</t>
  </si>
  <si>
    <t>Dunn</t>
  </si>
  <si>
    <t>Perquimans</t>
  </si>
  <si>
    <t>Ward</t>
  </si>
  <si>
    <t>Linn</t>
  </si>
  <si>
    <t>Daviess</t>
  </si>
  <si>
    <t>Dearborn</t>
  </si>
  <si>
    <t>Montgomery</t>
  </si>
  <si>
    <t>Mecklenburg</t>
  </si>
  <si>
    <t>Ozark</t>
  </si>
  <si>
    <t>Maries</t>
  </si>
  <si>
    <t>Congressional District Ranking</t>
  </si>
  <si>
    <t>Pop Vote</t>
  </si>
  <si>
    <t>Spokane</t>
  </si>
  <si>
    <t>Sheridan</t>
  </si>
  <si>
    <t>Williams</t>
  </si>
  <si>
    <t>Moore</t>
  </si>
  <si>
    <t>Voting Method</t>
  </si>
  <si>
    <t>No.</t>
  </si>
  <si>
    <t>Cass</t>
  </si>
  <si>
    <t>Salt Lake</t>
  </si>
  <si>
    <t>Sanpete</t>
  </si>
  <si>
    <t>Easton</t>
  </si>
  <si>
    <t>Enfield</t>
  </si>
  <si>
    <t>Farmington</t>
  </si>
  <si>
    <t>Goshen</t>
  </si>
  <si>
    <t>Granby</t>
  </si>
  <si>
    <t>LaPorte</t>
  </si>
  <si>
    <t>Sevier</t>
  </si>
  <si>
    <t>Carbon</t>
  </si>
  <si>
    <t>Millard</t>
  </si>
  <si>
    <t>Piute</t>
  </si>
  <si>
    <t>Wasatch</t>
  </si>
  <si>
    <t>Porter</t>
  </si>
  <si>
    <t>1st</t>
  </si>
  <si>
    <t>2nd</t>
  </si>
  <si>
    <t>LaGrange</t>
  </si>
  <si>
    <t>Nelson</t>
  </si>
  <si>
    <t>Warren</t>
  </si>
  <si>
    <t>Wayne</t>
  </si>
  <si>
    <t>Chelan</t>
  </si>
  <si>
    <t>Danbury</t>
  </si>
  <si>
    <t>Derby</t>
  </si>
  <si>
    <t>East Haven</t>
  </si>
  <si>
    <t>Atkinson and Gilmanton Academy Grant</t>
  </si>
  <si>
    <t>Beans Grant</t>
  </si>
  <si>
    <t>Beans Purchase</t>
  </si>
  <si>
    <t>Purchase</t>
  </si>
  <si>
    <t>Chandlers Purchase</t>
  </si>
  <si>
    <t>&gt;90%</t>
  </si>
  <si>
    <t>Cleveland</t>
  </si>
  <si>
    <t>Largest Margin of Victory</t>
  </si>
  <si>
    <t>Allen</t>
  </si>
  <si>
    <t>McDowell</t>
  </si>
  <si>
    <t>Gentry</t>
  </si>
  <si>
    <t>Peterborough</t>
  </si>
  <si>
    <t>Piermont</t>
  </si>
  <si>
    <t>Ossipee</t>
  </si>
  <si>
    <t>Meredith</t>
  </si>
  <si>
    <t>Milan</t>
  </si>
  <si>
    <t>Millsfield</t>
  </si>
  <si>
    <t>Mont Vernon</t>
  </si>
  <si>
    <t>Moultonborough</t>
  </si>
  <si>
    <t>Nashua</t>
  </si>
  <si>
    <t>New Boston</t>
  </si>
  <si>
    <t>New Durham</t>
  </si>
  <si>
    <t>New Hampton</t>
  </si>
  <si>
    <t>New Ipswich</t>
  </si>
  <si>
    <t>Newfields</t>
  </si>
  <si>
    <t>Newmarket</t>
  </si>
  <si>
    <t>North Hampton</t>
  </si>
  <si>
    <t>Northumberland</t>
  </si>
  <si>
    <t>Northwood</t>
  </si>
  <si>
    <t>Harrisville</t>
  </si>
  <si>
    <t>Hart's Location</t>
  </si>
  <si>
    <t>Henniker</t>
  </si>
  <si>
    <t>Holderness</t>
  </si>
  <si>
    <t>Hooksett</t>
  </si>
  <si>
    <t>Jaffrey</t>
  </si>
  <si>
    <t>Wentworth's</t>
  </si>
  <si>
    <t>Wentworth</t>
  </si>
  <si>
    <t>Total Vote</t>
  </si>
  <si>
    <t>Barbour</t>
  </si>
  <si>
    <t>Author1</t>
  </si>
  <si>
    <t>Author1 Title</t>
  </si>
  <si>
    <t>Author2</t>
  </si>
  <si>
    <t>Author2 Title</t>
  </si>
  <si>
    <t>Comp</t>
  </si>
  <si>
    <t>Article Title</t>
  </si>
  <si>
    <t>Bakersfield</t>
  </si>
  <si>
    <t>Baltimore</t>
  </si>
  <si>
    <t>Barnard</t>
  </si>
  <si>
    <t>Stratham</t>
  </si>
  <si>
    <t>Sugar Hill</t>
  </si>
  <si>
    <t>Sunapee</t>
  </si>
  <si>
    <t>Barnet</t>
  </si>
  <si>
    <t>Belvidere</t>
  </si>
  <si>
    <t>Brandon</t>
  </si>
  <si>
    <t>Brattleboro</t>
  </si>
  <si>
    <t>Bridport</t>
  </si>
  <si>
    <t>Type</t>
  </si>
  <si>
    <t>Web Page</t>
  </si>
  <si>
    <t>X</t>
  </si>
  <si>
    <t>W</t>
  </si>
  <si>
    <t>Wells</t>
  </si>
  <si>
    <t>Dallas</t>
  </si>
  <si>
    <t>DeKalb</t>
  </si>
  <si>
    <t>Missoula</t>
  </si>
  <si>
    <t>Rank</t>
  </si>
  <si>
    <t>Hampshire</t>
  </si>
  <si>
    <t>Vance</t>
  </si>
  <si>
    <t>Highest % of Vote and Lose</t>
  </si>
  <si>
    <t>D</t>
  </si>
  <si>
    <t>Bates</t>
  </si>
  <si>
    <t>Divide</t>
  </si>
  <si>
    <t>Kidder</t>
  </si>
  <si>
    <t>Pasquotank</t>
  </si>
  <si>
    <t>Gilmer</t>
  </si>
  <si>
    <t>Pamlico</t>
  </si>
  <si>
    <t>Reynolds</t>
  </si>
  <si>
    <t>St. Joseph</t>
  </si>
  <si>
    <t>Columbus</t>
  </si>
  <si>
    <t>Bertie</t>
  </si>
  <si>
    <t>Kitsap</t>
  </si>
  <si>
    <t>Gates</t>
  </si>
  <si>
    <t>Stevens</t>
  </si>
  <si>
    <t>Greene</t>
  </si>
  <si>
    <t>Parke</t>
  </si>
  <si>
    <t>Jefferson</t>
  </si>
  <si>
    <t>Livingston</t>
  </si>
  <si>
    <t>New Hanover</t>
  </si>
  <si>
    <t>MT</t>
  </si>
  <si>
    <t>Pike</t>
  </si>
  <si>
    <t>North Dakota</t>
  </si>
  <si>
    <t>NC</t>
  </si>
  <si>
    <t>Halifax</t>
  </si>
  <si>
    <t>Tooele</t>
  </si>
  <si>
    <t>Buncombe</t>
  </si>
  <si>
    <t>Hill</t>
  </si>
  <si>
    <t>Cumberland</t>
  </si>
  <si>
    <t>Crawford</t>
  </si>
  <si>
    <t>Margin</t>
  </si>
  <si>
    <t>Wetzel</t>
  </si>
  <si>
    <t>Chowan</t>
  </si>
  <si>
    <t>Alleghany</t>
  </si>
  <si>
    <t>Upshur</t>
  </si>
  <si>
    <t>Ray</t>
  </si>
  <si>
    <t>Wood</t>
  </si>
  <si>
    <t>Billings</t>
  </si>
  <si>
    <t>Bartholomew</t>
  </si>
  <si>
    <t>Brentwood</t>
  </si>
  <si>
    <t>Township</t>
  </si>
  <si>
    <t>Campton</t>
  </si>
  <si>
    <t>Taney</t>
  </si>
  <si>
    <t>King</t>
  </si>
  <si>
    <t>Union</t>
  </si>
  <si>
    <t>Henderson</t>
  </si>
  <si>
    <t>Boscawen</t>
  </si>
  <si>
    <t>Bow</t>
  </si>
  <si>
    <t>Thompson and Meserves Purchase</t>
  </si>
  <si>
    <t>Averill town</t>
  </si>
  <si>
    <t>Avery's gore</t>
  </si>
  <si>
    <t>Gore</t>
  </si>
  <si>
    <t>Buels gore</t>
  </si>
  <si>
    <t>Ferdinand town</t>
  </si>
  <si>
    <t>Duxbury</t>
  </si>
  <si>
    <t>Greenfield</t>
  </si>
  <si>
    <t>Hardwick</t>
  </si>
  <si>
    <t>Switzerland</t>
  </si>
  <si>
    <t>Catawba</t>
  </si>
  <si>
    <t>Conway</t>
  </si>
  <si>
    <t>Dalton</t>
  </si>
  <si>
    <t>Arlington</t>
  </si>
  <si>
    <t>Worcester</t>
  </si>
  <si>
    <t>Barre</t>
  </si>
  <si>
    <t>Bedford</t>
  </si>
  <si>
    <t>Braintree</t>
  </si>
  <si>
    <t>Brookline</t>
  </si>
  <si>
    <t>Chesterfield</t>
  </si>
  <si>
    <t>Concord</t>
  </si>
  <si>
    <t>Plaistow</t>
  </si>
  <si>
    <t>Portsmouth</t>
  </si>
  <si>
    <t>Rindge</t>
  </si>
  <si>
    <t>Rollinsford</t>
  </si>
  <si>
    <t>Rumney</t>
  </si>
  <si>
    <t>Swanzey</t>
  </si>
  <si>
    <t>Tamworth</t>
  </si>
  <si>
    <t>Thornton</t>
  </si>
  <si>
    <t>Tilton</t>
  </si>
  <si>
    <t>Vermont Office of the Secretary of State</t>
  </si>
  <si>
    <t>Craftsbury</t>
  </si>
  <si>
    <t>Danby</t>
  </si>
  <si>
    <t>Dorset</t>
  </si>
  <si>
    <t>Dummerston</t>
  </si>
  <si>
    <t>Pownal</t>
  </si>
  <si>
    <t>Dawson</t>
  </si>
  <si>
    <t>St. Charles</t>
  </si>
  <si>
    <t>Pemiscot</t>
  </si>
  <si>
    <t>Grays Harbor</t>
  </si>
  <si>
    <t>Whitefield</t>
  </si>
  <si>
    <t>Whiting</t>
  </si>
  <si>
    <t>Ellsworth</t>
  </si>
  <si>
    <t>Exeter</t>
  </si>
  <si>
    <t>Freedom</t>
  </si>
  <si>
    <t>North Hero</t>
  </si>
  <si>
    <t>Orwell</t>
  </si>
  <si>
    <t>Panton</t>
  </si>
  <si>
    <t>Pawlet</t>
  </si>
  <si>
    <t>Peacham</t>
  </si>
  <si>
    <t>Pittsford</t>
  </si>
  <si>
    <t>Poultney</t>
  </si>
  <si>
    <t>Waterville</t>
  </si>
  <si>
    <t>Westfield</t>
  </si>
  <si>
    <t>Livermore</t>
  </si>
  <si>
    <t>Lowell</t>
  </si>
  <si>
    <t>Ludlow</t>
  </si>
  <si>
    <t>Lyman</t>
  </si>
  <si>
    <t>Marshfield</t>
  </si>
  <si>
    <t>Milton</t>
  </si>
  <si>
    <t>Hickory</t>
  </si>
  <si>
    <t>McDonald</t>
  </si>
  <si>
    <t>Lowest % of Vote and Win</t>
  </si>
  <si>
    <t>State Code</t>
  </si>
  <si>
    <t>Indiana</t>
  </si>
  <si>
    <t>IN</t>
  </si>
  <si>
    <t>Sanders</t>
  </si>
  <si>
    <t>Duchesne</t>
  </si>
  <si>
    <t>Calhoun</t>
  </si>
  <si>
    <t>Adams</t>
  </si>
  <si>
    <t>McIntosh</t>
  </si>
  <si>
    <t>Mississippi</t>
  </si>
  <si>
    <t>Barton</t>
  </si>
  <si>
    <t>Oregon</t>
  </si>
  <si>
    <t>Lawrence</t>
  </si>
  <si>
    <t>Clark</t>
  </si>
  <si>
    <t>Haywood</t>
  </si>
  <si>
    <t>Grundy</t>
  </si>
  <si>
    <t>Saline</t>
  </si>
  <si>
    <t>Chouteau</t>
  </si>
  <si>
    <t>Scotland</t>
  </si>
  <si>
    <t>Pitt</t>
  </si>
  <si>
    <t>Glacier</t>
  </si>
  <si>
    <t>Write-ins</t>
  </si>
  <si>
    <t>Nicholas</t>
  </si>
  <si>
    <t>Butler</t>
  </si>
  <si>
    <t>Other</t>
  </si>
  <si>
    <t>Brown</t>
  </si>
  <si>
    <t>Closest States</t>
  </si>
  <si>
    <t>Stoddard</t>
  </si>
  <si>
    <t>3rd</t>
  </si>
  <si>
    <t>Burleigh</t>
  </si>
  <si>
    <t>Johnston</t>
  </si>
  <si>
    <t>Doddridge</t>
  </si>
  <si>
    <t>Fergus</t>
  </si>
  <si>
    <t>Benton</t>
  </si>
  <si>
    <t>North Carolina</t>
  </si>
  <si>
    <t>Craven</t>
  </si>
  <si>
    <t>Town</t>
  </si>
  <si>
    <t>MCD</t>
  </si>
  <si>
    <t>Caldwell</t>
  </si>
  <si>
    <t>Vigo</t>
  </si>
  <si>
    <t>Stillwater</t>
  </si>
  <si>
    <t>Silver Bow</t>
  </si>
  <si>
    <t>Delaware</t>
  </si>
  <si>
    <t>DE</t>
  </si>
  <si>
    <t>Cooper</t>
  </si>
  <si>
    <t>Phelps</t>
  </si>
  <si>
    <t>Bladen</t>
  </si>
  <si>
    <t>Richmond</t>
  </si>
  <si>
    <t>Ralls</t>
  </si>
  <si>
    <t>Elkhart</t>
  </si>
  <si>
    <t>Fountain</t>
  </si>
  <si>
    <t>Cache</t>
  </si>
  <si>
    <t>Teton</t>
  </si>
  <si>
    <t>Clallam</t>
  </si>
  <si>
    <t>Marshall</t>
  </si>
  <si>
    <t>Worth</t>
  </si>
  <si>
    <t>St. Louis</t>
  </si>
  <si>
    <t>Bradford</t>
  </si>
  <si>
    <t>Brighton</t>
  </si>
  <si>
    <t>Calais</t>
  </si>
  <si>
    <t>Cambridge</t>
  </si>
  <si>
    <t>New Hampshire Department of State. Elections Division</t>
  </si>
  <si>
    <t>Proctor</t>
  </si>
  <si>
    <t>Putney</t>
  </si>
  <si>
    <t>Readsboro</t>
  </si>
  <si>
    <t>Richford</t>
  </si>
  <si>
    <t>Ripton</t>
  </si>
  <si>
    <t>Royalton</t>
  </si>
  <si>
    <t>Rupert</t>
  </si>
  <si>
    <t>Ryegate</t>
  </si>
  <si>
    <t>St. Johnsbury</t>
  </si>
  <si>
    <t>Sandgate</t>
  </si>
  <si>
    <t>Searsburg</t>
  </si>
  <si>
    <t>State of Delaware Department of Elections</t>
  </si>
  <si>
    <t>Wright</t>
  </si>
  <si>
    <t>Ramsey</t>
  </si>
  <si>
    <t>Rich</t>
  </si>
  <si>
    <t>Nottingham</t>
  </si>
  <si>
    <t>Orford</t>
  </si>
  <si>
    <t>Shoreham</t>
  </si>
  <si>
    <t>Crawfords Purchase</t>
  </si>
  <si>
    <t>Cutts Grant</t>
  </si>
  <si>
    <t>Dixs Grant</t>
  </si>
  <si>
    <t>Ervings Location</t>
  </si>
  <si>
    <t>Hadleys Purchase</t>
  </si>
  <si>
    <t>Kilkenny township</t>
  </si>
  <si>
    <t>Low and Burbanks Grant</t>
  </si>
  <si>
    <t>Martins Location</t>
  </si>
  <si>
    <t>Odell township</t>
  </si>
  <si>
    <t>Sargents Purchase</t>
  </si>
  <si>
    <t>Second College Grant</t>
  </si>
  <si>
    <t>Sharon</t>
  </si>
  <si>
    <t>Stamford</t>
  </si>
  <si>
    <t>Keene</t>
  </si>
  <si>
    <t>Kensington</t>
  </si>
  <si>
    <t>North Dakota Secretary of State</t>
  </si>
  <si>
    <t>Carteret</t>
  </si>
  <si>
    <t>McLean</t>
  </si>
  <si>
    <t>Pondera</t>
  </si>
  <si>
    <t>C</t>
  </si>
  <si>
    <t>Source</t>
  </si>
  <si>
    <t>Westmoreland</t>
  </si>
  <si>
    <t>Wilmot</t>
  </si>
  <si>
    <t>Wolfeboro</t>
  </si>
  <si>
    <t>New Hapmshire</t>
  </si>
  <si>
    <t>Alburg</t>
  </si>
  <si>
    <t>South Burlington</t>
  </si>
  <si>
    <t>South Hero</t>
  </si>
  <si>
    <t>Stannard</t>
  </si>
  <si>
    <t>COUSUBFP</t>
  </si>
  <si>
    <t>Subdivision</t>
  </si>
  <si>
    <t>Town FIPS</t>
  </si>
  <si>
    <t>Total Area</t>
  </si>
  <si>
    <t>Water Area</t>
  </si>
  <si>
    <t>Land Area</t>
  </si>
  <si>
    <t>Andover</t>
  </si>
  <si>
    <t>New Haven</t>
  </si>
  <si>
    <t>Hartford</t>
  </si>
  <si>
    <t>Litchfield</t>
  </si>
  <si>
    <t>Berlin</t>
  </si>
  <si>
    <t>Brownington</t>
  </si>
  <si>
    <t>Lincoln</t>
  </si>
  <si>
    <t>Agency</t>
  </si>
  <si>
    <t>Callaway</t>
  </si>
  <si>
    <t>Bollinger</t>
  </si>
  <si>
    <t>Buchanan</t>
  </si>
  <si>
    <t>Summers</t>
  </si>
  <si>
    <t>Clarendon</t>
  </si>
  <si>
    <t>West Virginia Secretary of State</t>
  </si>
  <si>
    <t>FIPS</t>
  </si>
  <si>
    <t>Emmons</t>
  </si>
  <si>
    <t>Foster</t>
  </si>
  <si>
    <t>Meagher</t>
  </si>
  <si>
    <t>Libertarian</t>
  </si>
  <si>
    <t>Greenbrier</t>
  </si>
  <si>
    <t>Monroe</t>
  </si>
  <si>
    <t>Barry</t>
  </si>
  <si>
    <t>Ravalli</t>
  </si>
  <si>
    <t>Toole</t>
  </si>
  <si>
    <t>Lake</t>
  </si>
  <si>
    <t>Pleasants</t>
  </si>
  <si>
    <t>St. Clair</t>
  </si>
  <si>
    <t>Benson</t>
  </si>
  <si>
    <t>South Dakota</t>
  </si>
  <si>
    <t>McCone</t>
  </si>
  <si>
    <t>LSAD_TRANS</t>
  </si>
  <si>
    <t>Cabell</t>
  </si>
  <si>
    <t>Roane</t>
  </si>
  <si>
    <t>Weber</t>
  </si>
  <si>
    <t>Boone</t>
  </si>
  <si>
    <t>Musselshell</t>
  </si>
  <si>
    <t>Jay</t>
  </si>
  <si>
    <t>CD</t>
  </si>
  <si>
    <t>Tucker</t>
  </si>
  <si>
    <t>Tyler</t>
  </si>
  <si>
    <t>Lee</t>
  </si>
  <si>
    <t>Shelby</t>
  </si>
  <si>
    <t>Winchester</t>
  </si>
  <si>
    <t>Wolcott</t>
  </si>
  <si>
    <t>Woodbury</t>
  </si>
  <si>
    <t>Voter Turnout (VAP)</t>
  </si>
  <si>
    <t>Whitman</t>
  </si>
  <si>
    <t>Mason</t>
  </si>
  <si>
    <t>Barnes</t>
  </si>
  <si>
    <t>Ritchie</t>
  </si>
  <si>
    <t>Iredell</t>
  </si>
  <si>
    <t>Juab</t>
  </si>
  <si>
    <t>Valley</t>
  </si>
  <si>
    <t>Custer</t>
  </si>
  <si>
    <t>Winner</t>
  </si>
  <si>
    <t>Hardy</t>
  </si>
  <si>
    <t>States</t>
  </si>
  <si>
    <t>Davidson</t>
  </si>
  <si>
    <t>Carroll</t>
  </si>
  <si>
    <t>Walsh</t>
  </si>
  <si>
    <t>Write-in</t>
  </si>
  <si>
    <t>East Montpelier</t>
  </si>
  <si>
    <t>Eden</t>
  </si>
  <si>
    <t>Elmore</t>
  </si>
  <si>
    <t>Enosburg</t>
  </si>
  <si>
    <t>Laconia</t>
  </si>
  <si>
    <t>Landaff</t>
  </si>
  <si>
    <t>Langdon</t>
  </si>
  <si>
    <t>Lempster</t>
  </si>
  <si>
    <t>Londonderry</t>
  </si>
  <si>
    <t>Loudon</t>
  </si>
  <si>
    <t>Lyndeborough</t>
  </si>
  <si>
    <t>Madbury</t>
  </si>
  <si>
    <t>Marlow</t>
  </si>
  <si>
    <t>Seabrook</t>
  </si>
  <si>
    <t>Somersworth</t>
  </si>
  <si>
    <t>South Hampton</t>
  </si>
  <si>
    <t>Stewartstown</t>
  </si>
  <si>
    <t>Rye</t>
  </si>
  <si>
    <t>Sanbornton</t>
  </si>
  <si>
    <t>Qualified Write-ins</t>
  </si>
  <si>
    <t>Deerfield</t>
  </si>
  <si>
    <t>Franconia</t>
  </si>
  <si>
    <t>Fremont</t>
  </si>
  <si>
    <t>Gilford</t>
  </si>
  <si>
    <t>Gilmanton</t>
  </si>
  <si>
    <t>Gilsum</t>
  </si>
  <si>
    <t>Goffstown</t>
  </si>
  <si>
    <t>Berkshire</t>
  </si>
  <si>
    <t>Somerset town</t>
  </si>
  <si>
    <t>Warner's grant</t>
  </si>
  <si>
    <t>Warren's gore</t>
  </si>
  <si>
    <t>Grantham</t>
  </si>
  <si>
    <t>Greenland</t>
  </si>
  <si>
    <t>Green's Grant</t>
  </si>
  <si>
    <t>Hale's Location</t>
  </si>
  <si>
    <t>Location</t>
  </si>
  <si>
    <t>Hampstead</t>
  </si>
  <si>
    <t>Hampton Falls</t>
  </si>
  <si>
    <t>Fitzwilliam</t>
  </si>
  <si>
    <t>Francestown</t>
  </si>
  <si>
    <t>Underhill</t>
  </si>
  <si>
    <t>Vergennes</t>
  </si>
  <si>
    <t>Vershire</t>
  </si>
  <si>
    <t>Victory</t>
  </si>
  <si>
    <t>Waitsfield</t>
  </si>
  <si>
    <t>Walden</t>
  </si>
  <si>
    <t>Wardsboro</t>
  </si>
  <si>
    <t>Weathersfield</t>
  </si>
  <si>
    <t>West Fairlee</t>
  </si>
  <si>
    <t>West Rutland</t>
  </si>
  <si>
    <t>West Windsor</t>
  </si>
  <si>
    <t>Westmore</t>
  </si>
  <si>
    <t>Weybridge</t>
  </si>
  <si>
    <t>Wheelock</t>
  </si>
  <si>
    <t>Whitingham</t>
  </si>
  <si>
    <t>Williston</t>
  </si>
  <si>
    <t>Winhall</t>
  </si>
  <si>
    <t>Winooski</t>
  </si>
  <si>
    <t>Raymond</t>
  </si>
  <si>
    <t>St. Albans</t>
  </si>
  <si>
    <t>St. George</t>
  </si>
  <si>
    <t>Woodstock</t>
  </si>
  <si>
    <t>Albany</t>
  </si>
  <si>
    <t>Alton</t>
  </si>
  <si>
    <t>Cabot</t>
  </si>
  <si>
    <t>Castleton</t>
  </si>
  <si>
    <t>Cavendish</t>
  </si>
  <si>
    <t>Starksboro</t>
  </si>
  <si>
    <t>Stowe</t>
  </si>
  <si>
    <t>Stratton</t>
  </si>
  <si>
    <t>Swanton</t>
  </si>
  <si>
    <t>Thetford</t>
  </si>
  <si>
    <t>Tinmouth</t>
  </si>
  <si>
    <t>Townshend</t>
  </si>
  <si>
    <t>Knox</t>
  </si>
  <si>
    <t>Pendleton</t>
  </si>
  <si>
    <t>Dent</t>
  </si>
  <si>
    <t>Sussex</t>
  </si>
  <si>
    <t>Charleston</t>
  </si>
  <si>
    <t>Charlotte</t>
  </si>
  <si>
    <t>Chelsea</t>
  </si>
  <si>
    <t>Corinth</t>
  </si>
  <si>
    <t>Cornish</t>
  </si>
  <si>
    <t>Box Elder</t>
  </si>
  <si>
    <t>Sandwich</t>
  </si>
  <si>
    <t>Sheffield</t>
  </si>
  <si>
    <t>Shelburne</t>
  </si>
  <si>
    <t>Shrewsbury</t>
  </si>
  <si>
    <t>Stockbridge</t>
  </si>
  <si>
    <t>Sudbury</t>
  </si>
  <si>
    <t>Sunderland</t>
  </si>
  <si>
    <t>Sutton</t>
  </si>
  <si>
    <t>Wakefield</t>
  </si>
  <si>
    <t>Walpole</t>
  </si>
  <si>
    <t>Westford</t>
  </si>
  <si>
    <t>Westminster</t>
  </si>
  <si>
    <t>Vote Difference</t>
  </si>
  <si>
    <t>Gallatin</t>
  </si>
  <si>
    <t>Adair</t>
  </si>
  <si>
    <t>Pierce</t>
  </si>
  <si>
    <t>Wahkiakum</t>
  </si>
  <si>
    <t>Beaufort</t>
  </si>
  <si>
    <t>Caswell</t>
  </si>
  <si>
    <t>Tunbridge</t>
  </si>
  <si>
    <t>Klickitat</t>
  </si>
  <si>
    <t>McHenry</t>
  </si>
  <si>
    <t>Chatham</t>
  </si>
  <si>
    <t>Cowlitz</t>
  </si>
  <si>
    <t>Powder River</t>
  </si>
  <si>
    <t>Glastenbury town</t>
  </si>
  <si>
    <t>Lewis town</t>
  </si>
  <si>
    <t>Miami</t>
  </si>
  <si>
    <t>Greensboro</t>
  </si>
  <si>
    <t>Guildhall</t>
  </si>
  <si>
    <t>Highgate</t>
  </si>
  <si>
    <t>Hinesburg</t>
  </si>
  <si>
    <t>Hubbardton</t>
  </si>
  <si>
    <t>Hyde Park</t>
  </si>
  <si>
    <t>Ira</t>
  </si>
  <si>
    <t>Irasburg</t>
  </si>
  <si>
    <t>Isle La Motte</t>
  </si>
  <si>
    <t>Jamaica</t>
  </si>
  <si>
    <t>Jericho</t>
  </si>
  <si>
    <t>Montana</t>
  </si>
  <si>
    <t>Counties</t>
  </si>
  <si>
    <t>Kanawha</t>
  </si>
  <si>
    <t>O</t>
  </si>
  <si>
    <t>Texas</t>
  </si>
  <si>
    <t>Taylor</t>
  </si>
  <si>
    <t>EV</t>
  </si>
  <si>
    <t>Blaine</t>
  </si>
  <si>
    <t>WA</t>
  </si>
  <si>
    <t>Official Canvass</t>
  </si>
  <si>
    <t>Secretary of State</t>
  </si>
  <si>
    <t>√</t>
  </si>
  <si>
    <t>Woodford</t>
  </si>
  <si>
    <t>Extra Boundary Shapes</t>
  </si>
  <si>
    <t>State1</t>
  </si>
  <si>
    <t>State2</t>
  </si>
  <si>
    <t>Killington</t>
  </si>
  <si>
    <t>Kirby</t>
  </si>
  <si>
    <t>Landgrove</t>
  </si>
  <si>
    <t>Newbury</t>
  </si>
  <si>
    <t>Norton</t>
  </si>
  <si>
    <t>Pelham</t>
  </si>
  <si>
    <t>Reading</t>
  </si>
  <si>
    <t>Rochester</t>
  </si>
  <si>
    <t>Shaftsbury</t>
  </si>
  <si>
    <t>Sheldon</t>
  </si>
  <si>
    <t>Williamstown</t>
  </si>
  <si>
    <t>Wilmington</t>
  </si>
  <si>
    <t>Acworth</t>
  </si>
  <si>
    <t>Alexandria</t>
  </si>
  <si>
    <t>Allenstown</t>
  </si>
  <si>
    <t>Alstead</t>
  </si>
  <si>
    <t>Antrim</t>
  </si>
  <si>
    <t>Barnstead</t>
  </si>
  <si>
    <t>Barrington</t>
  </si>
  <si>
    <t>Bartlett</t>
  </si>
  <si>
    <t>Success Township</t>
  </si>
  <si>
    <t>Newport</t>
  </si>
  <si>
    <t>Wallingford</t>
  </si>
  <si>
    <t>Waterbury</t>
  </si>
  <si>
    <t>Holt</t>
  </si>
  <si>
    <t>Amherst</t>
  </si>
  <si>
    <t>Ashland</t>
  </si>
  <si>
    <t>Athens</t>
  </si>
  <si>
    <t>Atkinson</t>
  </si>
  <si>
    <t>Auburn</t>
  </si>
  <si>
    <t>Bath</t>
  </si>
  <si>
    <t>Belmont</t>
  </si>
  <si>
    <t>Cedar</t>
  </si>
  <si>
    <t>Wyoming</t>
  </si>
  <si>
    <t>State</t>
  </si>
  <si>
    <t>Kent</t>
  </si>
  <si>
    <t>Polk</t>
  </si>
  <si>
    <t>Kittitas</t>
  </si>
  <si>
    <t>Jennings</t>
  </si>
  <si>
    <t>Orange</t>
  </si>
  <si>
    <t>Steuben</t>
  </si>
  <si>
    <t>Sullivan</t>
  </si>
  <si>
    <t>Enosburgh?</t>
  </si>
  <si>
    <t>Fair Haven</t>
  </si>
  <si>
    <t>Fairfax</t>
  </si>
  <si>
    <t>Fairlee</t>
  </si>
  <si>
    <t>Fayston</t>
  </si>
  <si>
    <t>Ferrisburg</t>
  </si>
  <si>
    <t>Fletcher</t>
  </si>
  <si>
    <t>Georgia</t>
  </si>
  <si>
    <t>Glover</t>
  </si>
  <si>
    <t>Mount Tabor</t>
  </si>
  <si>
    <t>Newark</t>
  </si>
  <si>
    <t>Newfane</t>
  </si>
  <si>
    <t>Peru</t>
  </si>
  <si>
    <t>Waterford</t>
  </si>
  <si>
    <t>West Haven</t>
  </si>
  <si>
    <t>Weston</t>
  </si>
  <si>
    <t>Wilton</t>
  </si>
  <si>
    <t>Bethel</t>
  </si>
  <si>
    <t>Fairfield</t>
  </si>
  <si>
    <t>Bethlehem</t>
  </si>
  <si>
    <t>Bloomfield</t>
  </si>
  <si>
    <t>Bolton</t>
  </si>
  <si>
    <t>New London</t>
  </si>
  <si>
    <t>Bridgewater</t>
  </si>
  <si>
    <t>Bristol</t>
  </si>
  <si>
    <t>Brookfield</t>
  </si>
  <si>
    <t>Burlington</t>
  </si>
  <si>
    <t>Canaan</t>
  </si>
  <si>
    <t>Canterbury</t>
  </si>
  <si>
    <t>Chester</t>
  </si>
  <si>
    <t>Middlesex</t>
  </si>
  <si>
    <t>Colchester</t>
  </si>
  <si>
    <t>Colebrook</t>
  </si>
  <si>
    <t>Cornwall</t>
  </si>
  <si>
    <t>Coventry</t>
  </si>
  <si>
    <t>Jack Dalrymple</t>
  </si>
  <si>
    <t>Peter Shumlin</t>
  </si>
  <si>
    <t>Jay Inslee</t>
  </si>
  <si>
    <t>Earl Ray Tomblin</t>
  </si>
  <si>
    <t>Markell</t>
  </si>
  <si>
    <t>Cragg</t>
  </si>
  <si>
    <t>Nixon</t>
  </si>
  <si>
    <t>Dalrymple</t>
  </si>
  <si>
    <t>Herbert</t>
  </si>
  <si>
    <t>Shumlin</t>
  </si>
  <si>
    <t>Inslee</t>
  </si>
  <si>
    <t>Tomblin</t>
  </si>
  <si>
    <t>WI</t>
  </si>
  <si>
    <t>Barron</t>
  </si>
  <si>
    <t>Bayfield</t>
  </si>
  <si>
    <t>Buffalo</t>
  </si>
  <si>
    <t>Burnett</t>
  </si>
  <si>
    <t>Calumet</t>
  </si>
  <si>
    <t>Chippewa</t>
  </si>
  <si>
    <t>Dane</t>
  </si>
  <si>
    <t>Dodge</t>
  </si>
  <si>
    <t>Door</t>
  </si>
  <si>
    <t>Eau Claire</t>
  </si>
  <si>
    <t>Florence</t>
  </si>
  <si>
    <t>Fond du Lac</t>
  </si>
  <si>
    <t>Forest</t>
  </si>
  <si>
    <t>Green Lake</t>
  </si>
  <si>
    <t>Iowa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</si>
  <si>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</si>
  <si>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</si>
  <si>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</si>
  <si>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</si>
  <si>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</si>
  <si>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</si>
  <si>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</si>
  <si>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</si>
  <si>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Marquette</t>
  </si>
  <si>
    <t>Menominee</t>
  </si>
  <si>
    <t>Milwaukee</t>
  </si>
  <si>
    <t>Oconto</t>
  </si>
  <si>
    <t>Oneida</t>
  </si>
  <si>
    <t>Outagamie</t>
  </si>
  <si>
    <t>Ozaukee</t>
  </si>
  <si>
    <t>Pepin</t>
  </si>
  <si>
    <t>Portage</t>
  </si>
  <si>
    <t>Price</t>
  </si>
  <si>
    <t>Racine</t>
  </si>
  <si>
    <t>Rock</t>
  </si>
  <si>
    <t>Rusk</t>
  </si>
  <si>
    <t>St. Croix</t>
  </si>
  <si>
    <t>Sauk</t>
  </si>
  <si>
    <t>Sawyer</t>
  </si>
  <si>
    <t>Shawano</t>
  </si>
  <si>
    <t>Sheboygan</t>
  </si>
  <si>
    <t>Trempealeau</t>
  </si>
  <si>
    <t>Vilas</t>
  </si>
  <si>
    <t>Walworth</t>
  </si>
  <si>
    <t>Washburn</t>
  </si>
  <si>
    <t>Waukesha</t>
  </si>
  <si>
    <t>Waupaca</t>
  </si>
  <si>
    <t>Waushara</t>
  </si>
  <si>
    <t>Winnebago</t>
  </si>
  <si>
    <t>Wisconsin</t>
  </si>
  <si>
    <t>Special Recall</t>
  </si>
  <si>
    <t>pdf Document</t>
  </si>
  <si>
    <t>Wisconsin Government Accountability Board</t>
  </si>
  <si>
    <t>Tom Barrett</t>
  </si>
  <si>
    <t>Barrett</t>
  </si>
  <si>
    <t>Scott Walker</t>
  </si>
  <si>
    <t>Walker</t>
  </si>
  <si>
    <t>Hari Trivedi</t>
  </si>
  <si>
    <t>Trivedi</t>
  </si>
  <si>
    <t>Greg Bell</t>
  </si>
  <si>
    <t>Kirk Pearson</t>
  </si>
  <si>
    <t>Cooke</t>
  </si>
  <si>
    <t>Larsen</t>
  </si>
  <si>
    <t>Pearson</t>
  </si>
  <si>
    <t>Pat McCrory</t>
  </si>
  <si>
    <t>Barbara Howe</t>
  </si>
  <si>
    <t>McCrory</t>
  </si>
  <si>
    <t>Howe</t>
  </si>
  <si>
    <t>Walter H. Dalton</t>
  </si>
  <si>
    <t>Bill Maloney</t>
  </si>
  <si>
    <t>Maloney</t>
  </si>
  <si>
    <t>Steve Bullock</t>
  </si>
  <si>
    <t>John Walsh</t>
  </si>
  <si>
    <t>Rick Hill</t>
  </si>
  <si>
    <t>Jon Sonju</t>
  </si>
  <si>
    <t>Ron Vandevender</t>
  </si>
  <si>
    <t>Marc Mulcahy</t>
  </si>
  <si>
    <t>Bill Coate</t>
  </si>
  <si>
    <t>Joni Oja</t>
  </si>
  <si>
    <t>Bullock</t>
  </si>
  <si>
    <t>Coate</t>
  </si>
  <si>
    <t>Vandevender</t>
  </si>
  <si>
    <t>John R. Gregg</t>
  </si>
  <si>
    <t>Gregg</t>
  </si>
  <si>
    <t>Mike Pence</t>
  </si>
  <si>
    <t>Pence</t>
  </si>
  <si>
    <t>Drew Wrigley</t>
  </si>
  <si>
    <t>Ryan M. Taylor</t>
  </si>
  <si>
    <t>Ellen Chaffee</t>
  </si>
  <si>
    <t>Spence</t>
  </si>
  <si>
    <t>Jim Higgins</t>
  </si>
  <si>
    <t>Higgins</t>
  </si>
  <si>
    <t>Jeremiah W. Nixon</t>
  </si>
  <si>
    <t>David Spence</t>
  </si>
  <si>
    <t>Randy Brock</t>
  </si>
  <si>
    <t>Brock</t>
  </si>
  <si>
    <t>Rob McKenna</t>
  </si>
  <si>
    <t>McKenna</t>
  </si>
  <si>
    <t>-</t>
  </si>
  <si>
    <t>Roland Clifford Riemers</t>
  </si>
  <si>
    <t>Anthony Johns</t>
  </si>
  <si>
    <t>Paul Sorum</t>
  </si>
  <si>
    <t>Michael Coachman</t>
  </si>
  <si>
    <t>Riemers</t>
  </si>
  <si>
    <t>Coachman</t>
  </si>
  <si>
    <t>Rupert Boneham</t>
  </si>
  <si>
    <t>Brad Klopfenstein</t>
  </si>
  <si>
    <t>Vi Simpson</t>
  </si>
  <si>
    <t>Sue Ellspermann</t>
  </si>
  <si>
    <t>Boneham</t>
  </si>
  <si>
    <t>Donnie Harold Harris</t>
  </si>
  <si>
    <t>George Fish</t>
  </si>
  <si>
    <t>Harris</t>
  </si>
  <si>
    <t>Donald Kreamer</t>
  </si>
  <si>
    <t>Kreamer</t>
  </si>
  <si>
    <t>David Moran</t>
  </si>
  <si>
    <t>Moran</t>
  </si>
  <si>
    <t>Jesse Johnson</t>
  </si>
  <si>
    <t>Tim Aalders</t>
  </si>
  <si>
    <t>Vincent C. Rampton</t>
  </si>
  <si>
    <t>Peter S. Cooke</t>
  </si>
  <si>
    <t>Ken Larsen, Jr.</t>
  </si>
  <si>
    <t>J. Robert Latham</t>
  </si>
  <si>
    <t>Gary R. Herbert</t>
  </si>
  <si>
    <t>Emily Peyton</t>
  </si>
  <si>
    <t>Peyton</t>
  </si>
  <si>
    <t>Cris Ericson</t>
  </si>
  <si>
    <t>United States Marijuana</t>
  </si>
  <si>
    <t>Ericson</t>
  </si>
  <si>
    <t>Ovide Lamontagne</t>
  </si>
  <si>
    <t>Lamontagne</t>
  </si>
  <si>
    <t>Maggie Hassan</t>
  </si>
  <si>
    <t>Hassan</t>
  </si>
  <si>
    <t>John J. Babiarz</t>
  </si>
  <si>
    <t>Babiarz</t>
  </si>
  <si>
    <t>Jack A. Markell</t>
  </si>
  <si>
    <t>Jeffrey E. Cragg</t>
  </si>
  <si>
    <t>Mark Joseph Perri</t>
  </si>
  <si>
    <t>Perri</t>
  </si>
  <si>
    <t>Jesse McVay</t>
  </si>
  <si>
    <t>McVay</t>
  </si>
  <si>
    <t>Steinman</t>
  </si>
  <si>
    <t>Levy</t>
  </si>
  <si>
    <t>Leonard Steinman</t>
  </si>
  <si>
    <t>Ronald E. Levy</t>
  </si>
  <si>
    <t>Dave Eagle</t>
  </si>
  <si>
    <t>Eagle</t>
  </si>
  <si>
    <t>Complete Official Results &amp; Voter Turnout November 6, 2012 General Election</t>
  </si>
  <si>
    <t>http://vermont-elections.org/elections1/2012ElectionResults/2012_election_info.html</t>
  </si>
  <si>
    <t>State Of Delaware Elections System Official Election Results General Elections - 11/06/12 Statewide Offices By County</t>
  </si>
  <si>
    <t>http://elections.delaware.gov/results/html/stwoff_kns.shtml</t>
  </si>
  <si>
    <t>Governor and Lt. Governor</t>
  </si>
  <si>
    <t>Official Results (without recounts) General Election - November 6, 2012</t>
  </si>
  <si>
    <t>http://results.sos.nd.gov/resultsCTY.aspx?text=Race&amp;type=SW&amp;rid=4947&amp;osn=220&amp;map=CTY</t>
  </si>
  <si>
    <t>David J Cannon</t>
  </si>
  <si>
    <t>Cannon</t>
  </si>
  <si>
    <t>Dennis C. Owen</t>
  </si>
  <si>
    <t>2012 General Election Canvass Report</t>
  </si>
  <si>
    <t>http://elections.utah.gov/Media/Default/2012%20Canvass/2012%20General%20Canvass%20Report.xlsx</t>
  </si>
  <si>
    <t>2012 General Election Results</t>
  </si>
  <si>
    <t>Governor - 2012 General Election</t>
  </si>
  <si>
    <t>http://sos.nh.gov/2012GovGen.aspx</t>
  </si>
  <si>
    <t>Linda McCulloch</t>
  </si>
  <si>
    <t>2012 Statewide General Election Canvass</t>
  </si>
  <si>
    <t>Governor &amp; Lt. Governor</t>
  </si>
  <si>
    <t>http://sos.mt.gov/elections/2012/2012_General_Canvass.pdf</t>
  </si>
  <si>
    <t>G.A.B. Canvass Reporting System County by County Report 2012 June 5 Recall Election</t>
  </si>
  <si>
    <t>Election Results Indiana General Election, November 6, 2012</t>
  </si>
  <si>
    <t>http://www.in.gov/apps/sos/election/general/general2012?page=district&amp;countyID=-1&amp;officeID=37&amp;districtID=938&amp;candidate=</t>
  </si>
  <si>
    <t>Official Election Returns State of Missouri - General Election, Tuesday, November 06, 2012 As announced by the Board of State Canvassers on Wednesday, December 05, 2012</t>
  </si>
  <si>
    <t>http://enr.sos.mo.gov/ENR/Views/TabularData.aspx?TabSRace=SpecifyARace%5ERaces%5E0%5E1%5E0%5EGovernor%5E011656688155</t>
  </si>
  <si>
    <t>November 06, 2012 General Election Results</t>
  </si>
  <si>
    <t>http://vote.wa.gov/results/current/Governor_ByCounty.html</t>
  </si>
  <si>
    <t>Official Results</t>
  </si>
  <si>
    <t>http://results.enr.clarityelections.com/NC/42923/113873/Web01/en/summary.html#</t>
  </si>
  <si>
    <t>This spreadsheet is for personal use and may not be redistributed in whole or in part.</t>
  </si>
  <si>
    <t>Version</t>
  </si>
  <si>
    <t>Statewide Results General Election - November 6, 2012 Official Results</t>
  </si>
  <si>
    <t>http://apps.sos.wv.gov/elections/results/results.aspx?year=2012&amp;eid=13&amp;county=Statewide</t>
  </si>
  <si>
    <t>Note</t>
  </si>
  <si>
    <t>Updated to Official</t>
  </si>
  <si>
    <t>David C. Graham</t>
  </si>
  <si>
    <t>Added 4 write-in votes for David C. Graham</t>
  </si>
  <si>
    <t>Updated Webster county vote for Libertarian and Mountain parties per WV SoS</t>
  </si>
  <si>
    <t>Allocated 59 write-in votes to Donald Kreamer</t>
  </si>
  <si>
    <t>Updated Shumlin (DEM) vote in Hartland Town per VT SoS</t>
  </si>
  <si>
    <t>Phil Hudok</t>
  </si>
  <si>
    <t>Hudok</t>
  </si>
  <si>
    <t>Barbara Lynn Spurlock</t>
  </si>
  <si>
    <t>Spurlock</t>
  </si>
  <si>
    <t>Frankie Rocchetti</t>
  </si>
  <si>
    <t>Rocchetti</t>
  </si>
  <si>
    <t>Added Qualified write-in votes</t>
  </si>
  <si>
    <t>Write-ins from State of West Virginia Certificate 1/9/2013</t>
  </si>
  <si>
    <t>Updated Walsh County (county recanvassed in April 2013)</t>
  </si>
  <si>
    <t>© David Leip 2014 All Rights Reserved</t>
  </si>
  <si>
    <t>Updated data for Warrick County (from audit after discovery of missing absentee ballots)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</si>
</sst>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%"/>
    <numFmt numFmtId="165" formatCode="[Green][=1]General;[Color15][=3]General;[Black]General"/>
    <numFmt numFmtId="166" formatCode="[Blue][=1]General;[Color15][=3]General;[Black]General"/>
    <numFmt numFmtId="167" formatCode="m/d/yyyy"/>
    <numFmt numFmtId="168" formatCode="0.00000%"/>
    <numFmt numFmtId="169" formatCode="0.000000%"/>
    <numFmt numFmtId="170" formatCode="00"/>
    <numFmt numFmtId="171" formatCode="000"/>
    <numFmt numFmtId="172" formatCode="00000"/>
    <numFmt numFmtId="173" formatCode="d\ mmm\ yyyy"/>
    <numFmt numFmtId="174" formatCode="yyyy\-mm\-dd"/>
    <numFmt numFmtId="175" formatCode="0.0"/>
  </numFmts>
  <fonts count="17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10"/>
      <color indexed="61"/>
      <name val="Geneva"/>
    </font>
    <font>
      <sz val="8"/>
      <name val="Verdana"/>
    </font>
    <font>
      <u/>
      <sz val="10"/>
      <color theme="10"/>
      <name val="Geneva"/>
    </font>
    <font>
      <u/>
      <sz val="10"/>
      <color theme="11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6">
    <xf numFmtId="0" fontId="0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9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0" fontId="7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6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2" fillId="0" borderId="0" xfId="0" applyFont="1" applyFill="1"/>
    <xf numFmtId="0" fontId="0" fillId="2" borderId="0" xfId="0" applyFill="1"/>
    <xf numFmtId="166" fontId="0" fillId="2" borderId="0" xfId="0" applyNumberFormat="1" applyFill="1"/>
    <xf numFmtId="0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1" fillId="0" borderId="0" xfId="0" applyFont="1"/>
    <xf numFmtId="3" fontId="11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3" fontId="2" fillId="2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2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3" fontId="11" fillId="0" borderId="0" xfId="0" applyNumberFormat="1" applyFont="1" applyFill="1"/>
    <xf numFmtId="10" fontId="11" fillId="0" borderId="0" xfId="0" applyNumberFormat="1" applyFont="1" applyFill="1"/>
    <xf numFmtId="0" fontId="11" fillId="0" borderId="0" xfId="0" applyFont="1" applyFill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/>
    <xf numFmtId="168" fontId="0" fillId="0" borderId="0" xfId="0" applyNumberFormat="1"/>
    <xf numFmtId="169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13" fillId="0" borderId="0" xfId="0" applyFont="1"/>
    <xf numFmtId="10" fontId="2" fillId="2" borderId="0" xfId="0" applyNumberFormat="1" applyFont="1" applyFill="1"/>
    <xf numFmtId="3" fontId="13" fillId="0" borderId="0" xfId="0" applyNumberFormat="1" applyFont="1" applyFill="1"/>
    <xf numFmtId="170" fontId="0" fillId="0" borderId="0" xfId="0" applyNumberFormat="1" applyAlignment="1">
      <alignment horizontal="right"/>
    </xf>
    <xf numFmtId="170" fontId="0" fillId="0" borderId="0" xfId="0" applyNumberFormat="1"/>
    <xf numFmtId="171" fontId="2" fillId="0" borderId="0" xfId="0" applyNumberFormat="1" applyFon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3" fontId="2" fillId="0" borderId="0" xfId="0" applyNumberFormat="1" applyFont="1"/>
    <xf numFmtId="172" fontId="0" fillId="0" borderId="0" xfId="0" applyNumberFormat="1"/>
    <xf numFmtId="170" fontId="0" fillId="0" borderId="0" xfId="0" applyNumberFormat="1" applyAlignment="1"/>
    <xf numFmtId="171" fontId="2" fillId="0" borderId="0" xfId="0" applyNumberFormat="1" applyFont="1" applyAlignment="1"/>
    <xf numFmtId="172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Alignment="1"/>
    <xf numFmtId="173" fontId="1" fillId="0" borderId="0" xfId="0" applyNumberFormat="1" applyFont="1"/>
    <xf numFmtId="0" fontId="6" fillId="0" borderId="0" xfId="0" applyFont="1"/>
    <xf numFmtId="170" fontId="2" fillId="0" borderId="0" xfId="0" applyNumberFormat="1" applyFont="1"/>
    <xf numFmtId="167" fontId="0" fillId="0" borderId="0" xfId="0" applyNumberFormat="1"/>
    <xf numFmtId="174" fontId="2" fillId="0" borderId="0" xfId="0" applyNumberFormat="1" applyFont="1" applyAlignment="1"/>
    <xf numFmtId="17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Alignment="1"/>
    <xf numFmtId="14" fontId="0" fillId="0" borderId="0" xfId="0" applyNumberFormat="1"/>
    <xf numFmtId="0" fontId="2" fillId="0" borderId="0" xfId="0" applyFont="1" applyAlignment="1"/>
    <xf numFmtId="175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</cellXfs>
  <cellStyles count="2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Normal" xfId="0" builtinId="0"/>
    <cellStyle name="Percent" xfId="1" builtinId="5"/>
  </cellStyles>
  <dxfs count="84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0000"/>
      <color rgb="FF0000DD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275993.0</c:v>
                </c:pt>
                <c:pt idx="1">
                  <c:v>113793.0</c:v>
                </c:pt>
                <c:pt idx="3">
                  <c:v>8247.0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335468.0</c:v>
                </c:pt>
                <c:pt idx="1">
                  <c:v>303291.0</c:v>
                </c:pt>
                <c:pt idx="3">
                  <c:v>25775.0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6906797039046"/>
          <c:y val="0.155039933381279"/>
          <c:w val="0.165467771213687"/>
          <c:h val="0.65891971687043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CC00" mc:Ignorable="a14" a14:legacySpreadsheetColorIndex="51"/>
                </a:gs>
                <a:gs pos="10000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Graphs!$G$35</c:f>
              <c:numCache>
                <c:formatCode>0.00%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553800"/>
        <c:axId val="1834557112"/>
      </c:barChart>
      <c:catAx>
        <c:axId val="183455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55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557112"/>
        <c:scaling>
          <c:orientation val="minMax"/>
          <c:max val="1.0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553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338695972356"/>
          <c:y val="0.449616065433681"/>
          <c:w val="0.122302158273381"/>
          <c:h val="0.06976805224928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Graphs!$E$48:$E$51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Graphs!$F$48:$F$51</c:f>
              <c:numCache>
                <c:formatCode>0</c:formatCode>
                <c:ptCount val="4"/>
                <c:pt idx="0">
                  <c:v>4.0</c:v>
                </c:pt>
                <c:pt idx="1">
                  <c:v>7.0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Graphs!$E$48:$E$51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Graphs!$F$60:$F$63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Graphs!$E$48:$E$51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Graphs!$F$72:$F$75</c:f>
              <c:numCache>
                <c:formatCode>0</c:formatCode>
                <c:ptCount val="4"/>
                <c:pt idx="0">
                  <c:v>396.0</c:v>
                </c:pt>
                <c:pt idx="1">
                  <c:v>170.0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378934.0</c:v>
                </c:pt>
                <c:pt idx="1">
                  <c:v>295026.0</c:v>
                </c:pt>
                <c:pt idx="3">
                  <c:v>19917.0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170598.0</c:v>
                </c:pt>
                <c:pt idx="1">
                  <c:v>110940.0</c:v>
                </c:pt>
                <c:pt idx="3">
                  <c:v>13723.0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Democratic</a:t>
            </a:r>
          </a:p>
        </c:rich>
      </c:tx>
      <c:layout>
        <c:manualLayout>
          <c:xMode val="edge"/>
          <c:yMode val="edge"/>
          <c:x val="0.394984572853158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53048831588"/>
          <c:y val="0.161290322580645"/>
          <c:w val="0.780564562018056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Statistics!$B$98:$B$107</c:f>
              <c:numCache>
                <c:formatCode>#,##0</c:formatCode>
                <c:ptCount val="10"/>
                <c:pt idx="0">
                  <c:v>1.0</c:v>
                </c:pt>
                <c:pt idx="1">
                  <c:v>22.0</c:v>
                </c:pt>
                <c:pt idx="2">
                  <c:v>54.0</c:v>
                </c:pt>
                <c:pt idx="3">
                  <c:v>139.0</c:v>
                </c:pt>
                <c:pt idx="4">
                  <c:v>204.0</c:v>
                </c:pt>
                <c:pt idx="5">
                  <c:v>102.0</c:v>
                </c:pt>
                <c:pt idx="6">
                  <c:v>35.0</c:v>
                </c:pt>
                <c:pt idx="7">
                  <c:v>8.0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028504"/>
        <c:axId val="1834034584"/>
      </c:barChart>
      <c:catAx>
        <c:axId val="183402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7241626144694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03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03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510971787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028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Republican</a:t>
            </a:r>
          </a:p>
        </c:rich>
      </c:tx>
      <c:layout>
        <c:manualLayout>
          <c:xMode val="edge"/>
          <c:yMode val="edge"/>
          <c:x val="0.400673665791776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53361950693"/>
          <c:y val="0.158357771260997"/>
          <c:w val="0.764310392589956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Statistics!$C$98:$C$107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11.0</c:v>
                </c:pt>
                <c:pt idx="3">
                  <c:v>57.0</c:v>
                </c:pt>
                <c:pt idx="4">
                  <c:v>128.0</c:v>
                </c:pt>
                <c:pt idx="5">
                  <c:v>205.0</c:v>
                </c:pt>
                <c:pt idx="6">
                  <c:v>109.0</c:v>
                </c:pt>
                <c:pt idx="7">
                  <c:v>39.0</c:v>
                </c:pt>
                <c:pt idx="8">
                  <c:v>15.0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070728"/>
        <c:axId val="1834076808"/>
      </c:barChart>
      <c:catAx>
        <c:axId val="183407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851904875526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07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07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437710438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070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Independent</a:t>
            </a:r>
          </a:p>
        </c:rich>
      </c:tx>
      <c:layout>
        <c:manualLayout>
          <c:xMode val="edge"/>
          <c:yMode val="edge"/>
          <c:x val="0.385906568725889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86901588227"/>
          <c:y val="0.158357771260997"/>
          <c:w val="0.765101924781625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Statistics!$D$98:$D$107</c:f>
              <c:numCache>
                <c:formatCode>#,##0</c:formatCode>
                <c:ptCount val="10"/>
                <c:pt idx="0">
                  <c:v>566.0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12296"/>
        <c:axId val="1834118360"/>
      </c:barChart>
      <c:catAx>
        <c:axId val="183411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2013502087406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11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11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1610738255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112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1.277642E6</c:v>
                </c:pt>
                <c:pt idx="1">
                  <c:v>1.201479E6</c:v>
                </c:pt>
                <c:pt idx="3">
                  <c:v>101932.0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487459554"/>
          <c:y val="0.03216374269005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4280225874"/>
          <c:y val="0.160818828252659"/>
          <c:w val="0.833730908352845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Statistics!$B$98:$B$107</c:f>
              <c:numCache>
                <c:formatCode>#,##0</c:formatCode>
                <c:ptCount val="10"/>
                <c:pt idx="0">
                  <c:v>1.0</c:v>
                </c:pt>
                <c:pt idx="1">
                  <c:v>22.0</c:v>
                </c:pt>
                <c:pt idx="2">
                  <c:v>54.0</c:v>
                </c:pt>
                <c:pt idx="3">
                  <c:v>139.0</c:v>
                </c:pt>
                <c:pt idx="4">
                  <c:v>204.0</c:v>
                </c:pt>
                <c:pt idx="5">
                  <c:v>102.0</c:v>
                </c:pt>
                <c:pt idx="6">
                  <c:v>35.0</c:v>
                </c:pt>
                <c:pt idx="7">
                  <c:v>8.0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Statistics!$A$98:$A$107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Statistics!$C$98:$C$107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11.0</c:v>
                </c:pt>
                <c:pt idx="3">
                  <c:v>57.0</c:v>
                </c:pt>
                <c:pt idx="4">
                  <c:v>128.0</c:v>
                </c:pt>
                <c:pt idx="5">
                  <c:v>205.0</c:v>
                </c:pt>
                <c:pt idx="6">
                  <c:v>109.0</c:v>
                </c:pt>
                <c:pt idx="7">
                  <c:v>39.0</c:v>
                </c:pt>
                <c:pt idx="8">
                  <c:v>15.0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59208"/>
        <c:axId val="1834165336"/>
      </c:barChart>
      <c:catAx>
        <c:axId val="183415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13065255204145"/>
              <c:y val="0.915205369065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16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16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8598574822"/>
              <c:y val="0.365497306257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834159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1.494056E6</c:v>
                </c:pt>
                <c:pt idx="1">
                  <c:v>1.160265E6</c:v>
                </c:pt>
                <c:pt idx="3">
                  <c:v>73562.0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236450.0</c:v>
                </c:pt>
                <c:pt idx="1">
                  <c:v>228879.0</c:v>
                </c:pt>
                <c:pt idx="3">
                  <c:v>18160.0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8.307906E6</c:v>
                </c:pt>
                <c:pt idx="1">
                  <c:v>7.994029E6</c:v>
                </c:pt>
                <c:pt idx="3">
                  <c:v>405873.0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2.440707E6</c:v>
                </c:pt>
                <c:pt idx="1">
                  <c:v>1.93158E6</c:v>
                </c:pt>
                <c:pt idx="3">
                  <c:v>96008.0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200526.0</c:v>
                </c:pt>
                <c:pt idx="1">
                  <c:v>109047.0</c:v>
                </c:pt>
                <c:pt idx="3">
                  <c:v>8239.0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688592.0</c:v>
                </c:pt>
                <c:pt idx="1">
                  <c:v>277622.0</c:v>
                </c:pt>
                <c:pt idx="3">
                  <c:v>40310.0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1.582802E6</c:v>
                </c:pt>
                <c:pt idx="1">
                  <c:v>1.488245E6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11</xdr:col>
      <xdr:colOff>0</xdr:colOff>
      <xdr:row>11</xdr:row>
      <xdr:rowOff>127000</xdr:rowOff>
    </xdr:to>
    <xdr:graphicFrame macro="">
      <xdr:nvGraphicFramePr>
        <xdr:cNvPr id="3283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11</xdr:row>
      <xdr:rowOff>127000</xdr:rowOff>
    </xdr:to>
    <xdr:graphicFrame macro="">
      <xdr:nvGraphicFramePr>
        <xdr:cNvPr id="328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11</xdr:row>
      <xdr:rowOff>127000</xdr:rowOff>
    </xdr:to>
    <xdr:graphicFrame macro="">
      <xdr:nvGraphicFramePr>
        <xdr:cNvPr id="3285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14</xdr:col>
      <xdr:colOff>0</xdr:colOff>
      <xdr:row>11</xdr:row>
      <xdr:rowOff>127000</xdr:rowOff>
    </xdr:to>
    <xdr:graphicFrame macro="">
      <xdr:nvGraphicFramePr>
        <xdr:cNvPr id="3286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6</xdr:col>
      <xdr:colOff>101600</xdr:colOff>
      <xdr:row>27</xdr:row>
      <xdr:rowOff>127000</xdr:rowOff>
    </xdr:to>
    <xdr:graphicFrame macro="">
      <xdr:nvGraphicFramePr>
        <xdr:cNvPr id="3287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16</xdr:col>
      <xdr:colOff>0</xdr:colOff>
      <xdr:row>11</xdr:row>
      <xdr:rowOff>127000</xdr:rowOff>
    </xdr:to>
    <xdr:graphicFrame macro="">
      <xdr:nvGraphicFramePr>
        <xdr:cNvPr id="3288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11</xdr:col>
      <xdr:colOff>0</xdr:colOff>
      <xdr:row>24</xdr:row>
      <xdr:rowOff>127000</xdr:rowOff>
    </xdr:to>
    <xdr:graphicFrame macro="">
      <xdr:nvGraphicFramePr>
        <xdr:cNvPr id="3289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24</xdr:row>
      <xdr:rowOff>127000</xdr:rowOff>
    </xdr:to>
    <xdr:graphicFrame macro="">
      <xdr:nvGraphicFramePr>
        <xdr:cNvPr id="3290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14</xdr:col>
      <xdr:colOff>0</xdr:colOff>
      <xdr:row>24</xdr:row>
      <xdr:rowOff>127000</xdr:rowOff>
    </xdr:to>
    <xdr:graphicFrame macro="">
      <xdr:nvGraphicFramePr>
        <xdr:cNvPr id="329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15</xdr:col>
      <xdr:colOff>0</xdr:colOff>
      <xdr:row>24</xdr:row>
      <xdr:rowOff>127000</xdr:rowOff>
    </xdr:to>
    <xdr:graphicFrame macro="">
      <xdr:nvGraphicFramePr>
        <xdr:cNvPr id="329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25400</xdr:colOff>
      <xdr:row>34</xdr:row>
      <xdr:rowOff>12700</xdr:rowOff>
    </xdr:from>
    <xdr:to>
      <xdr:col>8</xdr:col>
      <xdr:colOff>838200</xdr:colOff>
      <xdr:row>44</xdr:row>
      <xdr:rowOff>0</xdr:rowOff>
    </xdr:to>
    <xdr:graphicFrame macro="">
      <xdr:nvGraphicFramePr>
        <xdr:cNvPr id="3293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9</xdr:col>
      <xdr:colOff>101600</xdr:colOff>
      <xdr:row>57</xdr:row>
      <xdr:rowOff>127000</xdr:rowOff>
    </xdr:to>
    <xdr:graphicFrame macro="">
      <xdr:nvGraphicFramePr>
        <xdr:cNvPr id="3294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9</xdr:col>
      <xdr:colOff>101600</xdr:colOff>
      <xdr:row>69</xdr:row>
      <xdr:rowOff>127000</xdr:rowOff>
    </xdr:to>
    <xdr:graphicFrame macro="">
      <xdr:nvGraphicFramePr>
        <xdr:cNvPr id="3295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9</xdr:col>
      <xdr:colOff>101600</xdr:colOff>
      <xdr:row>81</xdr:row>
      <xdr:rowOff>127000</xdr:rowOff>
    </xdr:to>
    <xdr:graphicFrame macro="">
      <xdr:nvGraphicFramePr>
        <xdr:cNvPr id="3296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15</xdr:col>
      <xdr:colOff>0</xdr:colOff>
      <xdr:row>11</xdr:row>
      <xdr:rowOff>127000</xdr:rowOff>
    </xdr:to>
    <xdr:graphicFrame macro="">
      <xdr:nvGraphicFramePr>
        <xdr:cNvPr id="3297" name="Chart 2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13</xdr:col>
      <xdr:colOff>0</xdr:colOff>
      <xdr:row>24</xdr:row>
      <xdr:rowOff>127000</xdr:rowOff>
    </xdr:to>
    <xdr:graphicFrame macro="">
      <xdr:nvGraphicFramePr>
        <xdr:cNvPr id="3298" name="Chart 2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111</xdr:row>
      <xdr:rowOff>63500</xdr:rowOff>
    </xdr:from>
    <xdr:to>
      <xdr:col>4</xdr:col>
      <xdr:colOff>177800</xdr:colOff>
      <xdr:row>137</xdr:row>
      <xdr:rowOff>101600</xdr:rowOff>
    </xdr:to>
    <xdr:graphicFrame macro="">
      <xdr:nvGraphicFramePr>
        <xdr:cNvPr id="104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111</xdr:row>
      <xdr:rowOff>63500</xdr:rowOff>
    </xdr:from>
    <xdr:to>
      <xdr:col>8</xdr:col>
      <xdr:colOff>139700</xdr:colOff>
      <xdr:row>137</xdr:row>
      <xdr:rowOff>101600</xdr:rowOff>
    </xdr:to>
    <xdr:graphicFrame macro="">
      <xdr:nvGraphicFramePr>
        <xdr:cNvPr id="104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111</xdr:row>
      <xdr:rowOff>63500</xdr:rowOff>
    </xdr:from>
    <xdr:to>
      <xdr:col>12</xdr:col>
      <xdr:colOff>114300</xdr:colOff>
      <xdr:row>137</xdr:row>
      <xdr:rowOff>101600</xdr:rowOff>
    </xdr:to>
    <xdr:graphicFrame macro="">
      <xdr:nvGraphicFramePr>
        <xdr:cNvPr id="104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10</xdr:col>
      <xdr:colOff>584200</xdr:colOff>
      <xdr:row>111</xdr:row>
      <xdr:rowOff>50800</xdr:rowOff>
    </xdr:to>
    <xdr:graphicFrame macro="">
      <xdr:nvGraphicFramePr>
        <xdr:cNvPr id="104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baseColWidth="10" defaultRowHeight="13" x14ac:dyDescent="0"/>
  <sheetData>
    <row r="1" spans="1:2">
      <c r="A1" s="110" t="s">
        <v>1209</v>
      </c>
      <c r="B1" s="110"/>
    </row>
    <row r="2" spans="1:2">
      <c r="A2" s="110" t="s">
        <v>1229</v>
      </c>
      <c r="B2" s="110"/>
    </row>
    <row r="4" spans="1:2">
      <c r="A4" t="s">
        <v>1210</v>
      </c>
      <c r="B4" s="113">
        <v>1.1000000000000001</v>
      </c>
    </row>
    <row r="5" spans="1:2">
      <c r="A5" t="s">
        <v>60</v>
      </c>
      <c r="B5" s="103">
        <v>40338</v>
      </c>
    </row>
    <row r="7" spans="1:2">
      <c r="B7" s="99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A8" sqref="A8:XFD8"/>
    </sheetView>
  </sheetViews>
  <sheetFormatPr baseColWidth="10" defaultRowHeight="13" x14ac:dyDescent="0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67.28515625" style="14" customWidth="1"/>
    <col min="15" max="15" width="10.7109375" style="7"/>
    <col min="16" max="16" width="10.85546875" style="7" customWidth="1"/>
    <col min="17" max="17" width="11.85546875" style="92" customWidth="1"/>
    <col min="18" max="18" width="9.5703125" style="7" customWidth="1"/>
    <col min="19" max="19" width="10.5703125" style="7" customWidth="1"/>
    <col min="20" max="20" width="10.7109375" style="7"/>
    <col min="21" max="21" width="4.85546875" style="7" customWidth="1"/>
    <col min="22" max="16384" width="10.7109375" style="7"/>
  </cols>
  <sheetData>
    <row r="1" spans="1:29" s="52" customFormat="1">
      <c r="A1" s="52" t="s">
        <v>978</v>
      </c>
      <c r="B1" s="52" t="s">
        <v>728</v>
      </c>
      <c r="C1" s="52" t="s">
        <v>781</v>
      </c>
      <c r="D1" s="52" t="s">
        <v>126</v>
      </c>
      <c r="E1" s="52" t="s">
        <v>2</v>
      </c>
      <c r="F1" s="52" t="s">
        <v>729</v>
      </c>
      <c r="G1" s="52" t="s">
        <v>491</v>
      </c>
      <c r="H1" s="52" t="s">
        <v>492</v>
      </c>
      <c r="I1" s="52" t="s">
        <v>493</v>
      </c>
      <c r="J1" s="52" t="s">
        <v>494</v>
      </c>
      <c r="K1" s="52" t="s">
        <v>495</v>
      </c>
      <c r="L1" s="52" t="s">
        <v>751</v>
      </c>
      <c r="M1" s="52" t="s">
        <v>496</v>
      </c>
      <c r="N1" s="99" t="s">
        <v>269</v>
      </c>
      <c r="O1" s="52" t="s">
        <v>270</v>
      </c>
      <c r="P1" s="52" t="s">
        <v>146</v>
      </c>
      <c r="Q1" s="100" t="s">
        <v>60</v>
      </c>
      <c r="R1" s="52" t="s">
        <v>271</v>
      </c>
      <c r="S1" s="52" t="s">
        <v>272</v>
      </c>
      <c r="T1" s="52" t="s">
        <v>276</v>
      </c>
      <c r="U1" s="52" t="s">
        <v>508</v>
      </c>
    </row>
    <row r="2" spans="1:29">
      <c r="A2" s="7" t="s">
        <v>671</v>
      </c>
      <c r="B2" s="7">
        <v>1</v>
      </c>
      <c r="E2" s="7">
        <v>0</v>
      </c>
      <c r="F2" s="7" t="s">
        <v>509</v>
      </c>
      <c r="G2" s="7" t="s">
        <v>510</v>
      </c>
      <c r="H2" s="7" t="s">
        <v>510</v>
      </c>
      <c r="I2" s="7" t="s">
        <v>510</v>
      </c>
      <c r="J2" s="7" t="s">
        <v>510</v>
      </c>
      <c r="K2" s="107" t="s">
        <v>510</v>
      </c>
      <c r="L2" s="7" t="s">
        <v>702</v>
      </c>
      <c r="M2" s="109" t="s">
        <v>242</v>
      </c>
      <c r="N2" s="109" t="s">
        <v>1183</v>
      </c>
      <c r="O2" s="7" t="s">
        <v>510</v>
      </c>
      <c r="P2" s="7" t="s">
        <v>510</v>
      </c>
      <c r="Q2" s="92">
        <v>39765</v>
      </c>
      <c r="R2" s="7">
        <v>2012</v>
      </c>
      <c r="S2" s="7" t="s">
        <v>510</v>
      </c>
      <c r="T2" s="92">
        <v>39865</v>
      </c>
      <c r="U2" s="7" t="s">
        <v>511</v>
      </c>
      <c r="V2" s="7" t="s">
        <v>1184</v>
      </c>
    </row>
    <row r="3" spans="1:29">
      <c r="A3" s="7" t="s">
        <v>631</v>
      </c>
      <c r="B3" s="7">
        <v>1</v>
      </c>
      <c r="E3" s="7">
        <v>0</v>
      </c>
      <c r="F3" s="7" t="s">
        <v>509</v>
      </c>
      <c r="G3" s="7" t="s">
        <v>510</v>
      </c>
      <c r="H3" s="7" t="s">
        <v>510</v>
      </c>
      <c r="I3" s="7" t="s">
        <v>510</v>
      </c>
      <c r="J3" s="7" t="s">
        <v>510</v>
      </c>
      <c r="K3" s="7" t="s">
        <v>510</v>
      </c>
      <c r="L3" s="7" t="s">
        <v>257</v>
      </c>
      <c r="M3" s="109" t="s">
        <v>242</v>
      </c>
      <c r="N3" s="109" t="s">
        <v>1201</v>
      </c>
      <c r="O3" s="7" t="s">
        <v>510</v>
      </c>
      <c r="P3" s="7" t="s">
        <v>510</v>
      </c>
      <c r="Q3" s="92">
        <v>39779</v>
      </c>
      <c r="R3" s="7">
        <v>2012</v>
      </c>
      <c r="S3" s="7" t="s">
        <v>510</v>
      </c>
      <c r="T3" s="92">
        <v>39781</v>
      </c>
      <c r="U3" s="7" t="s">
        <v>511</v>
      </c>
      <c r="V3" s="7" t="s">
        <v>1202</v>
      </c>
    </row>
    <row r="4" spans="1:29">
      <c r="A4" s="7" t="s">
        <v>202</v>
      </c>
      <c r="B4" s="7">
        <v>1</v>
      </c>
      <c r="E4" s="7">
        <v>0</v>
      </c>
      <c r="F4" s="7" t="s">
        <v>509</v>
      </c>
      <c r="G4" s="7" t="s">
        <v>510</v>
      </c>
      <c r="H4" s="7" t="s">
        <v>510</v>
      </c>
      <c r="I4" s="7" t="s">
        <v>510</v>
      </c>
      <c r="J4" s="7" t="s">
        <v>510</v>
      </c>
      <c r="K4" s="7" t="s">
        <v>510</v>
      </c>
      <c r="L4" s="7" t="s">
        <v>27</v>
      </c>
      <c r="M4" s="109" t="s">
        <v>242</v>
      </c>
      <c r="N4" s="109" t="s">
        <v>1203</v>
      </c>
      <c r="O4" s="7" t="s">
        <v>510</v>
      </c>
      <c r="P4" s="7" t="s">
        <v>510</v>
      </c>
      <c r="Q4" s="92">
        <v>39786</v>
      </c>
      <c r="R4" s="7">
        <v>2012</v>
      </c>
      <c r="S4" s="7" t="s">
        <v>510</v>
      </c>
      <c r="T4" s="92">
        <v>39787</v>
      </c>
      <c r="U4" s="7" t="s">
        <v>511</v>
      </c>
      <c r="V4" s="7" t="s">
        <v>1204</v>
      </c>
    </row>
    <row r="5" spans="1:29">
      <c r="A5" s="7" t="s">
        <v>928</v>
      </c>
      <c r="B5" s="7">
        <v>1</v>
      </c>
      <c r="E5" s="7">
        <v>0</v>
      </c>
      <c r="F5" s="107" t="s">
        <v>937</v>
      </c>
      <c r="G5" s="107" t="s">
        <v>1196</v>
      </c>
      <c r="H5" s="107" t="s">
        <v>938</v>
      </c>
      <c r="I5" s="7" t="s">
        <v>510</v>
      </c>
      <c r="J5" s="7" t="s">
        <v>510</v>
      </c>
      <c r="K5" s="7" t="s">
        <v>510</v>
      </c>
      <c r="L5" s="7" t="s">
        <v>28</v>
      </c>
      <c r="M5" s="109" t="s">
        <v>1198</v>
      </c>
      <c r="N5" s="109" t="s">
        <v>1197</v>
      </c>
      <c r="O5" s="7" t="s">
        <v>510</v>
      </c>
      <c r="P5" s="7" t="s">
        <v>510</v>
      </c>
      <c r="Q5" s="105" t="s">
        <v>510</v>
      </c>
      <c r="R5" s="7">
        <v>2012</v>
      </c>
      <c r="S5" s="7" t="s">
        <v>510</v>
      </c>
      <c r="T5" s="92">
        <v>39780</v>
      </c>
      <c r="U5" s="7" t="s">
        <v>511</v>
      </c>
      <c r="V5" s="7" t="s">
        <v>1199</v>
      </c>
    </row>
    <row r="6" spans="1:29">
      <c r="A6" s="7" t="s">
        <v>318</v>
      </c>
      <c r="B6" s="7">
        <v>1</v>
      </c>
      <c r="E6" s="7">
        <v>0</v>
      </c>
      <c r="F6" s="7" t="s">
        <v>509</v>
      </c>
      <c r="G6" s="7" t="s">
        <v>510</v>
      </c>
      <c r="H6" s="7" t="s">
        <v>510</v>
      </c>
      <c r="I6" s="7" t="s">
        <v>510</v>
      </c>
      <c r="J6" s="7" t="s">
        <v>510</v>
      </c>
      <c r="K6" s="7" t="s">
        <v>510</v>
      </c>
      <c r="L6" s="7" t="s">
        <v>690</v>
      </c>
      <c r="M6" s="14" t="s">
        <v>1194</v>
      </c>
      <c r="N6" s="14" t="s">
        <v>1193</v>
      </c>
      <c r="O6" s="7" t="s">
        <v>510</v>
      </c>
      <c r="P6" s="7" t="s">
        <v>510</v>
      </c>
      <c r="Q6" s="104"/>
      <c r="R6" s="7">
        <v>2012</v>
      </c>
      <c r="S6" s="7" t="s">
        <v>510</v>
      </c>
      <c r="T6" s="92">
        <v>39778</v>
      </c>
      <c r="U6" s="7" t="s">
        <v>511</v>
      </c>
      <c r="V6" s="7" t="s">
        <v>1195</v>
      </c>
    </row>
    <row r="7" spans="1:29">
      <c r="A7" s="7" t="s">
        <v>663</v>
      </c>
      <c r="B7" s="7">
        <v>1</v>
      </c>
      <c r="E7" s="7">
        <v>0</v>
      </c>
      <c r="F7" s="7" t="s">
        <v>509</v>
      </c>
      <c r="G7" s="7" t="s">
        <v>510</v>
      </c>
      <c r="H7" s="7" t="s">
        <v>510</v>
      </c>
      <c r="I7" s="7" t="s">
        <v>510</v>
      </c>
      <c r="J7" s="7" t="s">
        <v>510</v>
      </c>
      <c r="K7" s="7" t="s">
        <v>510</v>
      </c>
      <c r="L7" s="7" t="s">
        <v>82</v>
      </c>
      <c r="M7" s="107" t="s">
        <v>242</v>
      </c>
      <c r="N7" s="106" t="s">
        <v>1207</v>
      </c>
      <c r="O7" s="7" t="s">
        <v>510</v>
      </c>
      <c r="P7" s="7" t="s">
        <v>510</v>
      </c>
      <c r="Q7" s="92">
        <v>39834</v>
      </c>
      <c r="R7" s="7">
        <v>2013</v>
      </c>
      <c r="S7" s="7" t="s">
        <v>510</v>
      </c>
      <c r="T7" s="92">
        <v>39865</v>
      </c>
      <c r="U7" s="7" t="s">
        <v>511</v>
      </c>
      <c r="V7" s="7" t="s">
        <v>1208</v>
      </c>
    </row>
    <row r="8" spans="1:29">
      <c r="A8" s="7" t="s">
        <v>541</v>
      </c>
      <c r="B8" s="7">
        <v>1</v>
      </c>
      <c r="E8" s="7">
        <v>0</v>
      </c>
      <c r="F8" s="7" t="s">
        <v>509</v>
      </c>
      <c r="G8" s="7" t="s">
        <v>510</v>
      </c>
      <c r="H8" s="7" t="s">
        <v>510</v>
      </c>
      <c r="I8" s="7" t="s">
        <v>510</v>
      </c>
      <c r="J8" s="7" t="s">
        <v>510</v>
      </c>
      <c r="K8" s="7" t="s">
        <v>510</v>
      </c>
      <c r="L8" s="7" t="s">
        <v>724</v>
      </c>
      <c r="M8" s="112" t="s">
        <v>1185</v>
      </c>
      <c r="N8" s="112" t="s">
        <v>1186</v>
      </c>
      <c r="O8" s="7" t="s">
        <v>510</v>
      </c>
      <c r="P8" s="7" t="s">
        <v>510</v>
      </c>
      <c r="Q8" s="92">
        <v>39925</v>
      </c>
      <c r="R8" s="7">
        <v>2013</v>
      </c>
      <c r="S8" s="7" t="s">
        <v>510</v>
      </c>
      <c r="T8" s="92">
        <v>40298</v>
      </c>
      <c r="U8" s="7" t="s">
        <v>511</v>
      </c>
      <c r="V8" s="7" t="s">
        <v>1187</v>
      </c>
    </row>
    <row r="9" spans="1:29">
      <c r="A9" s="7" t="s">
        <v>72</v>
      </c>
      <c r="B9" s="7">
        <v>1</v>
      </c>
      <c r="E9" s="7">
        <v>0</v>
      </c>
      <c r="F9" s="107" t="s">
        <v>937</v>
      </c>
      <c r="G9" s="7" t="s">
        <v>510</v>
      </c>
      <c r="H9" s="7" t="s">
        <v>510</v>
      </c>
      <c r="I9" s="7" t="s">
        <v>510</v>
      </c>
      <c r="J9" s="7" t="s">
        <v>510</v>
      </c>
      <c r="K9" s="7" t="s">
        <v>510</v>
      </c>
      <c r="L9" s="7" t="s">
        <v>20</v>
      </c>
      <c r="M9" s="109" t="s">
        <v>242</v>
      </c>
      <c r="N9" s="14" t="s">
        <v>1191</v>
      </c>
      <c r="O9" s="7" t="s">
        <v>510</v>
      </c>
      <c r="P9" s="7" t="s">
        <v>510</v>
      </c>
      <c r="Q9" s="104"/>
      <c r="R9" s="7">
        <v>2012</v>
      </c>
      <c r="S9" s="7" t="s">
        <v>510</v>
      </c>
      <c r="T9" s="92">
        <v>39777</v>
      </c>
      <c r="U9" s="7" t="s">
        <v>511</v>
      </c>
      <c r="V9" s="7" t="s">
        <v>1192</v>
      </c>
    </row>
    <row r="10" spans="1:29">
      <c r="A10" s="7" t="s">
        <v>107</v>
      </c>
      <c r="B10" s="7">
        <v>1</v>
      </c>
      <c r="E10" s="107">
        <v>0</v>
      </c>
      <c r="F10" s="7" t="s">
        <v>509</v>
      </c>
      <c r="G10" s="7" t="s">
        <v>510</v>
      </c>
      <c r="H10" s="7" t="s">
        <v>510</v>
      </c>
      <c r="I10" s="7" t="s">
        <v>510</v>
      </c>
      <c r="J10" s="7" t="s">
        <v>510</v>
      </c>
      <c r="K10" s="107" t="s">
        <v>510</v>
      </c>
      <c r="L10" s="7" t="s">
        <v>597</v>
      </c>
      <c r="M10" s="109" t="s">
        <v>510</v>
      </c>
      <c r="N10" s="108" t="s">
        <v>1181</v>
      </c>
      <c r="O10" s="7" t="s">
        <v>510</v>
      </c>
      <c r="P10" s="7" t="s">
        <v>510</v>
      </c>
      <c r="Q10" s="92">
        <v>39764</v>
      </c>
      <c r="R10" s="7">
        <v>2013</v>
      </c>
      <c r="S10" s="7" t="s">
        <v>510</v>
      </c>
      <c r="T10" s="92">
        <v>39865</v>
      </c>
      <c r="U10" s="7" t="s">
        <v>511</v>
      </c>
      <c r="V10" t="s">
        <v>1182</v>
      </c>
    </row>
    <row r="11" spans="1:29" customFormat="1">
      <c r="A11" s="7" t="s">
        <v>393</v>
      </c>
      <c r="B11" s="7">
        <v>1</v>
      </c>
      <c r="C11" s="7"/>
      <c r="D11" s="7"/>
      <c r="E11" s="7">
        <v>0</v>
      </c>
      <c r="F11" s="7" t="s">
        <v>509</v>
      </c>
      <c r="G11" s="7" t="s">
        <v>510</v>
      </c>
      <c r="H11" s="7" t="s">
        <v>510</v>
      </c>
      <c r="I11" s="7" t="s">
        <v>510</v>
      </c>
      <c r="J11" s="7" t="s">
        <v>510</v>
      </c>
      <c r="K11" s="7" t="s">
        <v>510</v>
      </c>
      <c r="L11" s="7" t="s">
        <v>254</v>
      </c>
      <c r="M11" s="109" t="s">
        <v>242</v>
      </c>
      <c r="N11" s="14" t="s">
        <v>1205</v>
      </c>
      <c r="O11" s="7" t="s">
        <v>510</v>
      </c>
      <c r="P11" s="7" t="s">
        <v>510</v>
      </c>
      <c r="Q11" s="92">
        <v>39778</v>
      </c>
      <c r="R11" s="7">
        <v>2012</v>
      </c>
      <c r="S11" s="7" t="s">
        <v>510</v>
      </c>
      <c r="T11" s="92">
        <v>39787</v>
      </c>
      <c r="U11" s="7" t="s">
        <v>511</v>
      </c>
      <c r="V11" s="7" t="s">
        <v>1206</v>
      </c>
    </row>
    <row r="12" spans="1:29">
      <c r="A12" s="7" t="s">
        <v>398</v>
      </c>
      <c r="B12" s="7">
        <v>1</v>
      </c>
      <c r="E12" s="7">
        <v>0</v>
      </c>
      <c r="F12" s="7" t="s">
        <v>509</v>
      </c>
      <c r="G12" s="7" t="s">
        <v>510</v>
      </c>
      <c r="H12" s="7" t="s">
        <v>510</v>
      </c>
      <c r="I12" s="7" t="s">
        <v>510</v>
      </c>
      <c r="J12" s="7" t="s">
        <v>510</v>
      </c>
      <c r="K12" s="7" t="s">
        <v>510</v>
      </c>
      <c r="L12" s="7" t="s">
        <v>757</v>
      </c>
      <c r="M12" s="109" t="s">
        <v>242</v>
      </c>
      <c r="N12" s="109" t="s">
        <v>1211</v>
      </c>
      <c r="O12" s="7" t="s">
        <v>510</v>
      </c>
      <c r="P12" s="7" t="s">
        <v>510</v>
      </c>
      <c r="Q12" s="104" t="s">
        <v>510</v>
      </c>
      <c r="R12" s="7">
        <v>2013</v>
      </c>
      <c r="S12" s="7" t="s">
        <v>510</v>
      </c>
      <c r="T12" s="92">
        <v>39865</v>
      </c>
      <c r="U12" s="7" t="s">
        <v>511</v>
      </c>
      <c r="V12" s="7" t="s">
        <v>1212</v>
      </c>
      <c r="AC12" s="107" t="s">
        <v>1227</v>
      </c>
    </row>
    <row r="14" spans="1:29">
      <c r="A14" s="107" t="s">
        <v>1083</v>
      </c>
      <c r="B14" s="107">
        <v>1</v>
      </c>
      <c r="E14" s="107">
        <v>0</v>
      </c>
      <c r="F14" s="107" t="s">
        <v>1085</v>
      </c>
      <c r="G14" s="107" t="s">
        <v>510</v>
      </c>
      <c r="H14" s="107" t="s">
        <v>510</v>
      </c>
      <c r="I14" s="107" t="s">
        <v>510</v>
      </c>
      <c r="J14" s="107" t="s">
        <v>510</v>
      </c>
      <c r="K14" s="107" t="s">
        <v>510</v>
      </c>
      <c r="L14" s="107" t="s">
        <v>1086</v>
      </c>
      <c r="M14" s="107" t="s">
        <v>510</v>
      </c>
      <c r="N14" s="108" t="s">
        <v>1200</v>
      </c>
      <c r="O14" s="107" t="s">
        <v>510</v>
      </c>
      <c r="P14" s="107" t="s">
        <v>510</v>
      </c>
      <c r="Q14" s="105">
        <v>39619</v>
      </c>
      <c r="R14" s="107">
        <v>2012</v>
      </c>
      <c r="S14" s="107" t="s">
        <v>510</v>
      </c>
      <c r="T14" s="104">
        <v>39631</v>
      </c>
      <c r="U14" s="107" t="s">
        <v>520</v>
      </c>
      <c r="V14" s="107" t="s">
        <v>939</v>
      </c>
    </row>
    <row r="23" spans="14:14">
      <c r="N23" s="7"/>
    </row>
  </sheetData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5" sqref="D25"/>
    </sheetView>
  </sheetViews>
  <sheetFormatPr baseColWidth="10" defaultRowHeight="13" x14ac:dyDescent="0"/>
  <cols>
    <col min="4" max="4" width="55.7109375" customWidth="1"/>
  </cols>
  <sheetData>
    <row r="1" spans="1:4">
      <c r="A1" s="83" t="s">
        <v>60</v>
      </c>
      <c r="B1" s="83" t="s">
        <v>1210</v>
      </c>
      <c r="C1" s="83" t="s">
        <v>978</v>
      </c>
      <c r="D1" s="83" t="s">
        <v>1213</v>
      </c>
    </row>
    <row r="2" spans="1:4">
      <c r="A2" s="111">
        <v>39802</v>
      </c>
      <c r="B2" s="20">
        <v>0.94</v>
      </c>
      <c r="C2" t="s">
        <v>398</v>
      </c>
      <c r="D2" t="s">
        <v>1214</v>
      </c>
    </row>
    <row r="3" spans="1:4">
      <c r="A3" s="111">
        <v>39865</v>
      </c>
      <c r="B3" s="113">
        <v>1</v>
      </c>
      <c r="C3" t="s">
        <v>671</v>
      </c>
      <c r="D3" t="s">
        <v>1216</v>
      </c>
    </row>
    <row r="4" spans="1:4">
      <c r="A4" s="111">
        <v>39865</v>
      </c>
      <c r="B4" s="113">
        <v>1</v>
      </c>
      <c r="C4" t="s">
        <v>398</v>
      </c>
      <c r="D4" t="s">
        <v>1217</v>
      </c>
    </row>
    <row r="5" spans="1:4">
      <c r="A5" s="111">
        <v>39865</v>
      </c>
      <c r="B5" s="113">
        <v>1</v>
      </c>
      <c r="C5" t="s">
        <v>663</v>
      </c>
      <c r="D5" t="s">
        <v>1218</v>
      </c>
    </row>
    <row r="6" spans="1:4">
      <c r="A6" s="111">
        <v>39865</v>
      </c>
      <c r="B6" s="113">
        <v>1</v>
      </c>
      <c r="C6" t="s">
        <v>107</v>
      </c>
      <c r="D6" t="s">
        <v>1219</v>
      </c>
    </row>
    <row r="7" spans="1:4">
      <c r="A7" s="111">
        <v>39865</v>
      </c>
      <c r="B7" s="113">
        <v>1</v>
      </c>
      <c r="C7" t="s">
        <v>398</v>
      </c>
      <c r="D7" t="s">
        <v>1226</v>
      </c>
    </row>
    <row r="8" spans="1:4">
      <c r="A8" s="111">
        <v>40298</v>
      </c>
      <c r="B8">
        <v>1.1000000000000001</v>
      </c>
      <c r="C8" s="107" t="s">
        <v>541</v>
      </c>
      <c r="D8" t="s">
        <v>1228</v>
      </c>
    </row>
    <row r="9" spans="1:4">
      <c r="A9" s="111">
        <v>40338</v>
      </c>
      <c r="B9">
        <v>1.1000000000000001</v>
      </c>
      <c r="C9" s="107" t="s">
        <v>631</v>
      </c>
      <c r="D9" t="s">
        <v>1230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I22"/>
  <sheetViews>
    <sheetView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XFD12"/>
      <selection pane="bottomRight" activeCell="C17" sqref="C17"/>
    </sheetView>
  </sheetViews>
  <sheetFormatPr baseColWidth="10" defaultRowHeight="13" x14ac:dyDescent="0"/>
  <cols>
    <col min="1" max="1" width="14.85546875" customWidth="1"/>
    <col min="2" max="2" width="6.7109375" customWidth="1"/>
    <col min="3" max="3" width="11.7109375" customWidth="1"/>
    <col min="4" max="6" width="3.7109375" customWidth="1"/>
    <col min="7" max="9" width="2.140625" style="58" customWidth="1"/>
    <col min="10" max="11" width="9.7109375" customWidth="1"/>
    <col min="13" max="13" width="10.7109375" style="2"/>
    <col min="18" max="25" width="8.7109375" customWidth="1"/>
    <col min="26" max="50" width="7.7109375" customWidth="1"/>
    <col min="52" max="52" width="3.85546875" customWidth="1"/>
    <col min="53" max="53" width="4.7109375" customWidth="1"/>
    <col min="54" max="57" width="1.7109375" customWidth="1"/>
    <col min="58" max="58" width="2.7109375" customWidth="1"/>
  </cols>
  <sheetData>
    <row r="1" spans="1:61">
      <c r="A1" t="s">
        <v>978</v>
      </c>
      <c r="B1" s="58" t="s">
        <v>144</v>
      </c>
      <c r="C1" s="26" t="s">
        <v>144</v>
      </c>
      <c r="D1" s="114" t="s">
        <v>208</v>
      </c>
      <c r="E1" s="114"/>
      <c r="F1" s="114"/>
      <c r="G1" s="115" t="s">
        <v>420</v>
      </c>
      <c r="H1" s="115"/>
      <c r="I1" s="115"/>
      <c r="J1" s="121" t="s">
        <v>150</v>
      </c>
      <c r="K1" s="118"/>
      <c r="L1" s="116" t="str">
        <f>Candidates!F2</f>
        <v>Democratic</v>
      </c>
      <c r="M1" s="116"/>
      <c r="N1" s="117" t="str">
        <f>Candidates!F3</f>
        <v>Republican</v>
      </c>
      <c r="O1" s="118"/>
      <c r="P1" s="119" t="str">
        <f>Candidates!F4</f>
        <v>Independent</v>
      </c>
      <c r="Q1" s="120"/>
      <c r="R1" s="121" t="str">
        <f>Candidates!F5</f>
        <v>Libertarian</v>
      </c>
      <c r="S1" s="118"/>
      <c r="T1" s="121" t="str">
        <f>Candidates!F6</f>
        <v>Constitution</v>
      </c>
      <c r="U1" s="118"/>
      <c r="V1" s="121" t="str">
        <f>Candidates!F7</f>
        <v>Green</v>
      </c>
      <c r="W1" s="118"/>
      <c r="X1" s="121" t="str">
        <f>Candidates!F8</f>
        <v>Liberty Union</v>
      </c>
      <c r="Y1" s="118"/>
      <c r="Z1" s="121" t="str">
        <f>Candidates!F9</f>
        <v>Write-ins</v>
      </c>
      <c r="AA1" s="121"/>
      <c r="AB1" s="121" t="str">
        <f>Candidates!F10</f>
        <v>State1</v>
      </c>
      <c r="AC1" s="118"/>
      <c r="AD1" s="121" t="str">
        <f>Candidates!F11</f>
        <v>State2</v>
      </c>
      <c r="AE1" s="118"/>
      <c r="AF1" s="121" t="str">
        <f>Candidates!F12</f>
        <v>State3</v>
      </c>
      <c r="AG1" s="121"/>
      <c r="AH1" s="121">
        <f>Candidates!F13</f>
        <v>0</v>
      </c>
      <c r="AI1" s="121"/>
      <c r="AJ1" s="121">
        <f>Candidates!F14</f>
        <v>0</v>
      </c>
      <c r="AK1" s="121"/>
      <c r="AL1" s="121">
        <f>Candidates!F15</f>
        <v>0</v>
      </c>
      <c r="AM1" s="118"/>
      <c r="AN1" s="121">
        <f>Candidates!F16</f>
        <v>0</v>
      </c>
      <c r="AO1" s="121"/>
      <c r="AP1" s="121">
        <f>Candidates!F17</f>
        <v>0</v>
      </c>
      <c r="AQ1" s="118"/>
      <c r="AR1" s="121">
        <f>Candidates!F18</f>
        <v>0</v>
      </c>
      <c r="AS1" s="118"/>
      <c r="AT1" s="121">
        <f>Candidates!F19</f>
        <v>0</v>
      </c>
      <c r="AU1" s="118"/>
      <c r="AV1" s="121">
        <f>Candidates!F20</f>
        <v>0</v>
      </c>
      <c r="AW1" s="121"/>
      <c r="AX1" s="1"/>
      <c r="AY1" s="1"/>
      <c r="BB1" s="13" t="str">
        <f>LEFT(R1,1)</f>
        <v>L</v>
      </c>
      <c r="BC1" s="13" t="str">
        <f>LEFT(T1,1)</f>
        <v>C</v>
      </c>
      <c r="BD1" s="13" t="str">
        <f>LEFT(X1,1)</f>
        <v>L</v>
      </c>
      <c r="BE1" s="13" t="str">
        <f>LEFT(V1,1)</f>
        <v>G</v>
      </c>
    </row>
    <row r="2" spans="1:61" s="28" customFormat="1">
      <c r="B2" s="44" t="s">
        <v>208</v>
      </c>
      <c r="C2" s="30" t="s">
        <v>176</v>
      </c>
      <c r="D2" s="29" t="s">
        <v>2</v>
      </c>
      <c r="E2" s="29" t="s">
        <v>520</v>
      </c>
      <c r="F2" s="29" t="s">
        <v>931</v>
      </c>
      <c r="G2" s="63" t="str">
        <f>LEFT(L2,1)</f>
        <v>D</v>
      </c>
      <c r="H2" s="64" t="str">
        <f>LEFT(N2,1)</f>
        <v>R</v>
      </c>
      <c r="I2" s="62" t="str">
        <f>LEFT(P2,1)</f>
        <v>I</v>
      </c>
      <c r="J2" s="30" t="s">
        <v>253</v>
      </c>
      <c r="K2" s="30" t="s">
        <v>45</v>
      </c>
      <c r="L2" s="124" t="str">
        <f>Candidates!D2</f>
        <v>Democratic</v>
      </c>
      <c r="M2" s="124"/>
      <c r="N2" s="125" t="str">
        <f>Candidates!D3</f>
        <v>Republican</v>
      </c>
      <c r="O2" s="123"/>
      <c r="P2" s="126" t="str">
        <f>Candidates!D4</f>
        <v>Independent</v>
      </c>
      <c r="Q2" s="123"/>
      <c r="R2" s="122" t="str">
        <f>Candidates!D5</f>
        <v>Libertarian</v>
      </c>
      <c r="S2" s="123"/>
      <c r="T2" s="122" t="str">
        <f>Candidates!D6</f>
        <v>Constitution</v>
      </c>
      <c r="U2" s="123"/>
      <c r="V2" s="122" t="str">
        <f>Candidates!D7</f>
        <v>Green</v>
      </c>
      <c r="W2" s="123"/>
      <c r="X2" s="122" t="str">
        <f>Candidates!D8</f>
        <v>Liberty Union</v>
      </c>
      <c r="Y2" s="123"/>
      <c r="Z2" s="122" t="str">
        <f>Candidates!D9</f>
        <v>Write-ins</v>
      </c>
      <c r="AA2" s="123"/>
      <c r="AB2" s="122" t="str">
        <f>Candidates!D10</f>
        <v>State1</v>
      </c>
      <c r="AC2" s="123"/>
      <c r="AD2" s="122" t="str">
        <f>Candidates!D11</f>
        <v>State2</v>
      </c>
      <c r="AE2" s="123"/>
      <c r="AF2" s="122" t="str">
        <f>Candidates!D12</f>
        <v>State3</v>
      </c>
      <c r="AG2" s="123"/>
      <c r="AH2" s="122">
        <f>Candidates!D13</f>
        <v>0</v>
      </c>
      <c r="AI2" s="123"/>
      <c r="AJ2" s="122">
        <f>Candidates!D14</f>
        <v>0</v>
      </c>
      <c r="AK2" s="123"/>
      <c r="AL2" s="122">
        <f>Candidates!D15</f>
        <v>0</v>
      </c>
      <c r="AM2" s="123"/>
      <c r="AN2" s="122">
        <f>Candidates!D16</f>
        <v>0</v>
      </c>
      <c r="AO2" s="123"/>
      <c r="AP2" s="122">
        <f>Candidates!D17</f>
        <v>0</v>
      </c>
      <c r="AQ2" s="123"/>
      <c r="AR2" s="122">
        <f>Candidates!D18</f>
        <v>0</v>
      </c>
      <c r="AS2" s="123"/>
      <c r="AT2" s="122">
        <f>Candidates!D19</f>
        <v>0</v>
      </c>
      <c r="AU2" s="123"/>
      <c r="AV2" s="122">
        <f>Candidates!D20</f>
        <v>0</v>
      </c>
      <c r="AW2" s="123"/>
      <c r="AX2" s="31"/>
      <c r="AY2" s="31" t="s">
        <v>978</v>
      </c>
      <c r="BA2" s="28" t="s">
        <v>934</v>
      </c>
      <c r="BB2" s="32"/>
      <c r="BC2" s="32"/>
      <c r="BD2" s="32"/>
      <c r="BE2" s="32"/>
      <c r="BG2" s="28" t="s">
        <v>630</v>
      </c>
      <c r="BI2" s="28" t="s">
        <v>201</v>
      </c>
    </row>
    <row r="3" spans="1:61" s="39" customFormat="1">
      <c r="A3" s="39" t="s">
        <v>671</v>
      </c>
      <c r="C3" s="42">
        <f>L3+N3+P3+R3+T3+X3+V3+AD3+AJ3+AB3+AF3+Z3+AH3+AR3+AT3+AL3+AP3+AN3+AV3</f>
        <v>398033</v>
      </c>
      <c r="D3" s="41"/>
      <c r="E3" s="41"/>
      <c r="F3" s="41"/>
      <c r="G3" s="65">
        <f>RANK(L3,L3:AX3)</f>
        <v>1</v>
      </c>
      <c r="H3" s="65">
        <f>RANK(N3,L3:AX3)</f>
        <v>2</v>
      </c>
      <c r="I3" s="65" t="str">
        <f>IF(P3&gt;0,RANK(P3,L3:AX3),"-")</f>
        <v>-</v>
      </c>
      <c r="J3" s="42">
        <f t="shared" ref="J3:J13" si="0">ABS(N3-L3)</f>
        <v>162200</v>
      </c>
      <c r="K3" s="43">
        <f t="shared" ref="K3:K14" si="1">IF(C3&gt;0, J3/C3,0)</f>
        <v>0.40750390043036633</v>
      </c>
      <c r="L3" s="42">
        <f>County!N6</f>
        <v>275993</v>
      </c>
      <c r="M3" s="43">
        <f t="shared" ref="M3:M14" si="2">IF($C3&gt;0,L3/$C3,0)</f>
        <v>0.69339225642095004</v>
      </c>
      <c r="N3" s="59">
        <f>County!O6</f>
        <v>113793</v>
      </c>
      <c r="O3" s="85">
        <f t="shared" ref="O3:O14" si="3">IF($C3&gt;0,N3/$C3,0)</f>
        <v>0.28588835599058371</v>
      </c>
      <c r="P3" s="59">
        <f>County!P6</f>
        <v>0</v>
      </c>
      <c r="Q3" s="85">
        <f t="shared" ref="Q3:Q14" si="4">IF($C3&gt;0,P3/$C3,0)</f>
        <v>0</v>
      </c>
      <c r="R3" s="59">
        <f>County!Q6</f>
        <v>3668</v>
      </c>
      <c r="S3" s="85">
        <f t="shared" ref="S3:S14" si="5">IF($C3&gt;0,R3/$C3,0)</f>
        <v>9.2153163179937349E-3</v>
      </c>
      <c r="T3" s="59">
        <f>County!R6</f>
        <v>0</v>
      </c>
      <c r="U3" s="85">
        <f t="shared" ref="U3:U14" si="6">IF($C3&gt;0,T3/$C3,0)</f>
        <v>0</v>
      </c>
      <c r="V3" s="59">
        <f>County!S6</f>
        <v>4575</v>
      </c>
      <c r="W3" s="85">
        <f t="shared" ref="W3:W14" si="7">IF($C3&gt;0,V3/$C3,0)</f>
        <v>1.1494021852459469E-2</v>
      </c>
      <c r="X3" s="59">
        <f>County!T6</f>
        <v>0</v>
      </c>
      <c r="Y3" s="85">
        <f t="shared" ref="Y3:Y14" si="8">IF($C3&gt;0,X3/$C3,0)</f>
        <v>0</v>
      </c>
      <c r="Z3" s="59">
        <f>County!U6</f>
        <v>0</v>
      </c>
      <c r="AA3" s="85">
        <f t="shared" ref="AA3:AA14" si="9">IF($C3&gt;0,Z3/$C3,0)</f>
        <v>0</v>
      </c>
      <c r="AB3" s="59">
        <f>County!V6</f>
        <v>4</v>
      </c>
      <c r="AC3" s="85">
        <f t="shared" ref="AC3:AC14" si="10">IF($C3&gt;0,AB3/$C3,0)</f>
        <v>1.0049418013079317E-5</v>
      </c>
      <c r="AD3" s="59">
        <f>County!W6</f>
        <v>0</v>
      </c>
      <c r="AE3" s="85">
        <f t="shared" ref="AE3:AE14" si="11">IF($C3&gt;0,AD3/$C3,0)</f>
        <v>0</v>
      </c>
      <c r="AF3" s="59">
        <f>County!X6</f>
        <v>0</v>
      </c>
      <c r="AG3" s="85">
        <f t="shared" ref="AG3:AG14" si="12">IF($C3&gt;0,AF3/$C3,0)</f>
        <v>0</v>
      </c>
      <c r="AH3" s="42">
        <f>County!Y6</f>
        <v>0</v>
      </c>
      <c r="AI3" s="43">
        <f t="shared" ref="AI3:AI14" si="13">IF($C3&gt;0,AH3/$C3,0)</f>
        <v>0</v>
      </c>
      <c r="AJ3" s="42">
        <f>County!Z6</f>
        <v>0</v>
      </c>
      <c r="AK3" s="43">
        <f t="shared" ref="AK3:AK14" si="14">IF($C3&gt;0,AJ3/$C3,0)</f>
        <v>0</v>
      </c>
      <c r="AL3" s="42">
        <f>County!AA6</f>
        <v>0</v>
      </c>
      <c r="AM3" s="43">
        <f t="shared" ref="AM3:AM14" si="15">IF($C3&gt;0,AL3/$C3,0)</f>
        <v>0</v>
      </c>
      <c r="AN3" s="42">
        <f>County!AB6</f>
        <v>0</v>
      </c>
      <c r="AO3" s="43">
        <f t="shared" ref="AO3:AO14" si="16">IF($C3&gt;0,AN3/$C3,0)</f>
        <v>0</v>
      </c>
      <c r="AP3" s="42">
        <f>County!AC6</f>
        <v>0</v>
      </c>
      <c r="AQ3" s="43">
        <f t="shared" ref="AQ3:AQ14" si="17">IF($C3&gt;0,AP3/$C3,0)</f>
        <v>0</v>
      </c>
      <c r="AR3" s="42">
        <f>County!AD6</f>
        <v>0</v>
      </c>
      <c r="AS3" s="43">
        <f t="shared" ref="AS3:AS14" si="18">IF($C3&gt;0,AR3/$C3,0)</f>
        <v>0</v>
      </c>
      <c r="AT3" s="42">
        <f>County!AE6</f>
        <v>0</v>
      </c>
      <c r="AU3" s="43">
        <f t="shared" ref="AU3:AU14" si="19">IF($C3&gt;0,AT3/$C3,0)</f>
        <v>0</v>
      </c>
      <c r="AV3" s="42">
        <f>County!AF6</f>
        <v>0</v>
      </c>
      <c r="AW3" s="43">
        <f t="shared" ref="AW3:AW14" si="20">IF($C3&gt;0,AV3/$C3,0)</f>
        <v>0</v>
      </c>
      <c r="AX3" s="49"/>
      <c r="AY3" s="39" t="str">
        <f t="shared" ref="AY3:AY14" si="21">A3</f>
        <v>Delaware</v>
      </c>
      <c r="AZ3" s="39" t="s">
        <v>672</v>
      </c>
      <c r="BA3" s="39">
        <f t="shared" ref="BA3:BA14" si="22">SUM(D3:F3)</f>
        <v>0</v>
      </c>
      <c r="BB3" s="40">
        <f>RANK(R3,(L3:Q3,R3:Y3,AD3:AW3))</f>
        <v>4</v>
      </c>
      <c r="BC3" s="40">
        <f>RANK(T3,(L3:Q3,R3:Y3,AD3:AW3))</f>
        <v>9</v>
      </c>
      <c r="BD3" s="40">
        <f>RANK(X3,(L3:Q3,R3:Y3,AD3:AW3))</f>
        <v>9</v>
      </c>
      <c r="BE3" s="40">
        <f>RANK(V3,(L3:Q3,R3:Y3,AD3:AW3))</f>
        <v>3</v>
      </c>
      <c r="BG3" s="39">
        <v>10</v>
      </c>
      <c r="BI3" s="42">
        <f>County!AY6</f>
        <v>0</v>
      </c>
    </row>
    <row r="4" spans="1:61" s="33" customFormat="1">
      <c r="A4" s="33" t="s">
        <v>631</v>
      </c>
      <c r="C4" s="36">
        <f>L4+N4+P4+R4+T4+X4+V4+AD4+AJ4+AB4+AF4+Z4+AH4+AR4+AT4+AL4+AP4+AN4+AV4</f>
        <v>2581053</v>
      </c>
      <c r="D4" s="35"/>
      <c r="E4" s="35"/>
      <c r="F4" s="35"/>
      <c r="G4" s="66">
        <f>RANK(L4,L4:AX4)</f>
        <v>2</v>
      </c>
      <c r="H4" s="66">
        <f>RANK(N4,L4:AX4)</f>
        <v>1</v>
      </c>
      <c r="I4" s="66" t="str">
        <f>IF(P4&gt;0,RANK(P4,L4:AX4),"-")</f>
        <v>-</v>
      </c>
      <c r="J4" s="1">
        <f t="shared" si="0"/>
        <v>76163</v>
      </c>
      <c r="K4" s="37">
        <f t="shared" si="1"/>
        <v>2.9508499050581293E-2</v>
      </c>
      <c r="L4" s="36">
        <f>County!N100</f>
        <v>1201479</v>
      </c>
      <c r="M4" s="37">
        <f t="shared" si="2"/>
        <v>0.46549954611548078</v>
      </c>
      <c r="N4" s="60">
        <f>County!O100</f>
        <v>1277642</v>
      </c>
      <c r="O4" s="61">
        <f t="shared" si="3"/>
        <v>0.49500804516606206</v>
      </c>
      <c r="P4" s="60">
        <f>County!P100</f>
        <v>0</v>
      </c>
      <c r="Q4" s="61">
        <f t="shared" si="4"/>
        <v>0</v>
      </c>
      <c r="R4" s="60">
        <f>County!Q100</f>
        <v>101911</v>
      </c>
      <c r="S4" s="61">
        <f t="shared" si="5"/>
        <v>3.9484272504284101E-2</v>
      </c>
      <c r="T4" s="60">
        <f>County!R100</f>
        <v>0</v>
      </c>
      <c r="U4" s="61">
        <f t="shared" si="6"/>
        <v>0</v>
      </c>
      <c r="V4" s="60">
        <f>County!S100</f>
        <v>0</v>
      </c>
      <c r="W4" s="61">
        <f t="shared" si="7"/>
        <v>0</v>
      </c>
      <c r="X4" s="60">
        <f>County!T100</f>
        <v>0</v>
      </c>
      <c r="Y4" s="61">
        <f t="shared" si="8"/>
        <v>0</v>
      </c>
      <c r="Z4" s="60">
        <f>County!U100</f>
        <v>0</v>
      </c>
      <c r="AA4" s="61">
        <f t="shared" si="9"/>
        <v>0</v>
      </c>
      <c r="AB4" s="60">
        <f>County!V100</f>
        <v>21</v>
      </c>
      <c r="AC4" s="61">
        <f t="shared" si="10"/>
        <v>8.1362141730526259E-6</v>
      </c>
      <c r="AD4" s="60">
        <f>County!W100</f>
        <v>0</v>
      </c>
      <c r="AE4" s="61">
        <f t="shared" si="11"/>
        <v>0</v>
      </c>
      <c r="AF4" s="60">
        <f>County!X100</f>
        <v>0</v>
      </c>
      <c r="AG4" s="61">
        <f t="shared" si="12"/>
        <v>0</v>
      </c>
      <c r="AH4" s="36">
        <f>County!Y100</f>
        <v>0</v>
      </c>
      <c r="AI4" s="37">
        <f t="shared" si="13"/>
        <v>0</v>
      </c>
      <c r="AJ4" s="36">
        <f>County!Z100</f>
        <v>0</v>
      </c>
      <c r="AK4" s="37">
        <f t="shared" si="14"/>
        <v>0</v>
      </c>
      <c r="AL4" s="36">
        <f>County!AA100</f>
        <v>0</v>
      </c>
      <c r="AM4" s="37">
        <f t="shared" si="15"/>
        <v>0</v>
      </c>
      <c r="AN4" s="36">
        <f>County!AB100</f>
        <v>0</v>
      </c>
      <c r="AO4" s="37">
        <f t="shared" si="16"/>
        <v>0</v>
      </c>
      <c r="AP4" s="36">
        <f>County!AC100</f>
        <v>0</v>
      </c>
      <c r="AQ4" s="37">
        <f t="shared" si="17"/>
        <v>0</v>
      </c>
      <c r="AR4" s="36">
        <f>County!AD100</f>
        <v>0</v>
      </c>
      <c r="AS4" s="37">
        <f t="shared" si="18"/>
        <v>0</v>
      </c>
      <c r="AT4" s="36">
        <f>County!AE100</f>
        <v>0</v>
      </c>
      <c r="AU4" s="37">
        <f t="shared" si="19"/>
        <v>0</v>
      </c>
      <c r="AV4" s="36">
        <f>County!AF100</f>
        <v>0</v>
      </c>
      <c r="AW4" s="37">
        <f t="shared" si="20"/>
        <v>0</v>
      </c>
      <c r="AX4" s="50"/>
      <c r="AY4" s="33" t="str">
        <f t="shared" si="21"/>
        <v>Indiana</v>
      </c>
      <c r="AZ4" s="33" t="s">
        <v>632</v>
      </c>
      <c r="BA4" s="33">
        <f t="shared" si="22"/>
        <v>0</v>
      </c>
      <c r="BB4" s="34">
        <f>RANK(R4,(L4:Q4,R4:Y4,AD4:AW4))</f>
        <v>3</v>
      </c>
      <c r="BC4" s="34">
        <f>RANK(T4,(L4:Q4,R4:Y4,AD4:AW4))</f>
        <v>7</v>
      </c>
      <c r="BD4" s="34">
        <f>RANK(X4,(L4:Q4,R4:Y4,AD4:AW4))</f>
        <v>7</v>
      </c>
      <c r="BE4" s="34">
        <f>RANK(V4,(L4:Q4,R4:Y4,AD4:AW4))</f>
        <v>7</v>
      </c>
      <c r="BG4" s="33">
        <v>18</v>
      </c>
      <c r="BI4" s="36">
        <f>County!AY100</f>
        <v>0</v>
      </c>
    </row>
    <row r="5" spans="1:61" s="39" customFormat="1">
      <c r="A5" s="39" t="s">
        <v>202</v>
      </c>
      <c r="C5" s="42">
        <f>L5+N5+P5+R5+T5+X5+V5+AD5+AJ5+AB5+AF5+Z5+AH5+AR5+AT5+AL5+AP5+AN5+AV5</f>
        <v>2727883</v>
      </c>
      <c r="D5" s="41"/>
      <c r="E5" s="41"/>
      <c r="F5" s="41"/>
      <c r="G5" s="65">
        <f>RANK(L5,L5:AX5)</f>
        <v>1</v>
      </c>
      <c r="H5" s="65">
        <f>RANK(N5,L5:AX5)</f>
        <v>2</v>
      </c>
      <c r="I5" s="65" t="str">
        <f>IF(P5&gt;0,RANK(P5,L5:AX5),"-")</f>
        <v>-</v>
      </c>
      <c r="J5" s="42">
        <f t="shared" si="0"/>
        <v>333791</v>
      </c>
      <c r="K5" s="43">
        <f t="shared" si="1"/>
        <v>0.12236265265042526</v>
      </c>
      <c r="L5" s="42">
        <f>County!N217</f>
        <v>1494056</v>
      </c>
      <c r="M5" s="43">
        <f t="shared" si="2"/>
        <v>0.54769797678272858</v>
      </c>
      <c r="N5" s="59">
        <f>County!O217</f>
        <v>1160265</v>
      </c>
      <c r="O5" s="85">
        <f t="shared" si="3"/>
        <v>0.42533532413230335</v>
      </c>
      <c r="P5" s="59">
        <f>County!P217</f>
        <v>0</v>
      </c>
      <c r="Q5" s="85">
        <f t="shared" si="4"/>
        <v>0</v>
      </c>
      <c r="R5" s="59">
        <f>County!Q217</f>
        <v>73509</v>
      </c>
      <c r="S5" s="85">
        <f t="shared" si="5"/>
        <v>2.6947270099194138E-2</v>
      </c>
      <c r="T5" s="59">
        <f>County!R217</f>
        <v>0</v>
      </c>
      <c r="U5" s="85">
        <f t="shared" si="6"/>
        <v>0</v>
      </c>
      <c r="V5" s="59">
        <f>County!S217</f>
        <v>0</v>
      </c>
      <c r="W5" s="85">
        <f t="shared" si="7"/>
        <v>0</v>
      </c>
      <c r="X5" s="59">
        <f>County!T217</f>
        <v>0</v>
      </c>
      <c r="Y5" s="85">
        <f t="shared" si="8"/>
        <v>0</v>
      </c>
      <c r="Z5" s="59">
        <f>County!U217</f>
        <v>0</v>
      </c>
      <c r="AA5" s="85">
        <f t="shared" si="9"/>
        <v>0</v>
      </c>
      <c r="AB5" s="59">
        <f>County!V217</f>
        <v>39</v>
      </c>
      <c r="AC5" s="85">
        <f t="shared" si="10"/>
        <v>1.4296800852529232E-5</v>
      </c>
      <c r="AD5" s="59">
        <f>County!W217</f>
        <v>14</v>
      </c>
      <c r="AE5" s="85">
        <f t="shared" si="11"/>
        <v>5.1321849214207505E-6</v>
      </c>
      <c r="AF5" s="59">
        <f>County!X217</f>
        <v>0</v>
      </c>
      <c r="AG5" s="85">
        <f t="shared" si="12"/>
        <v>0</v>
      </c>
      <c r="AH5" s="42">
        <f>County!Y217</f>
        <v>0</v>
      </c>
      <c r="AI5" s="43">
        <f t="shared" si="13"/>
        <v>0</v>
      </c>
      <c r="AJ5" s="42">
        <f>County!Z217</f>
        <v>0</v>
      </c>
      <c r="AK5" s="43">
        <f t="shared" si="14"/>
        <v>0</v>
      </c>
      <c r="AL5" s="42">
        <f>County!AA217</f>
        <v>0</v>
      </c>
      <c r="AM5" s="43">
        <f t="shared" si="15"/>
        <v>0</v>
      </c>
      <c r="AN5" s="42">
        <f>County!AB217</f>
        <v>0</v>
      </c>
      <c r="AO5" s="43">
        <f t="shared" si="16"/>
        <v>0</v>
      </c>
      <c r="AP5" s="42">
        <f>County!AC217</f>
        <v>0</v>
      </c>
      <c r="AQ5" s="43">
        <f t="shared" si="17"/>
        <v>0</v>
      </c>
      <c r="AR5" s="42">
        <f>County!AD217</f>
        <v>0</v>
      </c>
      <c r="AS5" s="43">
        <f t="shared" si="18"/>
        <v>0</v>
      </c>
      <c r="AT5" s="42">
        <f>County!AE217</f>
        <v>0</v>
      </c>
      <c r="AU5" s="43">
        <f t="shared" si="19"/>
        <v>0</v>
      </c>
      <c r="AV5" s="42">
        <f>County!AF217</f>
        <v>0</v>
      </c>
      <c r="AW5" s="43">
        <f t="shared" si="20"/>
        <v>0</v>
      </c>
      <c r="AX5" s="49"/>
      <c r="AY5" s="39" t="str">
        <f t="shared" si="21"/>
        <v>Missouri</v>
      </c>
      <c r="AZ5" s="39" t="s">
        <v>287</v>
      </c>
      <c r="BA5" s="39">
        <f t="shared" si="22"/>
        <v>0</v>
      </c>
      <c r="BB5" s="40">
        <f>RANK(R5,(L5:Q5,R5:Y5,AD5:AW5))</f>
        <v>3</v>
      </c>
      <c r="BC5" s="40">
        <f>RANK(T5,(L5:Q5,R5:Y5,AD5:AW5))</f>
        <v>9</v>
      </c>
      <c r="BD5" s="40">
        <f>RANK(X5,(L5:Q5,R5:Y5,AD5:AW5))</f>
        <v>9</v>
      </c>
      <c r="BE5" s="40">
        <f>RANK(V5,(L5:Q5,R5:Y5,AD5:AW5))</f>
        <v>9</v>
      </c>
      <c r="BG5" s="39">
        <v>29</v>
      </c>
      <c r="BI5" s="42">
        <f>County!AY217</f>
        <v>0</v>
      </c>
    </row>
    <row r="6" spans="1:61" s="33" customFormat="1">
      <c r="A6" s="33" t="s">
        <v>928</v>
      </c>
      <c r="C6" s="36">
        <f>L6+N6+P6+R6+T6+X6+V6+AD6+AJ6+AB6+AF6+Z6+AH6+AR6+AT6+AL6+AP6+AN6+AV6</f>
        <v>483489</v>
      </c>
      <c r="D6" s="35"/>
      <c r="E6" s="35"/>
      <c r="F6" s="35"/>
      <c r="G6" s="66">
        <f>RANK(L6,L6:AX6)</f>
        <v>1</v>
      </c>
      <c r="H6" s="66">
        <f>RANK(N6,L6:AX6)</f>
        <v>2</v>
      </c>
      <c r="I6" s="66" t="str">
        <f>IF(P6&gt;0,RANK(P6,L6:AX6),"-")</f>
        <v>-</v>
      </c>
      <c r="J6" s="1">
        <f t="shared" si="0"/>
        <v>7571</v>
      </c>
      <c r="K6" s="37">
        <f t="shared" si="1"/>
        <v>1.5659094622628437E-2</v>
      </c>
      <c r="L6" s="36">
        <f>County!N275</f>
        <v>236450</v>
      </c>
      <c r="M6" s="37">
        <f t="shared" si="2"/>
        <v>0.48904938892094751</v>
      </c>
      <c r="N6" s="60">
        <f>County!O275</f>
        <v>228879</v>
      </c>
      <c r="O6" s="61">
        <f t="shared" si="3"/>
        <v>0.47339029429831908</v>
      </c>
      <c r="P6" s="60">
        <f>County!P275</f>
        <v>0</v>
      </c>
      <c r="Q6" s="61">
        <f t="shared" si="4"/>
        <v>0</v>
      </c>
      <c r="R6" s="60">
        <f>County!Q275</f>
        <v>18160</v>
      </c>
      <c r="S6" s="61">
        <f t="shared" si="5"/>
        <v>3.7560316780733377E-2</v>
      </c>
      <c r="T6" s="60">
        <f>County!R275</f>
        <v>0</v>
      </c>
      <c r="U6" s="61">
        <f t="shared" si="6"/>
        <v>0</v>
      </c>
      <c r="V6" s="60">
        <f>County!S275</f>
        <v>0</v>
      </c>
      <c r="W6" s="61">
        <f t="shared" si="7"/>
        <v>0</v>
      </c>
      <c r="X6" s="60">
        <f>County!T275</f>
        <v>0</v>
      </c>
      <c r="Y6" s="61">
        <f t="shared" si="8"/>
        <v>0</v>
      </c>
      <c r="Z6" s="60">
        <f>County!U275</f>
        <v>0</v>
      </c>
      <c r="AA6" s="61">
        <f t="shared" si="9"/>
        <v>0</v>
      </c>
      <c r="AB6" s="60">
        <f>County!V275</f>
        <v>0</v>
      </c>
      <c r="AC6" s="61">
        <f t="shared" si="10"/>
        <v>0</v>
      </c>
      <c r="AD6" s="60">
        <f>County!W275</f>
        <v>0</v>
      </c>
      <c r="AE6" s="61">
        <f t="shared" si="11"/>
        <v>0</v>
      </c>
      <c r="AF6" s="60">
        <f>County!X275</f>
        <v>0</v>
      </c>
      <c r="AG6" s="61">
        <f t="shared" si="12"/>
        <v>0</v>
      </c>
      <c r="AH6" s="36">
        <f>County!Y275</f>
        <v>0</v>
      </c>
      <c r="AI6" s="37">
        <f t="shared" si="13"/>
        <v>0</v>
      </c>
      <c r="AJ6" s="36">
        <f>County!Z275</f>
        <v>0</v>
      </c>
      <c r="AK6" s="37">
        <f t="shared" si="14"/>
        <v>0</v>
      </c>
      <c r="AL6" s="36">
        <f>County!AA275</f>
        <v>0</v>
      </c>
      <c r="AM6" s="37">
        <f t="shared" si="15"/>
        <v>0</v>
      </c>
      <c r="AN6" s="36">
        <f>County!AB275</f>
        <v>0</v>
      </c>
      <c r="AO6" s="37">
        <f t="shared" si="16"/>
        <v>0</v>
      </c>
      <c r="AP6" s="36">
        <f>County!AC275</f>
        <v>0</v>
      </c>
      <c r="AQ6" s="37">
        <f t="shared" si="17"/>
        <v>0</v>
      </c>
      <c r="AR6" s="36">
        <f>County!AD275</f>
        <v>0</v>
      </c>
      <c r="AS6" s="37">
        <f t="shared" si="18"/>
        <v>0</v>
      </c>
      <c r="AT6" s="36">
        <f>County!AE275</f>
        <v>0</v>
      </c>
      <c r="AU6" s="37">
        <f t="shared" si="19"/>
        <v>0</v>
      </c>
      <c r="AV6" s="36">
        <f>County!AF275</f>
        <v>0</v>
      </c>
      <c r="AW6" s="37">
        <f t="shared" si="20"/>
        <v>0</v>
      </c>
      <c r="AX6" s="50"/>
      <c r="AY6" s="33" t="str">
        <f t="shared" si="21"/>
        <v>Montana</v>
      </c>
      <c r="AZ6" s="33" t="s">
        <v>539</v>
      </c>
      <c r="BA6" s="33">
        <f t="shared" si="22"/>
        <v>0</v>
      </c>
      <c r="BB6" s="34">
        <f>RANK(R6,(L6:Q6,R6:Y6,AD6:AW6))</f>
        <v>3</v>
      </c>
      <c r="BC6" s="34">
        <f>RANK(T6,(L6:Q6,R6:Y6,AD6:AW6))</f>
        <v>7</v>
      </c>
      <c r="BD6" s="34">
        <f>RANK(X6,(L6:Q6,R6:Y6,AD6:AW6))</f>
        <v>7</v>
      </c>
      <c r="BE6" s="34">
        <f>RANK(V6,(L6:Q6,R6:Y6,AD6:AW6))</f>
        <v>7</v>
      </c>
      <c r="BG6" s="33">
        <v>30</v>
      </c>
      <c r="BI6" s="36">
        <f>County!AY275</f>
        <v>0</v>
      </c>
    </row>
    <row r="7" spans="1:61" s="39" customFormat="1">
      <c r="A7" s="39" t="s">
        <v>318</v>
      </c>
      <c r="C7" s="42">
        <f>L7+N7+P7+R7+T7+X7+V7+AD7+AJ7+AB7+AF7+Z7+AH7+AR7+AT7+AL7+AP7+AN7+AV7</f>
        <v>693877</v>
      </c>
      <c r="D7" s="41"/>
      <c r="E7" s="41"/>
      <c r="F7" s="41"/>
      <c r="G7" s="65">
        <f>RANK(L7,L7:AX7)</f>
        <v>1</v>
      </c>
      <c r="H7" s="65">
        <f>RANK(N7,L7:AX7)</f>
        <v>2</v>
      </c>
      <c r="I7" s="65" t="str">
        <f>IF(P7&gt;0,RANK(P7,L7:AX7),"-")</f>
        <v>-</v>
      </c>
      <c r="J7" s="42">
        <f>ABS(N7-L7)</f>
        <v>83908</v>
      </c>
      <c r="K7" s="43">
        <f>IF(C7&gt;0, J7/C7,0)</f>
        <v>0.12092633132385135</v>
      </c>
      <c r="L7" s="42">
        <f>County!N287</f>
        <v>378934</v>
      </c>
      <c r="M7" s="43">
        <f t="shared" si="2"/>
        <v>0.54611119838242228</v>
      </c>
      <c r="N7" s="59">
        <f>County!O287</f>
        <v>295026</v>
      </c>
      <c r="O7" s="85">
        <f t="shared" si="3"/>
        <v>0.42518486705857089</v>
      </c>
      <c r="P7" s="59">
        <f>County!P287</f>
        <v>0</v>
      </c>
      <c r="Q7" s="85">
        <f t="shared" si="4"/>
        <v>0</v>
      </c>
      <c r="R7" s="59">
        <f>County!Q287</f>
        <v>19251</v>
      </c>
      <c r="S7" s="85">
        <f t="shared" si="5"/>
        <v>2.7744110267381682E-2</v>
      </c>
      <c r="T7" s="59">
        <f>County!R287</f>
        <v>0</v>
      </c>
      <c r="U7" s="85">
        <f t="shared" si="6"/>
        <v>0</v>
      </c>
      <c r="V7" s="59">
        <f>County!S287</f>
        <v>0</v>
      </c>
      <c r="W7" s="85">
        <f t="shared" si="7"/>
        <v>0</v>
      </c>
      <c r="X7" s="59">
        <f>County!T287</f>
        <v>0</v>
      </c>
      <c r="Y7" s="85">
        <f t="shared" si="8"/>
        <v>0</v>
      </c>
      <c r="Z7" s="59">
        <f>County!U287</f>
        <v>666</v>
      </c>
      <c r="AA7" s="85">
        <f t="shared" si="9"/>
        <v>9.5982429162517276E-4</v>
      </c>
      <c r="AB7" s="59">
        <f>County!V287</f>
        <v>0</v>
      </c>
      <c r="AC7" s="85">
        <f t="shared" si="10"/>
        <v>0</v>
      </c>
      <c r="AD7" s="59">
        <f>County!W287</f>
        <v>0</v>
      </c>
      <c r="AE7" s="85">
        <f t="shared" si="11"/>
        <v>0</v>
      </c>
      <c r="AF7" s="59">
        <f>County!X287</f>
        <v>0</v>
      </c>
      <c r="AG7" s="85">
        <f t="shared" si="12"/>
        <v>0</v>
      </c>
      <c r="AH7" s="42">
        <f>County!Y287</f>
        <v>0</v>
      </c>
      <c r="AI7" s="43">
        <f t="shared" si="13"/>
        <v>0</v>
      </c>
      <c r="AJ7" s="42">
        <f>County!Z287</f>
        <v>0</v>
      </c>
      <c r="AK7" s="43">
        <f t="shared" si="14"/>
        <v>0</v>
      </c>
      <c r="AL7" s="42">
        <f>County!AA287</f>
        <v>0</v>
      </c>
      <c r="AM7" s="43">
        <f t="shared" si="15"/>
        <v>0</v>
      </c>
      <c r="AN7" s="42">
        <f>County!AB287</f>
        <v>0</v>
      </c>
      <c r="AO7" s="43">
        <f t="shared" si="16"/>
        <v>0</v>
      </c>
      <c r="AP7" s="42">
        <f>County!AC287</f>
        <v>0</v>
      </c>
      <c r="AQ7" s="43">
        <f t="shared" si="17"/>
        <v>0</v>
      </c>
      <c r="AR7" s="42">
        <f>County!AD287</f>
        <v>0</v>
      </c>
      <c r="AS7" s="43">
        <f t="shared" si="18"/>
        <v>0</v>
      </c>
      <c r="AT7" s="42">
        <f>County!AE287</f>
        <v>0</v>
      </c>
      <c r="AU7" s="43">
        <f t="shared" si="19"/>
        <v>0</v>
      </c>
      <c r="AV7" s="42">
        <f>County!AF287</f>
        <v>0</v>
      </c>
      <c r="AW7" s="43">
        <f t="shared" si="20"/>
        <v>0</v>
      </c>
      <c r="AX7" s="49"/>
      <c r="AY7" s="39" t="str">
        <f>A7</f>
        <v>New Hampshire</v>
      </c>
      <c r="AZ7" s="39" t="s">
        <v>11</v>
      </c>
      <c r="BA7" s="39">
        <f>SUM(D7:F7)</f>
        <v>0</v>
      </c>
      <c r="BB7" s="40">
        <f>RANK(R7,(L7:Q7,R7:Y7,AD7:AW7))</f>
        <v>3</v>
      </c>
      <c r="BC7" s="40">
        <f>RANK(T7,(L7:Q7,R7:Y7,AD7:AW7))</f>
        <v>7</v>
      </c>
      <c r="BD7" s="40">
        <f>RANK(X7,(L7:Q7,R7:Y7,AD7:AW7))</f>
        <v>7</v>
      </c>
      <c r="BE7" s="40">
        <f>RANK(V7,(L7:Q7,R7:Y7,AD7:AW7))</f>
        <v>7</v>
      </c>
      <c r="BG7" s="39">
        <v>33</v>
      </c>
      <c r="BI7" s="42"/>
    </row>
    <row r="8" spans="1:61" s="33" customFormat="1">
      <c r="A8" s="33" t="s">
        <v>663</v>
      </c>
      <c r="C8" s="36">
        <f t="shared" ref="C8:C14" si="23">L8+N8+P8+R8+T8+X8+V8+AD8+AJ8+AB8+AF8+Z8+AH8+AR8+AT8+AL8+AP8+AN8+AV8</f>
        <v>4468295</v>
      </c>
      <c r="D8" s="35"/>
      <c r="E8" s="35"/>
      <c r="F8" s="35"/>
      <c r="G8" s="66">
        <f t="shared" ref="G8:G14" si="24">RANK(L8,L8:AX8)</f>
        <v>2</v>
      </c>
      <c r="H8" s="66">
        <f t="shared" ref="H8:H14" si="25">RANK(N8,L8:AX8)</f>
        <v>1</v>
      </c>
      <c r="I8" s="66" t="str">
        <f t="shared" ref="I8:I14" si="26">IF(P8&gt;0,RANK(P8,L8:AX8),"-")</f>
        <v>-</v>
      </c>
      <c r="J8" s="36">
        <f t="shared" si="0"/>
        <v>509127</v>
      </c>
      <c r="K8" s="37">
        <f t="shared" si="1"/>
        <v>0.11394211886189251</v>
      </c>
      <c r="L8" s="36">
        <f>County!N389</f>
        <v>1931580</v>
      </c>
      <c r="M8" s="37">
        <f t="shared" si="2"/>
        <v>0.43228569286495183</v>
      </c>
      <c r="N8" s="60">
        <f>County!O389</f>
        <v>2440707</v>
      </c>
      <c r="O8" s="61">
        <f t="shared" si="3"/>
        <v>0.54622781172684431</v>
      </c>
      <c r="P8" s="60">
        <f>County!P389</f>
        <v>0</v>
      </c>
      <c r="Q8" s="61">
        <f t="shared" si="4"/>
        <v>0</v>
      </c>
      <c r="R8" s="60">
        <f>County!Q389</f>
        <v>94652</v>
      </c>
      <c r="S8" s="61">
        <f t="shared" si="5"/>
        <v>2.1183023949851117E-2</v>
      </c>
      <c r="T8" s="60">
        <f>County!R389</f>
        <v>0</v>
      </c>
      <c r="U8" s="61">
        <f t="shared" si="6"/>
        <v>0</v>
      </c>
      <c r="V8" s="60">
        <f>County!S389</f>
        <v>0</v>
      </c>
      <c r="W8" s="61">
        <f t="shared" si="7"/>
        <v>0</v>
      </c>
      <c r="X8" s="60">
        <f>County!T389</f>
        <v>0</v>
      </c>
      <c r="Y8" s="61">
        <f t="shared" si="8"/>
        <v>0</v>
      </c>
      <c r="Z8" s="60">
        <f>County!U389</f>
        <v>1356</v>
      </c>
      <c r="AA8" s="61">
        <f t="shared" si="9"/>
        <v>3.0347145835268261E-4</v>
      </c>
      <c r="AB8" s="60">
        <f>County!V389</f>
        <v>0</v>
      </c>
      <c r="AC8" s="61">
        <f t="shared" si="10"/>
        <v>0</v>
      </c>
      <c r="AD8" s="60">
        <f>County!W389</f>
        <v>0</v>
      </c>
      <c r="AE8" s="61">
        <f t="shared" si="11"/>
        <v>0</v>
      </c>
      <c r="AF8" s="60">
        <f>County!X389</f>
        <v>0</v>
      </c>
      <c r="AG8" s="61">
        <f t="shared" si="12"/>
        <v>0</v>
      </c>
      <c r="AH8" s="36">
        <f>County!Y389</f>
        <v>0</v>
      </c>
      <c r="AI8" s="37">
        <f t="shared" si="13"/>
        <v>0</v>
      </c>
      <c r="AJ8" s="36">
        <f>County!Z389</f>
        <v>0</v>
      </c>
      <c r="AK8" s="37">
        <f t="shared" si="14"/>
        <v>0</v>
      </c>
      <c r="AL8" s="36">
        <f>County!AA389</f>
        <v>0</v>
      </c>
      <c r="AM8" s="37">
        <f t="shared" si="15"/>
        <v>0</v>
      </c>
      <c r="AN8" s="36">
        <f>County!AB389</f>
        <v>0</v>
      </c>
      <c r="AO8" s="37">
        <f t="shared" si="16"/>
        <v>0</v>
      </c>
      <c r="AP8" s="36">
        <f>County!AC389</f>
        <v>0</v>
      </c>
      <c r="AQ8" s="37">
        <f t="shared" si="17"/>
        <v>0</v>
      </c>
      <c r="AR8" s="36">
        <f>County!AD389</f>
        <v>0</v>
      </c>
      <c r="AS8" s="37">
        <f t="shared" si="18"/>
        <v>0</v>
      </c>
      <c r="AT8" s="36">
        <f>County!AE389</f>
        <v>0</v>
      </c>
      <c r="AU8" s="37">
        <f t="shared" si="19"/>
        <v>0</v>
      </c>
      <c r="AV8" s="36">
        <f>County!AF389</f>
        <v>0</v>
      </c>
      <c r="AW8" s="37">
        <f t="shared" si="20"/>
        <v>0</v>
      </c>
      <c r="AX8" s="50"/>
      <c r="AY8" s="33" t="str">
        <f t="shared" si="21"/>
        <v>North Carolina</v>
      </c>
      <c r="AZ8" s="33" t="s">
        <v>542</v>
      </c>
      <c r="BA8" s="33">
        <f t="shared" si="22"/>
        <v>0</v>
      </c>
      <c r="BB8" s="34">
        <f>RANK(R8,(L8:Q8,R8:Y8,AD8:AW8))</f>
        <v>3</v>
      </c>
      <c r="BC8" s="34">
        <f>RANK(T8,(L8:Q8,R8:Y8,AD8:AW8))</f>
        <v>7</v>
      </c>
      <c r="BD8" s="34">
        <f>RANK(X8,(L8:Q8,R8:Y8,AD8:AW8))</f>
        <v>7</v>
      </c>
      <c r="BE8" s="34">
        <f>RANK(V8,(L8:Q8,R8:Y8,AD8:AW8))</f>
        <v>7</v>
      </c>
      <c r="BG8" s="33">
        <v>37</v>
      </c>
      <c r="BI8" s="36">
        <f>County!AY389</f>
        <v>0</v>
      </c>
    </row>
    <row r="9" spans="1:61" s="39" customFormat="1">
      <c r="A9" s="39" t="s">
        <v>541</v>
      </c>
      <c r="C9" s="42">
        <f t="shared" si="23"/>
        <v>317812</v>
      </c>
      <c r="D9" s="41"/>
      <c r="E9" s="41"/>
      <c r="F9" s="41"/>
      <c r="G9" s="65">
        <f t="shared" si="24"/>
        <v>2</v>
      </c>
      <c r="H9" s="65">
        <f t="shared" si="25"/>
        <v>1</v>
      </c>
      <c r="I9" s="65">
        <f t="shared" si="26"/>
        <v>3</v>
      </c>
      <c r="J9" s="42">
        <f t="shared" si="0"/>
        <v>91479</v>
      </c>
      <c r="K9" s="43">
        <f t="shared" si="1"/>
        <v>0.2878399808691931</v>
      </c>
      <c r="L9" s="42">
        <f>County!N444</f>
        <v>109047</v>
      </c>
      <c r="M9" s="43">
        <f t="shared" si="2"/>
        <v>0.34311794394170136</v>
      </c>
      <c r="N9" s="59">
        <f>County!O444</f>
        <v>200526</v>
      </c>
      <c r="O9" s="85">
        <f t="shared" si="3"/>
        <v>0.63095792481089452</v>
      </c>
      <c r="P9" s="59">
        <f>County!P444</f>
        <v>5356</v>
      </c>
      <c r="Q9" s="85">
        <f t="shared" si="4"/>
        <v>1.6852730545102137E-2</v>
      </c>
      <c r="R9" s="59">
        <f>County!Q444</f>
        <v>0</v>
      </c>
      <c r="S9" s="85">
        <f t="shared" si="5"/>
        <v>0</v>
      </c>
      <c r="T9" s="59">
        <f>County!R444</f>
        <v>0</v>
      </c>
      <c r="U9" s="85">
        <f t="shared" si="6"/>
        <v>0</v>
      </c>
      <c r="V9" s="59">
        <f>County!S444</f>
        <v>0</v>
      </c>
      <c r="W9" s="85">
        <f t="shared" si="7"/>
        <v>0</v>
      </c>
      <c r="X9" s="59">
        <f>County!T444</f>
        <v>0</v>
      </c>
      <c r="Y9" s="85">
        <f t="shared" si="8"/>
        <v>0</v>
      </c>
      <c r="Z9" s="59">
        <f>County!U444</f>
        <v>267</v>
      </c>
      <c r="AA9" s="85">
        <f t="shared" si="9"/>
        <v>8.4011931582193247E-4</v>
      </c>
      <c r="AB9" s="59">
        <f>County!V444</f>
        <v>2616</v>
      </c>
      <c r="AC9" s="85">
        <f t="shared" si="10"/>
        <v>8.231281386480058E-3</v>
      </c>
      <c r="AD9" s="59">
        <f>County!W444</f>
        <v>0</v>
      </c>
      <c r="AE9" s="85">
        <f t="shared" si="11"/>
        <v>0</v>
      </c>
      <c r="AF9" s="59">
        <f>County!X444</f>
        <v>0</v>
      </c>
      <c r="AG9" s="85">
        <f t="shared" si="12"/>
        <v>0</v>
      </c>
      <c r="AH9" s="42">
        <f>County!Y444</f>
        <v>0</v>
      </c>
      <c r="AI9" s="43">
        <f t="shared" si="13"/>
        <v>0</v>
      </c>
      <c r="AJ9" s="42">
        <f>County!Z444</f>
        <v>0</v>
      </c>
      <c r="AK9" s="43">
        <f t="shared" si="14"/>
        <v>0</v>
      </c>
      <c r="AL9" s="42">
        <f>County!AA444</f>
        <v>0</v>
      </c>
      <c r="AM9" s="43">
        <f t="shared" si="15"/>
        <v>0</v>
      </c>
      <c r="AN9" s="42">
        <f>County!AB444</f>
        <v>0</v>
      </c>
      <c r="AO9" s="43">
        <f t="shared" si="16"/>
        <v>0</v>
      </c>
      <c r="AP9" s="42">
        <f>County!AC444</f>
        <v>0</v>
      </c>
      <c r="AQ9" s="43">
        <f t="shared" si="17"/>
        <v>0</v>
      </c>
      <c r="AR9" s="42">
        <f>County!AD444</f>
        <v>0</v>
      </c>
      <c r="AS9" s="43">
        <f t="shared" si="18"/>
        <v>0</v>
      </c>
      <c r="AT9" s="42">
        <f>County!AE444</f>
        <v>0</v>
      </c>
      <c r="AU9" s="43">
        <f t="shared" si="19"/>
        <v>0</v>
      </c>
      <c r="AV9" s="42">
        <f>County!AF444</f>
        <v>0</v>
      </c>
      <c r="AW9" s="43">
        <f t="shared" si="20"/>
        <v>0</v>
      </c>
      <c r="AX9" s="49"/>
      <c r="AY9" s="39" t="str">
        <f t="shared" si="21"/>
        <v>North Dakota</v>
      </c>
      <c r="AZ9" s="39" t="s">
        <v>240</v>
      </c>
      <c r="BA9" s="39">
        <f t="shared" si="22"/>
        <v>0</v>
      </c>
      <c r="BB9" s="40">
        <f>RANK(R9,(L9:Q9,R9:Y9,AD9:AW9))</f>
        <v>7</v>
      </c>
      <c r="BC9" s="40">
        <f>RANK(T9,(L9:Q9,R9:Y9,AD9:AW9))</f>
        <v>7</v>
      </c>
      <c r="BD9" s="40">
        <f>RANK(X9,(L9:Q9,R9:Y9,AD9:AW9))</f>
        <v>7</v>
      </c>
      <c r="BE9" s="40">
        <f>RANK(V9,(L9:Q9,R9:Y9,AD9:AW9))</f>
        <v>7</v>
      </c>
      <c r="BG9" s="39">
        <v>38</v>
      </c>
      <c r="BI9" s="42">
        <f>County!AY444</f>
        <v>0</v>
      </c>
    </row>
    <row r="10" spans="1:61" s="33" customFormat="1">
      <c r="A10" s="33" t="s">
        <v>72</v>
      </c>
      <c r="C10" s="36">
        <f t="shared" si="23"/>
        <v>1006524</v>
      </c>
      <c r="D10" s="35"/>
      <c r="E10" s="35"/>
      <c r="F10" s="35"/>
      <c r="G10" s="66">
        <f t="shared" si="24"/>
        <v>2</v>
      </c>
      <c r="H10" s="66">
        <f t="shared" si="25"/>
        <v>1</v>
      </c>
      <c r="I10" s="66" t="str">
        <f t="shared" si="26"/>
        <v>-</v>
      </c>
      <c r="J10" s="36">
        <f t="shared" si="0"/>
        <v>410970</v>
      </c>
      <c r="K10" s="37">
        <f t="shared" si="1"/>
        <v>0.40830621028410646</v>
      </c>
      <c r="L10" s="36">
        <f>County!N475</f>
        <v>277622</v>
      </c>
      <c r="M10" s="37">
        <f t="shared" si="2"/>
        <v>0.27582253378955696</v>
      </c>
      <c r="N10" s="60">
        <f>County!O475</f>
        <v>688592</v>
      </c>
      <c r="O10" s="61">
        <f t="shared" si="3"/>
        <v>0.68412874407366342</v>
      </c>
      <c r="P10" s="60">
        <f>County!P475</f>
        <v>0</v>
      </c>
      <c r="Q10" s="61">
        <f t="shared" si="4"/>
        <v>0</v>
      </c>
      <c r="R10" s="60">
        <f>County!Q475</f>
        <v>22611</v>
      </c>
      <c r="S10" s="61">
        <f t="shared" si="5"/>
        <v>2.2464441980519095E-2</v>
      </c>
      <c r="T10" s="60">
        <f>County!R475</f>
        <v>17696</v>
      </c>
      <c r="U10" s="61">
        <f t="shared" si="6"/>
        <v>1.7581299601400462E-2</v>
      </c>
      <c r="V10" s="60">
        <f>County!S475</f>
        <v>0</v>
      </c>
      <c r="W10" s="61">
        <f t="shared" si="7"/>
        <v>0</v>
      </c>
      <c r="X10" s="86">
        <f>County!T475</f>
        <v>0</v>
      </c>
      <c r="Y10" s="61">
        <f t="shared" si="8"/>
        <v>0</v>
      </c>
      <c r="Z10" s="60">
        <f>County!U475</f>
        <v>0</v>
      </c>
      <c r="AA10" s="61">
        <f t="shared" si="9"/>
        <v>0</v>
      </c>
      <c r="AB10" s="60">
        <f>County!V475</f>
        <v>1</v>
      </c>
      <c r="AC10" s="61">
        <f t="shared" si="10"/>
        <v>9.9351828669758494E-7</v>
      </c>
      <c r="AD10" s="60">
        <f>County!W475</f>
        <v>2</v>
      </c>
      <c r="AE10" s="61">
        <f t="shared" si="11"/>
        <v>1.9870365733951699E-6</v>
      </c>
      <c r="AF10" s="60">
        <f>County!X475</f>
        <v>0</v>
      </c>
      <c r="AG10" s="61">
        <f t="shared" si="12"/>
        <v>0</v>
      </c>
      <c r="AH10" s="36">
        <f>County!Y475</f>
        <v>0</v>
      </c>
      <c r="AI10" s="37">
        <f t="shared" si="13"/>
        <v>0</v>
      </c>
      <c r="AJ10" s="36">
        <f>County!Z475</f>
        <v>0</v>
      </c>
      <c r="AK10" s="37">
        <f t="shared" si="14"/>
        <v>0</v>
      </c>
      <c r="AL10" s="36">
        <f>County!AA475</f>
        <v>0</v>
      </c>
      <c r="AM10" s="37">
        <f t="shared" si="15"/>
        <v>0</v>
      </c>
      <c r="AN10" s="36">
        <f>County!AB475</f>
        <v>0</v>
      </c>
      <c r="AO10" s="37">
        <f t="shared" si="16"/>
        <v>0</v>
      </c>
      <c r="AP10" s="36">
        <f>County!AC475</f>
        <v>0</v>
      </c>
      <c r="AQ10" s="37">
        <f t="shared" si="17"/>
        <v>0</v>
      </c>
      <c r="AR10" s="36">
        <f>County!AD475</f>
        <v>0</v>
      </c>
      <c r="AS10" s="37">
        <f t="shared" si="18"/>
        <v>0</v>
      </c>
      <c r="AT10" s="36">
        <f>County!AE475</f>
        <v>0</v>
      </c>
      <c r="AU10" s="37">
        <f t="shared" si="19"/>
        <v>0</v>
      </c>
      <c r="AV10" s="36">
        <f>County!AF475</f>
        <v>0</v>
      </c>
      <c r="AW10" s="37">
        <f t="shared" si="20"/>
        <v>0</v>
      </c>
      <c r="AX10" s="50"/>
      <c r="AY10" s="33" t="str">
        <f t="shared" si="21"/>
        <v>Utah</v>
      </c>
      <c r="AZ10" s="33" t="s">
        <v>147</v>
      </c>
      <c r="BA10" s="33">
        <f t="shared" si="22"/>
        <v>0</v>
      </c>
      <c r="BB10" s="34">
        <f>RANK(R10,(L10:Q10,R10:Y10,AD10:AW10))</f>
        <v>3</v>
      </c>
      <c r="BC10" s="34">
        <f>RANK(T10,(L10:Q10,R10:Y10,AD10:AW10))</f>
        <v>4</v>
      </c>
      <c r="BD10" s="34">
        <f>RANK(X10,(L10:Q10,R10:Y10,AD10:AW10))</f>
        <v>11</v>
      </c>
      <c r="BE10" s="34">
        <f>RANK(V10,(L10:Q10,R10:Y10,AD10:AW10))</f>
        <v>11</v>
      </c>
      <c r="BG10" s="33">
        <v>49</v>
      </c>
      <c r="BI10" s="36">
        <f>County!AY475</f>
        <v>0</v>
      </c>
    </row>
    <row r="11" spans="1:61" s="39" customFormat="1">
      <c r="A11" s="39" t="s">
        <v>107</v>
      </c>
      <c r="C11" s="42">
        <f>L11+N11+P11+R11+T11+X11+V11+AD11+AJ11+AB11+AF11+Z11+AH11+AR11+AT11+AL11+AP11+AN11+AV11</f>
        <v>295261</v>
      </c>
      <c r="D11" s="41"/>
      <c r="E11" s="41"/>
      <c r="F11" s="41"/>
      <c r="G11" s="65">
        <f>RANK(L11,L11:AX11)</f>
        <v>1</v>
      </c>
      <c r="H11" s="65">
        <f>RANK(N11,L11:AX11)</f>
        <v>2</v>
      </c>
      <c r="I11" s="65">
        <f>IF(P11&gt;0,RANK(P11,L11:AX11),"-")</f>
        <v>3</v>
      </c>
      <c r="J11" s="42">
        <f>ABS(N11-L11)</f>
        <v>59658</v>
      </c>
      <c r="K11" s="43">
        <f>IF(C11&gt;0, J11/C11,0)</f>
        <v>0.20205174405017934</v>
      </c>
      <c r="L11" s="42">
        <f>County!N491</f>
        <v>170598</v>
      </c>
      <c r="M11" s="43">
        <f t="shared" si="2"/>
        <v>0.5777871103870813</v>
      </c>
      <c r="N11" s="59">
        <f>County!O491</f>
        <v>110940</v>
      </c>
      <c r="O11" s="85">
        <f t="shared" si="3"/>
        <v>0.37573536633690191</v>
      </c>
      <c r="P11" s="59">
        <f>County!P491</f>
        <v>5868</v>
      </c>
      <c r="Q11" s="85">
        <f t="shared" si="4"/>
        <v>1.9873942037722556E-2</v>
      </c>
      <c r="R11" s="59">
        <f>County!Q491</f>
        <v>0</v>
      </c>
      <c r="S11" s="85">
        <f t="shared" si="5"/>
        <v>0</v>
      </c>
      <c r="T11" s="59">
        <f>County!R491</f>
        <v>0</v>
      </c>
      <c r="U11" s="85">
        <f t="shared" si="6"/>
        <v>0</v>
      </c>
      <c r="V11" s="59">
        <f>County!S491</f>
        <v>0</v>
      </c>
      <c r="W11" s="85">
        <f t="shared" si="7"/>
        <v>0</v>
      </c>
      <c r="X11" s="59">
        <f>County!T491</f>
        <v>1303</v>
      </c>
      <c r="Y11" s="85">
        <f t="shared" si="8"/>
        <v>4.4130447299169208E-3</v>
      </c>
      <c r="Z11" s="59">
        <f>County!U491</f>
        <v>969</v>
      </c>
      <c r="AA11" s="85">
        <f t="shared" si="9"/>
        <v>3.2818421667609337E-3</v>
      </c>
      <c r="AB11" s="59">
        <f>County!V491</f>
        <v>5583</v>
      </c>
      <c r="AC11" s="85">
        <f t="shared" si="10"/>
        <v>1.8908694341616402E-2</v>
      </c>
      <c r="AD11" s="59">
        <f>County!W491</f>
        <v>0</v>
      </c>
      <c r="AE11" s="85">
        <f t="shared" si="11"/>
        <v>0</v>
      </c>
      <c r="AF11" s="59">
        <f>County!X491</f>
        <v>0</v>
      </c>
      <c r="AG11" s="85">
        <f t="shared" si="12"/>
        <v>0</v>
      </c>
      <c r="AH11" s="42">
        <f>County!Y491</f>
        <v>0</v>
      </c>
      <c r="AI11" s="43">
        <f t="shared" si="13"/>
        <v>0</v>
      </c>
      <c r="AJ11" s="42">
        <f>County!Z491</f>
        <v>0</v>
      </c>
      <c r="AK11" s="43">
        <f t="shared" si="14"/>
        <v>0</v>
      </c>
      <c r="AL11" s="42">
        <f>County!AA491</f>
        <v>0</v>
      </c>
      <c r="AM11" s="43">
        <f t="shared" si="15"/>
        <v>0</v>
      </c>
      <c r="AN11" s="42">
        <f>County!AB491</f>
        <v>0</v>
      </c>
      <c r="AO11" s="43">
        <f t="shared" si="16"/>
        <v>0</v>
      </c>
      <c r="AP11" s="42">
        <f>County!AC491</f>
        <v>0</v>
      </c>
      <c r="AQ11" s="43">
        <f t="shared" si="17"/>
        <v>0</v>
      </c>
      <c r="AR11" s="42">
        <f>County!AD491</f>
        <v>0</v>
      </c>
      <c r="AS11" s="43">
        <f t="shared" si="18"/>
        <v>0</v>
      </c>
      <c r="AT11" s="42">
        <f>County!AE491</f>
        <v>0</v>
      </c>
      <c r="AU11" s="43">
        <f t="shared" si="19"/>
        <v>0</v>
      </c>
      <c r="AV11" s="42">
        <f>County!AF491</f>
        <v>0</v>
      </c>
      <c r="AW11" s="43">
        <f t="shared" si="20"/>
        <v>0</v>
      </c>
      <c r="AX11" s="49"/>
      <c r="AY11" s="39" t="str">
        <f>A11</f>
        <v>Vermont</v>
      </c>
      <c r="AZ11" s="39" t="s">
        <v>320</v>
      </c>
      <c r="BA11" s="39">
        <f>SUM(D11:F11)</f>
        <v>0</v>
      </c>
      <c r="BB11" s="40">
        <f>RANK(R11,(L11:Q11,R11:Y11,AD11:AW11))</f>
        <v>9</v>
      </c>
      <c r="BC11" s="40">
        <f>RANK(T11,(L11:Q11,R11:Y11,AD11:AW11))</f>
        <v>9</v>
      </c>
      <c r="BD11" s="40">
        <f>RANK(X11,(L11:Q11,R11:Y11,AD11:AW11))</f>
        <v>4</v>
      </c>
      <c r="BE11" s="40">
        <f>RANK(V11,(L11:Q11,R11:Y11,AD11:AW11))</f>
        <v>9</v>
      </c>
      <c r="BG11" s="39">
        <v>50</v>
      </c>
      <c r="BI11" s="42"/>
    </row>
    <row r="12" spans="1:61" s="33" customFormat="1">
      <c r="A12" s="33" t="s">
        <v>393</v>
      </c>
      <c r="C12" s="36">
        <f t="shared" si="23"/>
        <v>3071047</v>
      </c>
      <c r="D12" s="35"/>
      <c r="E12" s="35"/>
      <c r="F12" s="35"/>
      <c r="G12" s="66">
        <f t="shared" si="24"/>
        <v>1</v>
      </c>
      <c r="H12" s="66">
        <f t="shared" si="25"/>
        <v>2</v>
      </c>
      <c r="I12" s="66" t="str">
        <f t="shared" si="26"/>
        <v>-</v>
      </c>
      <c r="J12" s="36">
        <f t="shared" si="0"/>
        <v>94557</v>
      </c>
      <c r="K12" s="37">
        <f t="shared" si="1"/>
        <v>3.0789825098736685E-2</v>
      </c>
      <c r="L12" s="36">
        <f>County!N532</f>
        <v>1582802</v>
      </c>
      <c r="M12" s="37">
        <f t="shared" si="2"/>
        <v>0.51539491254936831</v>
      </c>
      <c r="N12" s="60">
        <f>County!O532</f>
        <v>1488245</v>
      </c>
      <c r="O12" s="61">
        <f t="shared" si="3"/>
        <v>0.48460508745063163</v>
      </c>
      <c r="P12" s="60">
        <f>County!P532</f>
        <v>0</v>
      </c>
      <c r="Q12" s="61">
        <f t="shared" si="4"/>
        <v>0</v>
      </c>
      <c r="R12" s="60">
        <f>County!Q532</f>
        <v>0</v>
      </c>
      <c r="S12" s="61">
        <f t="shared" si="5"/>
        <v>0</v>
      </c>
      <c r="T12" s="60">
        <f>County!R532</f>
        <v>0</v>
      </c>
      <c r="U12" s="61">
        <f t="shared" si="6"/>
        <v>0</v>
      </c>
      <c r="V12" s="60">
        <f>County!S532</f>
        <v>0</v>
      </c>
      <c r="W12" s="61">
        <f t="shared" si="7"/>
        <v>0</v>
      </c>
      <c r="X12" s="86">
        <f>County!T532</f>
        <v>0</v>
      </c>
      <c r="Y12" s="61">
        <f t="shared" si="8"/>
        <v>0</v>
      </c>
      <c r="Z12" s="60">
        <f>County!U532</f>
        <v>0</v>
      </c>
      <c r="AA12" s="61">
        <f t="shared" si="9"/>
        <v>0</v>
      </c>
      <c r="AB12" s="60">
        <f>County!V532</f>
        <v>0</v>
      </c>
      <c r="AC12" s="61">
        <f t="shared" si="10"/>
        <v>0</v>
      </c>
      <c r="AD12" s="60">
        <f>County!W532</f>
        <v>0</v>
      </c>
      <c r="AE12" s="61">
        <f t="shared" si="11"/>
        <v>0</v>
      </c>
      <c r="AF12" s="60">
        <f>County!X532</f>
        <v>0</v>
      </c>
      <c r="AG12" s="61">
        <f t="shared" si="12"/>
        <v>0</v>
      </c>
      <c r="AH12" s="36">
        <f>County!Y532</f>
        <v>0</v>
      </c>
      <c r="AI12" s="37">
        <f t="shared" si="13"/>
        <v>0</v>
      </c>
      <c r="AJ12" s="36">
        <f>County!Z532</f>
        <v>0</v>
      </c>
      <c r="AK12" s="37">
        <f t="shared" si="14"/>
        <v>0</v>
      </c>
      <c r="AL12" s="36">
        <f>County!AA532</f>
        <v>0</v>
      </c>
      <c r="AM12" s="37">
        <f t="shared" si="15"/>
        <v>0</v>
      </c>
      <c r="AN12" s="36">
        <f>County!AB532</f>
        <v>0</v>
      </c>
      <c r="AO12" s="37">
        <f t="shared" si="16"/>
        <v>0</v>
      </c>
      <c r="AP12" s="36">
        <f>County!AC532</f>
        <v>0</v>
      </c>
      <c r="AQ12" s="37">
        <f t="shared" si="17"/>
        <v>0</v>
      </c>
      <c r="AR12" s="36">
        <f>County!AD532</f>
        <v>0</v>
      </c>
      <c r="AS12" s="37">
        <f t="shared" si="18"/>
        <v>0</v>
      </c>
      <c r="AT12" s="36">
        <f>County!AE532</f>
        <v>0</v>
      </c>
      <c r="AU12" s="37">
        <f t="shared" si="19"/>
        <v>0</v>
      </c>
      <c r="AV12" s="36">
        <f>County!AF532</f>
        <v>0</v>
      </c>
      <c r="AW12" s="37">
        <f t="shared" si="20"/>
        <v>0</v>
      </c>
      <c r="AX12" s="50"/>
      <c r="AY12" s="33" t="str">
        <f t="shared" si="21"/>
        <v>Washington</v>
      </c>
      <c r="AZ12" s="33" t="s">
        <v>936</v>
      </c>
      <c r="BA12" s="33">
        <f t="shared" si="22"/>
        <v>0</v>
      </c>
      <c r="BB12" s="34">
        <f>RANK(R12,(L12:Q12,R12:Y12,AD12:AW12))</f>
        <v>5</v>
      </c>
      <c r="BC12" s="34">
        <f>RANK(T12,(L12:Q12,R12:Y12,AD12:AW12))</f>
        <v>5</v>
      </c>
      <c r="BD12" s="34">
        <f>RANK(X12,(L12:Q12,R12:Y12,AD12:AW12))</f>
        <v>5</v>
      </c>
      <c r="BE12" s="34">
        <f>RANK(V12,(L12:Q12,R12:Y12,AD12:AW12))</f>
        <v>5</v>
      </c>
      <c r="BG12" s="33">
        <v>53</v>
      </c>
      <c r="BI12" s="36">
        <f>County!AY532</f>
        <v>0</v>
      </c>
    </row>
    <row r="13" spans="1:61" s="39" customFormat="1">
      <c r="A13" s="39" t="s">
        <v>398</v>
      </c>
      <c r="C13" s="42">
        <f t="shared" si="23"/>
        <v>664534</v>
      </c>
      <c r="D13" s="41"/>
      <c r="E13" s="41"/>
      <c r="F13" s="41"/>
      <c r="G13" s="65">
        <f t="shared" si="24"/>
        <v>1</v>
      </c>
      <c r="H13" s="65">
        <f t="shared" si="25"/>
        <v>2</v>
      </c>
      <c r="I13" s="65" t="str">
        <f t="shared" si="26"/>
        <v>-</v>
      </c>
      <c r="J13" s="42">
        <f t="shared" si="0"/>
        <v>32177</v>
      </c>
      <c r="K13" s="43">
        <f t="shared" si="1"/>
        <v>4.8420396849521617E-2</v>
      </c>
      <c r="L13" s="42">
        <f>County!N589</f>
        <v>335468</v>
      </c>
      <c r="M13" s="43">
        <f t="shared" si="2"/>
        <v>0.50481690929282774</v>
      </c>
      <c r="N13" s="59">
        <f>County!O589</f>
        <v>303291</v>
      </c>
      <c r="O13" s="85">
        <f t="shared" si="3"/>
        <v>0.45639651244330615</v>
      </c>
      <c r="P13" s="59">
        <f>County!P589</f>
        <v>0</v>
      </c>
      <c r="Q13" s="85">
        <f t="shared" si="4"/>
        <v>0</v>
      </c>
      <c r="R13" s="59">
        <f>County!Q589</f>
        <v>8909</v>
      </c>
      <c r="S13" s="85">
        <f t="shared" si="5"/>
        <v>1.3406387032115738E-2</v>
      </c>
      <c r="T13" s="59">
        <f>County!R589</f>
        <v>0</v>
      </c>
      <c r="U13" s="85">
        <f t="shared" si="6"/>
        <v>0</v>
      </c>
      <c r="V13" s="59">
        <f>County!S589</f>
        <v>16787</v>
      </c>
      <c r="W13" s="85">
        <f t="shared" si="7"/>
        <v>2.5261310933676832E-2</v>
      </c>
      <c r="X13" s="59">
        <f>County!T589</f>
        <v>0</v>
      </c>
      <c r="Y13" s="85">
        <f t="shared" si="8"/>
        <v>0</v>
      </c>
      <c r="Z13" s="59">
        <f>County!U589</f>
        <v>0</v>
      </c>
      <c r="AA13" s="85">
        <f t="shared" si="9"/>
        <v>0</v>
      </c>
      <c r="AB13" s="59">
        <f>County!V589</f>
        <v>72</v>
      </c>
      <c r="AC13" s="85">
        <f t="shared" si="10"/>
        <v>1.0834660077588204E-4</v>
      </c>
      <c r="AD13" s="59">
        <f>County!W589</f>
        <v>6</v>
      </c>
      <c r="AE13" s="85">
        <f t="shared" si="11"/>
        <v>9.0288833979901712E-6</v>
      </c>
      <c r="AF13" s="59">
        <f>County!X589</f>
        <v>1</v>
      </c>
      <c r="AG13" s="85">
        <f t="shared" si="12"/>
        <v>1.5048138996650283E-6</v>
      </c>
      <c r="AH13" s="42">
        <f>County!Y589</f>
        <v>0</v>
      </c>
      <c r="AI13" s="43">
        <f t="shared" si="13"/>
        <v>0</v>
      </c>
      <c r="AJ13" s="42">
        <f>County!Z589</f>
        <v>0</v>
      </c>
      <c r="AK13" s="43">
        <f t="shared" si="14"/>
        <v>0</v>
      </c>
      <c r="AL13" s="42">
        <f>County!AA589</f>
        <v>0</v>
      </c>
      <c r="AM13" s="43">
        <f t="shared" si="15"/>
        <v>0</v>
      </c>
      <c r="AN13" s="42">
        <f>County!AB589</f>
        <v>0</v>
      </c>
      <c r="AO13" s="43">
        <f t="shared" si="16"/>
        <v>0</v>
      </c>
      <c r="AP13" s="42">
        <f>County!AC589</f>
        <v>0</v>
      </c>
      <c r="AQ13" s="43">
        <f t="shared" si="17"/>
        <v>0</v>
      </c>
      <c r="AR13" s="42">
        <f>County!AD589</f>
        <v>0</v>
      </c>
      <c r="AS13" s="43">
        <f t="shared" si="18"/>
        <v>0</v>
      </c>
      <c r="AT13" s="42">
        <f>County!AE589</f>
        <v>0</v>
      </c>
      <c r="AU13" s="43">
        <f t="shared" si="19"/>
        <v>0</v>
      </c>
      <c r="AV13" s="42">
        <f>County!AF589</f>
        <v>0</v>
      </c>
      <c r="AW13" s="43">
        <f t="shared" si="20"/>
        <v>0</v>
      </c>
      <c r="AX13" s="49"/>
      <c r="AY13" s="39" t="str">
        <f t="shared" si="21"/>
        <v>West Virginia</v>
      </c>
      <c r="AZ13" s="39" t="s">
        <v>399</v>
      </c>
      <c r="BA13" s="39">
        <f t="shared" si="22"/>
        <v>0</v>
      </c>
      <c r="BB13" s="40">
        <f>RANK(R13,(L13:Q13,R13:Y13,AD13:AW13))</f>
        <v>4</v>
      </c>
      <c r="BC13" s="40">
        <f>RANK(T13,(L13:Q13,R13:Y13,AD13:AW13))</f>
        <v>13</v>
      </c>
      <c r="BD13" s="40">
        <f>RANK(X13,(L13:Q13,R13:Y13,AD13:AW13))</f>
        <v>13</v>
      </c>
      <c r="BE13" s="40">
        <f>RANK(V13,(L13:Q13,R13:Y13,AD13:AW13))</f>
        <v>3</v>
      </c>
      <c r="BG13" s="39">
        <v>54</v>
      </c>
      <c r="BI13" s="42">
        <f>County!AY589</f>
        <v>0</v>
      </c>
    </row>
    <row r="14" spans="1:61" s="33" customFormat="1">
      <c r="A14" s="97" t="s">
        <v>144</v>
      </c>
      <c r="B14" s="38"/>
      <c r="C14" s="36">
        <f t="shared" si="23"/>
        <v>16707808</v>
      </c>
      <c r="D14" s="35"/>
      <c r="E14" s="35"/>
      <c r="F14" s="35"/>
      <c r="G14" s="66">
        <f t="shared" si="24"/>
        <v>2</v>
      </c>
      <c r="H14" s="66">
        <f t="shared" si="25"/>
        <v>1</v>
      </c>
      <c r="I14" s="66">
        <f t="shared" si="26"/>
        <v>6</v>
      </c>
      <c r="J14" s="36">
        <f>ABS(N14-L14)</f>
        <v>313877</v>
      </c>
      <c r="K14" s="37">
        <f t="shared" si="1"/>
        <v>1.8786246526175068E-2</v>
      </c>
      <c r="L14" s="36">
        <f>SUM(L3:L13)</f>
        <v>7994029</v>
      </c>
      <c r="M14" s="37">
        <f t="shared" si="2"/>
        <v>0.47846066940678272</v>
      </c>
      <c r="N14" s="36">
        <f>SUM(N3:N13)</f>
        <v>8307906</v>
      </c>
      <c r="O14" s="37">
        <f t="shared" si="3"/>
        <v>0.49724691593295783</v>
      </c>
      <c r="P14" s="36">
        <f>SUM(P3:P13)</f>
        <v>11224</v>
      </c>
      <c r="Q14" s="37">
        <f t="shared" si="4"/>
        <v>6.7178172025917466E-4</v>
      </c>
      <c r="R14" s="36">
        <f>SUM(R3:R13)</f>
        <v>342671</v>
      </c>
      <c r="S14" s="37">
        <f t="shared" si="5"/>
        <v>2.0509632382656059E-2</v>
      </c>
      <c r="T14" s="36">
        <f>SUM(T3:T13)</f>
        <v>17696</v>
      </c>
      <c r="U14" s="37">
        <f t="shared" si="6"/>
        <v>1.0591455204656409E-3</v>
      </c>
      <c r="V14" s="36">
        <f>SUM(V3:V13)</f>
        <v>21362</v>
      </c>
      <c r="W14" s="37">
        <f t="shared" si="7"/>
        <v>1.2785638906073137E-3</v>
      </c>
      <c r="X14" s="36">
        <f>SUM(X3:X13)</f>
        <v>1303</v>
      </c>
      <c r="Y14" s="37">
        <f t="shared" si="8"/>
        <v>7.7987489442062058E-5</v>
      </c>
      <c r="Z14" s="36">
        <f>SUM(Z3:Z13)</f>
        <v>3258</v>
      </c>
      <c r="AA14" s="37">
        <f t="shared" si="9"/>
        <v>1.9499864973310683E-4</v>
      </c>
      <c r="AB14" s="36">
        <f>SUM(AB3:AB13)</f>
        <v>8336</v>
      </c>
      <c r="AC14" s="37">
        <f t="shared" si="10"/>
        <v>4.9892840521030643E-4</v>
      </c>
      <c r="AD14" s="36">
        <f>SUM(AD3:AD13)</f>
        <v>22</v>
      </c>
      <c r="AE14" s="37">
        <f t="shared" si="11"/>
        <v>1.3167496298736494E-6</v>
      </c>
      <c r="AF14" s="36">
        <f>SUM(AF3:AF13)</f>
        <v>1</v>
      </c>
      <c r="AG14" s="37">
        <f t="shared" si="12"/>
        <v>5.9852255903347705E-8</v>
      </c>
      <c r="AH14" s="36">
        <f>SUM(AH3:AH13)</f>
        <v>0</v>
      </c>
      <c r="AI14" s="37">
        <f t="shared" si="13"/>
        <v>0</v>
      </c>
      <c r="AJ14" s="36">
        <f>SUM(AJ3:AJ13)</f>
        <v>0</v>
      </c>
      <c r="AK14" s="37">
        <f t="shared" si="14"/>
        <v>0</v>
      </c>
      <c r="AL14" s="36">
        <f>SUM(AL3:AL13)</f>
        <v>0</v>
      </c>
      <c r="AM14" s="37">
        <f t="shared" si="15"/>
        <v>0</v>
      </c>
      <c r="AN14" s="36">
        <f>SUM(AN3:AN13)</f>
        <v>0</v>
      </c>
      <c r="AO14" s="37">
        <f t="shared" si="16"/>
        <v>0</v>
      </c>
      <c r="AP14" s="36">
        <f>SUM(AP3:AP13)</f>
        <v>0</v>
      </c>
      <c r="AQ14" s="37">
        <f t="shared" si="17"/>
        <v>0</v>
      </c>
      <c r="AR14" s="36">
        <f>SUM(AR3:AR13)</f>
        <v>0</v>
      </c>
      <c r="AS14" s="37">
        <f t="shared" si="18"/>
        <v>0</v>
      </c>
      <c r="AT14" s="36">
        <f>SUM(AT3:AT13)</f>
        <v>0</v>
      </c>
      <c r="AU14" s="37">
        <f t="shared" si="19"/>
        <v>0</v>
      </c>
      <c r="AV14" s="36">
        <f>SUM(AV3:AV13)</f>
        <v>0</v>
      </c>
      <c r="AW14" s="37">
        <f t="shared" si="20"/>
        <v>0</v>
      </c>
      <c r="AX14" s="50"/>
      <c r="AY14" s="33" t="str">
        <f t="shared" si="21"/>
        <v>Total</v>
      </c>
      <c r="BA14" s="33">
        <f t="shared" si="22"/>
        <v>0</v>
      </c>
      <c r="BB14" s="34">
        <f>RANK(R14,(L14:Q14,R14:Y14,AD14:AW14))</f>
        <v>3</v>
      </c>
      <c r="BC14" s="34">
        <f>RANK(T14,(L14:Q14,R14:Y14,AD14:AW14))</f>
        <v>5</v>
      </c>
      <c r="BD14" s="34">
        <f>RANK(X14,(L14:Q14,R14:Y14,AD14:AW14))</f>
        <v>7</v>
      </c>
      <c r="BE14" s="34">
        <f>RANK(V14,(L14:Q14,R14:Y14,AD14:AW14))</f>
        <v>4</v>
      </c>
      <c r="BI14" s="36">
        <f>SUM(BI3:BI13)</f>
        <v>0</v>
      </c>
    </row>
    <row r="15" spans="1:61">
      <c r="C15" s="1"/>
      <c r="J15" s="1"/>
      <c r="K15" s="1"/>
      <c r="L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61">
      <c r="A16" s="52" t="s">
        <v>39</v>
      </c>
      <c r="C16" s="103">
        <v>39757</v>
      </c>
      <c r="O16" s="1"/>
      <c r="P16" s="1"/>
      <c r="Q16" s="1"/>
      <c r="R16" s="1"/>
      <c r="T16" s="1"/>
      <c r="V16" s="1"/>
      <c r="X16" s="84"/>
      <c r="Y16" s="1"/>
    </row>
    <row r="17" spans="11:29">
      <c r="L17" s="27"/>
      <c r="N17" s="1"/>
      <c r="P17" s="2"/>
      <c r="V17" s="1"/>
      <c r="W17" s="1"/>
      <c r="X17" s="1"/>
      <c r="AC17" s="53"/>
    </row>
    <row r="18" spans="11:29">
      <c r="K18" s="20"/>
      <c r="N18" s="1"/>
      <c r="AC18" s="7"/>
    </row>
    <row r="19" spans="11:29">
      <c r="P19" s="1"/>
    </row>
    <row r="22" spans="11:29">
      <c r="L22" s="1"/>
      <c r="N22" s="1"/>
    </row>
  </sheetData>
  <mergeCells count="41">
    <mergeCell ref="AJ1:AK1"/>
    <mergeCell ref="AN1:AO1"/>
    <mergeCell ref="AV1:AW1"/>
    <mergeCell ref="AN2:AO2"/>
    <mergeCell ref="AL1:AM1"/>
    <mergeCell ref="AJ2:AK2"/>
    <mergeCell ref="AP2:AQ2"/>
    <mergeCell ref="AT1:AU1"/>
    <mergeCell ref="AR1:AS1"/>
    <mergeCell ref="AR2:AS2"/>
    <mergeCell ref="AP1:AQ1"/>
    <mergeCell ref="AV2:AW2"/>
    <mergeCell ref="AT2:AU2"/>
    <mergeCell ref="AL2:AM2"/>
    <mergeCell ref="L2:M2"/>
    <mergeCell ref="N2:O2"/>
    <mergeCell ref="P2:Q2"/>
    <mergeCell ref="R2:S2"/>
    <mergeCell ref="AB2:AC2"/>
    <mergeCell ref="AF2:AG2"/>
    <mergeCell ref="AH2:AI2"/>
    <mergeCell ref="T2:U2"/>
    <mergeCell ref="X2:Y2"/>
    <mergeCell ref="V2:W2"/>
    <mergeCell ref="Z2:AA2"/>
    <mergeCell ref="AD2:AE2"/>
    <mergeCell ref="AH1:AI1"/>
    <mergeCell ref="Z1:AA1"/>
    <mergeCell ref="AD1:AE1"/>
    <mergeCell ref="R1:S1"/>
    <mergeCell ref="T1:U1"/>
    <mergeCell ref="X1:Y1"/>
    <mergeCell ref="V1:W1"/>
    <mergeCell ref="AB1:AC1"/>
    <mergeCell ref="AF1:AG1"/>
    <mergeCell ref="D1:F1"/>
    <mergeCell ref="G1:I1"/>
    <mergeCell ref="L1:M1"/>
    <mergeCell ref="N1:O1"/>
    <mergeCell ref="P1:Q1"/>
    <mergeCell ref="J1:K1"/>
  </mergeCells>
  <phoneticPr fontId="14"/>
  <conditionalFormatting sqref="G3:G14">
    <cfRule type="cellIs" dxfId="83" priority="1" stopIfTrue="1" operator="equal">
      <formula>1</formula>
    </cfRule>
    <cfRule type="cellIs" dxfId="82" priority="2" stopIfTrue="1" operator="equal">
      <formula>3</formula>
    </cfRule>
  </conditionalFormatting>
  <conditionalFormatting sqref="H3:H14">
    <cfRule type="cellIs" dxfId="81" priority="3" stopIfTrue="1" operator="equal">
      <formula>1</formula>
    </cfRule>
    <cfRule type="cellIs" dxfId="80" priority="4" stopIfTrue="1" operator="equal">
      <formula>3</formula>
    </cfRule>
  </conditionalFormatting>
  <conditionalFormatting sqref="I3:I14">
    <cfRule type="cellIs" dxfId="79" priority="5" stopIfTrue="1" operator="equal">
      <formula>1</formula>
    </cfRule>
    <cfRule type="cellIs" dxfId="78" priority="6" stopIfTrue="1" operator="equal">
      <formula>3</formula>
    </cfRule>
  </conditionalFormatting>
  <conditionalFormatting sqref="K3:K14">
    <cfRule type="cellIs" dxfId="77" priority="7" stopIfTrue="1" operator="between">
      <formula>0.01</formula>
      <formula>-0.01</formula>
    </cfRule>
  </conditionalFormatting>
  <conditionalFormatting sqref="J3:J14">
    <cfRule type="expression" dxfId="76" priority="8" stopIfTrue="1">
      <formula>IF(#REF!=1,1,0)</formula>
    </cfRule>
    <cfRule type="expression" dxfId="75" priority="9" stopIfTrue="1">
      <formula>IF(#REF!=1,1,0)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L667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N100" sqref="N100:Q100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6" customWidth="1"/>
    <col min="37" max="41" width="6.7109375" style="2" customWidth="1"/>
    <col min="42" max="42" width="12.42578125" customWidth="1"/>
    <col min="43" max="43" width="2.7109375" customWidth="1"/>
    <col min="44" max="44" width="3" bestFit="1" customWidth="1"/>
    <col min="45" max="45" width="4" customWidth="1"/>
    <col min="46" max="46" width="3" style="87" bestFit="1" customWidth="1"/>
    <col min="47" max="47" width="4" style="89" bestFit="1" customWidth="1"/>
    <col min="48" max="48" width="6" style="91" bestFit="1" customWidth="1"/>
    <col min="49" max="49" width="5.28515625" customWidth="1"/>
    <col min="50" max="50" width="13.42578125" style="5" customWidth="1"/>
    <col min="51" max="52" width="7.5703125" style="1" customWidth="1"/>
    <col min="53" max="53" width="6.5703125" style="1" bestFit="1" customWidth="1"/>
    <col min="54" max="55" width="12.42578125" customWidth="1"/>
    <col min="56" max="56" width="15" bestFit="1" customWidth="1"/>
  </cols>
  <sheetData>
    <row r="1" spans="1:58">
      <c r="C1" s="22" t="s">
        <v>489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549</v>
      </c>
      <c r="H1" s="2" t="s">
        <v>178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653</v>
      </c>
      <c r="N1" s="3" t="str">
        <f>Candidates!F2</f>
        <v>Democratic</v>
      </c>
      <c r="O1" s="4" t="str">
        <f>Candidates!F3</f>
        <v>Republican</v>
      </c>
      <c r="P1" s="18" t="str">
        <f>Candidates!F4</f>
        <v>Independent</v>
      </c>
      <c r="Q1" s="1" t="str">
        <f>Candidates!F5</f>
        <v>Libertarian</v>
      </c>
      <c r="R1" s="1" t="str">
        <f>Candidates!F6</f>
        <v>Constitution</v>
      </c>
      <c r="S1" s="1" t="str">
        <f>Candidates!F7</f>
        <v>Green</v>
      </c>
      <c r="T1" s="1" t="str">
        <f>Candidates!F8</f>
        <v>Liberty Union</v>
      </c>
      <c r="U1" s="1" t="str">
        <f>Candidates!F9</f>
        <v>Write-ins</v>
      </c>
      <c r="V1" s="1" t="str">
        <f>Candidates!F10</f>
        <v>State1</v>
      </c>
      <c r="W1" s="1" t="str">
        <f>Candidates!F11</f>
        <v>State2</v>
      </c>
      <c r="X1" s="1" t="str">
        <f>Candidates!F12</f>
        <v>State3</v>
      </c>
      <c r="Y1" s="1">
        <f>Candidates!F13</f>
        <v>0</v>
      </c>
      <c r="Z1" s="1">
        <f>Candidates!F14</f>
        <v>0</v>
      </c>
      <c r="AA1" s="1">
        <f>Candidates!F15</f>
        <v>0</v>
      </c>
      <c r="AB1" s="1">
        <f>Candidates!F16</f>
        <v>0</v>
      </c>
      <c r="AC1" s="1">
        <f>Candidates!F17</f>
        <v>0</v>
      </c>
      <c r="AD1" s="1">
        <f>Candidates!F18</f>
        <v>0</v>
      </c>
      <c r="AE1" s="1">
        <f>Candidates!F19</f>
        <v>0</v>
      </c>
      <c r="AG1" s="20" t="str">
        <f>LEFT(Q1,1)</f>
        <v>L</v>
      </c>
      <c r="AH1" s="20" t="str">
        <f>LEFT(R1,1)</f>
        <v>C</v>
      </c>
      <c r="AI1" s="20" t="str">
        <f>LEFT(T1,1)</f>
        <v>L</v>
      </c>
      <c r="AJ1" s="20" t="str">
        <f>LEFT(S1,1)</f>
        <v>G</v>
      </c>
      <c r="AK1" s="2" t="str">
        <f>Q1</f>
        <v>Libertarian</v>
      </c>
      <c r="AL1" s="2" t="str">
        <f>R1</f>
        <v>Constitution</v>
      </c>
      <c r="AM1" s="2" t="str">
        <f>T1</f>
        <v>Liberty Union</v>
      </c>
      <c r="AN1" s="2" t="str">
        <f>S1</f>
        <v>Green</v>
      </c>
      <c r="AR1" t="s">
        <v>781</v>
      </c>
      <c r="AT1" s="94" t="s">
        <v>114</v>
      </c>
      <c r="AU1" s="95" t="s">
        <v>115</v>
      </c>
      <c r="AV1" s="96" t="s">
        <v>758</v>
      </c>
      <c r="AX1" s="5" t="s">
        <v>774</v>
      </c>
      <c r="AY1" s="1" t="s">
        <v>148</v>
      </c>
      <c r="AZ1" s="1" t="s">
        <v>149</v>
      </c>
      <c r="BA1" s="1" t="s">
        <v>142</v>
      </c>
      <c r="BD1" t="s">
        <v>425</v>
      </c>
      <c r="BF1" t="s">
        <v>824</v>
      </c>
    </row>
    <row r="2" spans="1:58">
      <c r="C2" s="1"/>
      <c r="D2" s="7"/>
      <c r="E2" s="7"/>
      <c r="F2" s="7"/>
      <c r="G2" s="53"/>
      <c r="H2" s="56"/>
      <c r="I2" s="2"/>
      <c r="AG2" s="5"/>
      <c r="AH2" s="5"/>
      <c r="AI2" s="5"/>
      <c r="AJ2" s="5"/>
      <c r="AT2" s="88"/>
      <c r="AU2" s="90"/>
      <c r="AV2" s="93"/>
    </row>
    <row r="3" spans="1:58" hidden="1" outlineLevel="1">
      <c r="A3" t="s">
        <v>979</v>
      </c>
      <c r="B3" t="s">
        <v>672</v>
      </c>
      <c r="C3" s="1">
        <f>SUM(N3:AE3)</f>
        <v>66170</v>
      </c>
      <c r="D3" s="7">
        <f>IF(N3&gt;0, RANK(N3,(N3:P3,Q3:AE3)),0)</f>
        <v>1</v>
      </c>
      <c r="E3" s="7">
        <f>IF(O3&gt;0,RANK(O3,(N3:P3,Q3:AE3)),0)</f>
        <v>2</v>
      </c>
      <c r="F3" s="7">
        <f>IF(P3&gt;0,RANK(P3,(N3:P3,Q3:AE3)),0)</f>
        <v>0</v>
      </c>
      <c r="G3" s="53">
        <f>IF(C3&gt;0,MAX(N3:P3)-LARGE(N3:P3,2),0)</f>
        <v>16850</v>
      </c>
      <c r="H3" s="56">
        <f>IF(C3&gt;0,G3/C3,0)</f>
        <v>0.25464712105183618</v>
      </c>
      <c r="I3" s="2"/>
      <c r="J3" s="2">
        <f t="shared" ref="J3:L6" si="0">IF($C3=0,"-",N3/$C3)</f>
        <v>0.61502191325374034</v>
      </c>
      <c r="K3" s="2">
        <f t="shared" si="0"/>
        <v>0.36037479220190416</v>
      </c>
      <c r="L3" s="2">
        <f t="shared" si="0"/>
        <v>0</v>
      </c>
      <c r="M3" s="2">
        <f>IF(C3=0,"-",(1-J3-K3-L3))</f>
        <v>2.4603294544355503E-2</v>
      </c>
      <c r="N3" s="1">
        <v>40696</v>
      </c>
      <c r="O3" s="1">
        <v>23846</v>
      </c>
      <c r="Q3" s="1">
        <v>844</v>
      </c>
      <c r="S3" s="1">
        <v>781</v>
      </c>
      <c r="V3" s="1">
        <v>3</v>
      </c>
      <c r="AG3" s="5">
        <f>IF(Q3&gt;0,RANK(Q3,(N3:P3,Q3:AE3)),0)</f>
        <v>3</v>
      </c>
      <c r="AH3" s="5">
        <f>IF(R3&gt;0,RANK(R3,(N3:P3,Q3:AE3)),0)</f>
        <v>0</v>
      </c>
      <c r="AI3" s="5">
        <f>IF(T3&gt;0,RANK(T3,(N3:P3,Q3:AE3)),0)</f>
        <v>0</v>
      </c>
      <c r="AJ3" s="5">
        <f>IF(S3&gt;0,RANK(S3,(N3:P3,Q3:AE3)),0)</f>
        <v>4</v>
      </c>
      <c r="AK3" s="2">
        <f t="shared" ref="AK3:AL6" si="1">IF($C3=0,"-",Q3/$C3)</f>
        <v>1.2755024935771497E-2</v>
      </c>
      <c r="AL3" s="2">
        <f t="shared" si="1"/>
        <v>0</v>
      </c>
      <c r="AM3" s="2">
        <f>IF($C3=0,"-",T3/$C3)</f>
        <v>0</v>
      </c>
      <c r="AN3" s="2">
        <f>IF($C3=0,"-",S3/$C3)</f>
        <v>1.1802931842224572E-2</v>
      </c>
      <c r="AP3" t="s">
        <v>979</v>
      </c>
      <c r="AQ3" t="s">
        <v>672</v>
      </c>
      <c r="AR3">
        <v>1</v>
      </c>
      <c r="AT3" s="88">
        <v>10</v>
      </c>
      <c r="AU3" s="90">
        <v>1</v>
      </c>
      <c r="AV3" s="93">
        <f>1000*AT3+AU3</f>
        <v>10001</v>
      </c>
      <c r="AX3" s="5" t="s">
        <v>199</v>
      </c>
    </row>
    <row r="4" spans="1:58" hidden="1" outlineLevel="1">
      <c r="A4" t="s">
        <v>78</v>
      </c>
      <c r="B4" t="s">
        <v>672</v>
      </c>
      <c r="C4" s="1">
        <f>SUM(N4:AE4)</f>
        <v>242139</v>
      </c>
      <c r="D4" s="7">
        <f>IF(N4&gt;0, RANK(N4,(N4:P4,Q4:AE4)),0)</f>
        <v>1</v>
      </c>
      <c r="E4" s="7">
        <f>IF(O4&gt;0,RANK(O4,(N4:P4,Q4:AE4)),0)</f>
        <v>2</v>
      </c>
      <c r="F4" s="7">
        <f>IF(P4&gt;0,RANK(P4,(N4:P4,Q4:AE4)),0)</f>
        <v>0</v>
      </c>
      <c r="G4" s="53">
        <f>IF(C4&gt;0,MAX(N4:P4)-LARGE(N4:P4,2),0)</f>
        <v>130348</v>
      </c>
      <c r="H4" s="56">
        <f>IF(C4&gt;0,G4/C4,0)</f>
        <v>0.53831889947509493</v>
      </c>
      <c r="I4" s="2"/>
      <c r="J4" s="2">
        <f t="shared" si="0"/>
        <v>0.75930767038766989</v>
      </c>
      <c r="K4" s="2">
        <f t="shared" si="0"/>
        <v>0.22098877091257502</v>
      </c>
      <c r="L4" s="2">
        <f t="shared" si="0"/>
        <v>0</v>
      </c>
      <c r="M4" s="2">
        <f>IF(C4=0,"-",(1-J4-K4-L4))</f>
        <v>1.9703558699755097E-2</v>
      </c>
      <c r="N4" s="1">
        <v>183858</v>
      </c>
      <c r="O4" s="1">
        <v>53510</v>
      </c>
      <c r="Q4" s="1">
        <v>2129</v>
      </c>
      <c r="S4" s="1">
        <v>2642</v>
      </c>
      <c r="V4" s="1">
        <v>0</v>
      </c>
      <c r="AG4" s="5">
        <f>IF(Q4&gt;0,RANK(Q4,(N4:P4,Q4:AE4)),0)</f>
        <v>4</v>
      </c>
      <c r="AH4" s="5">
        <f>IF(R4&gt;0,RANK(R4,(N4:P4,Q4:AE4)),0)</f>
        <v>0</v>
      </c>
      <c r="AI4" s="5">
        <f>IF(T4&gt;0,RANK(T4,(N4:P4,Q4:AE4)),0)</f>
        <v>0</v>
      </c>
      <c r="AJ4" s="5">
        <f>IF(S4&gt;0,RANK(S4,(N4:P4,Q4:AE4)),0)</f>
        <v>3</v>
      </c>
      <c r="AK4" s="2">
        <f t="shared" si="1"/>
        <v>8.7924704405320919E-3</v>
      </c>
      <c r="AL4" s="2">
        <f t="shared" si="1"/>
        <v>0</v>
      </c>
      <c r="AM4" s="2">
        <f>IF($C4=0,"-",T4/$C4)</f>
        <v>0</v>
      </c>
      <c r="AN4" s="2">
        <f>IF($C4=0,"-",S4/$C4)</f>
        <v>1.0911088259223009E-2</v>
      </c>
      <c r="AP4" t="s">
        <v>78</v>
      </c>
      <c r="AQ4" t="s">
        <v>672</v>
      </c>
      <c r="AR4">
        <v>1</v>
      </c>
      <c r="AT4" s="88">
        <v>10</v>
      </c>
      <c r="AU4" s="90">
        <v>3</v>
      </c>
      <c r="AV4" s="93">
        <f>1000*AT4+AU4</f>
        <v>10003</v>
      </c>
      <c r="AX4" s="5" t="s">
        <v>199</v>
      </c>
    </row>
    <row r="5" spans="1:58" hidden="1" outlineLevel="1">
      <c r="A5" t="s">
        <v>882</v>
      </c>
      <c r="B5" t="s">
        <v>672</v>
      </c>
      <c r="C5" s="1">
        <f>SUM(N5:AE5)</f>
        <v>89724</v>
      </c>
      <c r="D5" s="7">
        <f>IF(N5&gt;0, RANK(N5,(N5:P5,Q5:AE5)),0)</f>
        <v>1</v>
      </c>
      <c r="E5" s="7">
        <f>IF(O5&gt;0,RANK(O5,(N5:P5,Q5:AE5)),0)</f>
        <v>2</v>
      </c>
      <c r="F5" s="7">
        <f>IF(P5&gt;0,RANK(P5,(N5:P5,Q5:AE5)),0)</f>
        <v>0</v>
      </c>
      <c r="G5" s="53">
        <f>IF(C5&gt;0,MAX(N5:P5)-LARGE(N5:P5,2),0)</f>
        <v>15002</v>
      </c>
      <c r="H5" s="56">
        <f>IF(C5&gt;0,G5/C5,0)</f>
        <v>0.16720164058668807</v>
      </c>
      <c r="I5" s="2"/>
      <c r="J5" s="2">
        <f t="shared" si="0"/>
        <v>0.57330257233293214</v>
      </c>
      <c r="K5" s="2">
        <f t="shared" si="0"/>
        <v>0.40610093174624406</v>
      </c>
      <c r="L5" s="2">
        <f t="shared" si="0"/>
        <v>0</v>
      </c>
      <c r="M5" s="2">
        <f>IF(C5=0,"-",(1-J5-K5-L5))</f>
        <v>2.0596495920823799E-2</v>
      </c>
      <c r="N5" s="1">
        <v>51439</v>
      </c>
      <c r="O5" s="1">
        <v>36437</v>
      </c>
      <c r="Q5" s="1">
        <v>695</v>
      </c>
      <c r="S5" s="1">
        <v>1152</v>
      </c>
      <c r="V5" s="1">
        <v>1</v>
      </c>
      <c r="AG5" s="5">
        <f>IF(Q5&gt;0,RANK(Q5,(N5:P5,Q5:AE5)),0)</f>
        <v>4</v>
      </c>
      <c r="AH5" s="5">
        <f>IF(R5&gt;0,RANK(R5,(N5:P5,Q5:AE5)),0)</f>
        <v>0</v>
      </c>
      <c r="AI5" s="5">
        <f>IF(T5&gt;0,RANK(T5,(N5:P5,Q5:AE5)),0)</f>
        <v>0</v>
      </c>
      <c r="AJ5" s="5">
        <f>IF(S5&gt;0,RANK(S5,(N5:P5,Q5:AE5)),0)</f>
        <v>3</v>
      </c>
      <c r="AK5" s="2">
        <f t="shared" si="1"/>
        <v>7.7459765503098393E-3</v>
      </c>
      <c r="AL5" s="2">
        <f t="shared" si="1"/>
        <v>0</v>
      </c>
      <c r="AM5" s="2">
        <f>IF($C5=0,"-",T5/$C5)</f>
        <v>0</v>
      </c>
      <c r="AN5" s="2">
        <f>IF($C5=0,"-",S5/$C5)</f>
        <v>1.2839374080513576E-2</v>
      </c>
      <c r="AP5" t="s">
        <v>882</v>
      </c>
      <c r="AQ5" t="s">
        <v>672</v>
      </c>
      <c r="AR5">
        <v>1</v>
      </c>
      <c r="AT5" s="88">
        <v>10</v>
      </c>
      <c r="AU5" s="90">
        <v>5</v>
      </c>
      <c r="AV5" s="93">
        <f>1000*AT5+AU5</f>
        <v>10005</v>
      </c>
      <c r="AX5" s="5" t="s">
        <v>199</v>
      </c>
    </row>
    <row r="6" spans="1:58" collapsed="1">
      <c r="A6" t="s">
        <v>671</v>
      </c>
      <c r="B6" t="s">
        <v>126</v>
      </c>
      <c r="C6" s="1">
        <f>SUM(N6:AE6)</f>
        <v>398033</v>
      </c>
      <c r="D6" s="7">
        <f>IF(N6&gt;0, RANK(N6,(N6:P6,Q6:AE6)),0)</f>
        <v>1</v>
      </c>
      <c r="E6" s="7">
        <f>IF(O6&gt;0,RANK(O6,(N6:P6,Q6:AE6)),0)</f>
        <v>2</v>
      </c>
      <c r="F6" s="7">
        <f>IF(P6&gt;0,RANK(P6,(N6:P6,Q6:AE6)),0)</f>
        <v>0</v>
      </c>
      <c r="G6" s="53">
        <f>IF(C6&gt;0,MAX(N6:P6)-LARGE(N6:P6,2),0)</f>
        <v>162200</v>
      </c>
      <c r="H6" s="56">
        <f>IF(C6&gt;0,G6/C6,0)</f>
        <v>0.40750390043036633</v>
      </c>
      <c r="I6" s="2"/>
      <c r="J6" s="2">
        <f t="shared" si="0"/>
        <v>0.69339225642095004</v>
      </c>
      <c r="K6" s="2">
        <f t="shared" si="0"/>
        <v>0.28588835599058371</v>
      </c>
      <c r="L6" s="2">
        <f t="shared" si="0"/>
        <v>0</v>
      </c>
      <c r="M6" s="2">
        <f>IF(C6=0,"-",(1-J6-K6-L6))</f>
        <v>2.0719387588466254E-2</v>
      </c>
      <c r="N6" s="1">
        <f>SUM(N3:N5)</f>
        <v>275993</v>
      </c>
      <c r="O6" s="1">
        <f>SUM(O3:O5)</f>
        <v>113793</v>
      </c>
      <c r="Q6" s="1">
        <f>SUM(Q3:Q5)</f>
        <v>3668</v>
      </c>
      <c r="S6" s="1">
        <f>SUM(S3:S5)</f>
        <v>4575</v>
      </c>
      <c r="V6" s="1">
        <f>SUM(V3:V5)</f>
        <v>4</v>
      </c>
      <c r="AG6" s="5">
        <f>IF(Q6&gt;0,RANK(Q6,(N6:P6,Q6:AE6)),0)</f>
        <v>4</v>
      </c>
      <c r="AH6" s="5">
        <f>IF(R6&gt;0,RANK(R6,(N6:P6,Q6:AE6)),0)</f>
        <v>0</v>
      </c>
      <c r="AI6" s="5">
        <f>IF(T6&gt;0,RANK(T6,(N6:P6,Q6:AE6)),0)</f>
        <v>0</v>
      </c>
      <c r="AJ6" s="5">
        <f>IF(S6&gt;0,RANK(S6,(N6:P6,Q6:AE6)),0)</f>
        <v>3</v>
      </c>
      <c r="AK6" s="2">
        <f t="shared" si="1"/>
        <v>9.2153163179937349E-3</v>
      </c>
      <c r="AL6" s="2">
        <f t="shared" si="1"/>
        <v>0</v>
      </c>
      <c r="AM6" s="2">
        <f>IF($C6=0,"-",T6/$C6)</f>
        <v>0</v>
      </c>
      <c r="AN6" s="2">
        <f>IF($C6=0,"-",S6/$C6)</f>
        <v>1.1494021852459469E-2</v>
      </c>
      <c r="AP6" t="s">
        <v>671</v>
      </c>
      <c r="AQ6" t="s">
        <v>126</v>
      </c>
      <c r="AT6" s="88">
        <v>10</v>
      </c>
      <c r="AU6" s="90"/>
      <c r="AV6" s="88">
        <v>10</v>
      </c>
      <c r="AX6" s="5" t="s">
        <v>978</v>
      </c>
    </row>
    <row r="7" spans="1:58">
      <c r="C7" s="1"/>
      <c r="D7" s="7"/>
      <c r="E7" s="7"/>
      <c r="F7" s="7"/>
      <c r="G7" s="53"/>
      <c r="H7" s="56"/>
      <c r="I7" s="2"/>
      <c r="AG7" s="5"/>
      <c r="AH7" s="5"/>
      <c r="AI7" s="5"/>
      <c r="AJ7" s="5"/>
      <c r="AT7" s="88"/>
      <c r="AU7" s="90"/>
      <c r="AV7" s="93"/>
    </row>
    <row r="8" spans="1:58" hidden="1" outlineLevel="1">
      <c r="A8" t="s">
        <v>636</v>
      </c>
      <c r="B8" t="s">
        <v>632</v>
      </c>
      <c r="C8" s="1">
        <f t="shared" ref="C8:C39" si="2">SUM(N8:AE8)</f>
        <v>12959</v>
      </c>
      <c r="D8" s="7">
        <f>IF(N8&gt;0, RANK(N8,(N8:P8,Q8:AE8)),0)</f>
        <v>2</v>
      </c>
      <c r="E8" s="7">
        <f>IF(O8&gt;0,RANK(O8,(N8:P8,Q8:AE8)),0)</f>
        <v>1</v>
      </c>
      <c r="F8" s="7">
        <f>IF(P8&gt;0,RANK(P8,(N8:P8,Q8:AE8)),0)</f>
        <v>0</v>
      </c>
      <c r="G8" s="53">
        <f t="shared" ref="G8:G39" si="3">IF(C8&gt;0,MAX(N8:P8)-LARGE(N8:P8,2),0)</f>
        <v>3588</v>
      </c>
      <c r="H8" s="56">
        <f t="shared" ref="H8:H39" si="4">IF(C8&gt;0,G8/C8,0)</f>
        <v>0.27687321552588934</v>
      </c>
      <c r="I8" s="2"/>
      <c r="J8" s="2">
        <f t="shared" ref="J8:J39" si="5">IF($C8=0,"-",N8/$C8)</f>
        <v>0.34886951153638396</v>
      </c>
      <c r="K8" s="2">
        <f t="shared" ref="K8:K39" si="6">IF($C8=0,"-",O8/$C8)</f>
        <v>0.6257427270622733</v>
      </c>
      <c r="L8" s="2">
        <f t="shared" ref="L8:L39" si="7">IF($C8=0,"-",P8/$C8)</f>
        <v>0</v>
      </c>
      <c r="M8" s="2">
        <f t="shared" ref="M8:M39" si="8">IF(C8=0,"-",(1-J8-K8-L8))</f>
        <v>2.538776140134269E-2</v>
      </c>
      <c r="N8" s="1">
        <v>4521</v>
      </c>
      <c r="O8" s="1">
        <v>8109</v>
      </c>
      <c r="Q8" s="1">
        <v>329</v>
      </c>
      <c r="U8" s="1">
        <f>BF8+BG8</f>
        <v>0</v>
      </c>
      <c r="V8" s="1">
        <v>0</v>
      </c>
      <c r="AG8" s="5">
        <f>IF(Q8&gt;0,RANK(Q8,(N8:P8,Q8:AE8)),0)</f>
        <v>3</v>
      </c>
      <c r="AH8" s="5">
        <f>IF(R8&gt;0,RANK(R8,(N8:P8,Q8:AE8)),0)</f>
        <v>0</v>
      </c>
      <c r="AI8" s="5">
        <f>IF(T8&gt;0,RANK(T8,(N8:P8,Q8:AE8)),0)</f>
        <v>0</v>
      </c>
      <c r="AJ8" s="5">
        <f>IF(S8&gt;0,RANK(S8,(N8:P8,Q8:AE8)),0)</f>
        <v>0</v>
      </c>
      <c r="AK8" s="2">
        <f t="shared" ref="AK8:AK39" si="9">IF($C8=0,"-",Q8/$C8)</f>
        <v>2.5387761401342697E-2</v>
      </c>
      <c r="AL8" s="2">
        <f t="shared" ref="AL8:AL39" si="10">IF($C8=0,"-",R8/$C8)</f>
        <v>0</v>
      </c>
      <c r="AM8" s="2">
        <f t="shared" ref="AM8:AM39" si="11">IF($C8=0,"-",T8/$C8)</f>
        <v>0</v>
      </c>
      <c r="AN8" s="2">
        <f t="shared" ref="AN8:AN39" si="12">IF($C8=0,"-",S8/$C8)</f>
        <v>0</v>
      </c>
      <c r="AP8" t="s">
        <v>636</v>
      </c>
      <c r="AQ8" t="s">
        <v>632</v>
      </c>
      <c r="AR8">
        <v>3</v>
      </c>
      <c r="AT8" s="88">
        <v>18</v>
      </c>
      <c r="AU8" s="90">
        <v>1</v>
      </c>
      <c r="AV8" s="93">
        <f>1000*AT8+AU8</f>
        <v>18001</v>
      </c>
      <c r="AX8" s="5" t="s">
        <v>199</v>
      </c>
    </row>
    <row r="9" spans="1:58" hidden="1" outlineLevel="1">
      <c r="A9" t="s">
        <v>460</v>
      </c>
      <c r="B9" t="s">
        <v>632</v>
      </c>
      <c r="C9" s="1">
        <f t="shared" si="2"/>
        <v>144172</v>
      </c>
      <c r="D9" s="7">
        <f>IF(N9&gt;0, RANK(N9,(N9:P9,Q9:AE9)),0)</f>
        <v>2</v>
      </c>
      <c r="E9" s="7">
        <f>IF(O9&gt;0,RANK(O9,(N9:P9,Q9:AE9)),0)</f>
        <v>1</v>
      </c>
      <c r="F9" s="7">
        <f>IF(P9&gt;0,RANK(P9,(N9:P9,Q9:AE9)),0)</f>
        <v>0</v>
      </c>
      <c r="G9" s="53">
        <f t="shared" si="3"/>
        <v>17378</v>
      </c>
      <c r="H9" s="56">
        <f t="shared" si="4"/>
        <v>0.12053658130566268</v>
      </c>
      <c r="I9" s="2"/>
      <c r="J9" s="2">
        <f t="shared" si="5"/>
        <v>0.42651138917404213</v>
      </c>
      <c r="K9" s="2">
        <f t="shared" si="6"/>
        <v>0.54704797047970477</v>
      </c>
      <c r="L9" s="2">
        <f t="shared" si="7"/>
        <v>0</v>
      </c>
      <c r="M9" s="2">
        <f t="shared" si="8"/>
        <v>2.6440640346253041E-2</v>
      </c>
      <c r="N9" s="1">
        <v>61491</v>
      </c>
      <c r="O9" s="1">
        <v>78869</v>
      </c>
      <c r="Q9" s="1">
        <v>3808</v>
      </c>
      <c r="U9" s="1">
        <f t="shared" ref="U9:U72" si="13">BF9+BG9</f>
        <v>0</v>
      </c>
      <c r="V9" s="1">
        <v>4</v>
      </c>
      <c r="AG9" s="5">
        <f>IF(Q9&gt;0,RANK(Q9,(N9:P9,Q9:AE9)),0)</f>
        <v>3</v>
      </c>
      <c r="AH9" s="5">
        <f>IF(R9&gt;0,RANK(R9,(N9:P9,Q9:AE9)),0)</f>
        <v>0</v>
      </c>
      <c r="AI9" s="5">
        <f>IF(T9&gt;0,RANK(T9,(N9:P9,Q9:AE9)),0)</f>
        <v>0</v>
      </c>
      <c r="AJ9" s="5">
        <f>IF(S9&gt;0,RANK(S9,(N9:P9,Q9:AE9)),0)</f>
        <v>0</v>
      </c>
      <c r="AK9" s="2">
        <f t="shared" si="9"/>
        <v>2.6412895707904449E-2</v>
      </c>
      <c r="AL9" s="2">
        <f t="shared" si="10"/>
        <v>0</v>
      </c>
      <c r="AM9" s="2">
        <f t="shared" si="11"/>
        <v>0</v>
      </c>
      <c r="AN9" s="2">
        <f t="shared" si="12"/>
        <v>0</v>
      </c>
      <c r="AP9" t="s">
        <v>460</v>
      </c>
      <c r="AQ9" t="s">
        <v>632</v>
      </c>
      <c r="AR9">
        <v>3</v>
      </c>
      <c r="AT9" s="88">
        <v>18</v>
      </c>
      <c r="AU9" s="90">
        <v>3</v>
      </c>
      <c r="AV9" s="93">
        <f>1000*AT9+AU9</f>
        <v>18003</v>
      </c>
      <c r="AX9" s="5" t="s">
        <v>199</v>
      </c>
    </row>
    <row r="10" spans="1:58" hidden="1" outlineLevel="1">
      <c r="A10" t="s">
        <v>557</v>
      </c>
      <c r="B10" t="s">
        <v>632</v>
      </c>
      <c r="C10" s="1">
        <f t="shared" si="2"/>
        <v>29155</v>
      </c>
      <c r="D10" s="7">
        <f>IF(N10&gt;0, RANK(N10,(N10:P10,Q10:AE10)),0)</f>
        <v>2</v>
      </c>
      <c r="E10" s="7">
        <f>IF(O10&gt;0,RANK(O10,(N10:P10,Q10:AE10)),0)</f>
        <v>1</v>
      </c>
      <c r="F10" s="7">
        <f>IF(P10&gt;0,RANK(P10,(N10:P10,Q10:AE10)),0)</f>
        <v>0</v>
      </c>
      <c r="G10" s="53">
        <f t="shared" si="3"/>
        <v>6809</v>
      </c>
      <c r="H10" s="56">
        <f t="shared" si="4"/>
        <v>0.23354484651003257</v>
      </c>
      <c r="I10" s="2"/>
      <c r="J10" s="2">
        <f t="shared" si="5"/>
        <v>0.36384839650145773</v>
      </c>
      <c r="K10" s="2">
        <f t="shared" si="6"/>
        <v>0.59739324301149033</v>
      </c>
      <c r="L10" s="2">
        <f t="shared" si="7"/>
        <v>0</v>
      </c>
      <c r="M10" s="2">
        <f t="shared" si="8"/>
        <v>3.8758360487051946E-2</v>
      </c>
      <c r="N10" s="1">
        <v>10608</v>
      </c>
      <c r="O10" s="1">
        <v>17417</v>
      </c>
      <c r="Q10" s="1">
        <v>1130</v>
      </c>
      <c r="U10" s="1">
        <f t="shared" si="13"/>
        <v>0</v>
      </c>
      <c r="V10" s="1">
        <v>0</v>
      </c>
      <c r="AG10" s="5">
        <f>IF(Q10&gt;0,RANK(Q10,(N10:P10,Q10:AE10)),0)</f>
        <v>3</v>
      </c>
      <c r="AH10" s="5">
        <f>IF(R10&gt;0,RANK(R10,(N10:P10,Q10:AE10)),0)</f>
        <v>0</v>
      </c>
      <c r="AI10" s="5">
        <f>IF(T10&gt;0,RANK(T10,(N10:P10,Q10:AE10)),0)</f>
        <v>0</v>
      </c>
      <c r="AJ10" s="5">
        <f>IF(S10&gt;0,RANK(S10,(N10:P10,Q10:AE10)),0)</f>
        <v>0</v>
      </c>
      <c r="AK10" s="2">
        <f t="shared" si="9"/>
        <v>3.8758360487051967E-2</v>
      </c>
      <c r="AL10" s="2">
        <f t="shared" si="10"/>
        <v>0</v>
      </c>
      <c r="AM10" s="2">
        <f t="shared" si="11"/>
        <v>0</v>
      </c>
      <c r="AN10" s="2">
        <f t="shared" si="12"/>
        <v>0</v>
      </c>
      <c r="AP10" t="s">
        <v>557</v>
      </c>
      <c r="AQ10" t="s">
        <v>632</v>
      </c>
      <c r="AR10">
        <v>6</v>
      </c>
      <c r="AT10" s="88">
        <v>18</v>
      </c>
      <c r="AU10" s="90">
        <v>5</v>
      </c>
      <c r="AV10" s="93">
        <f>1000*AT10+AU10</f>
        <v>18005</v>
      </c>
      <c r="AX10" s="5" t="s">
        <v>199</v>
      </c>
    </row>
    <row r="11" spans="1:58" hidden="1" outlineLevel="1">
      <c r="A11" t="s">
        <v>662</v>
      </c>
      <c r="B11" t="s">
        <v>632</v>
      </c>
      <c r="C11" s="1">
        <f t="shared" si="2"/>
        <v>3547</v>
      </c>
      <c r="D11" s="7">
        <f>IF(N11&gt;0, RANK(N11,(N11:P11,Q11:AE11)),0)</f>
        <v>2</v>
      </c>
      <c r="E11" s="7">
        <f>IF(O11&gt;0,RANK(O11,(N11:P11,Q11:AE11)),0)</f>
        <v>1</v>
      </c>
      <c r="F11" s="7">
        <f>IF(P11&gt;0,RANK(P11,(N11:P11,Q11:AE11)),0)</f>
        <v>0</v>
      </c>
      <c r="G11" s="53">
        <f t="shared" si="3"/>
        <v>570</v>
      </c>
      <c r="H11" s="56">
        <f t="shared" si="4"/>
        <v>0.16069918240766845</v>
      </c>
      <c r="I11" s="2"/>
      <c r="J11" s="2">
        <f t="shared" si="5"/>
        <v>0.38736960811953763</v>
      </c>
      <c r="K11" s="2">
        <f t="shared" si="6"/>
        <v>0.54806879052720614</v>
      </c>
      <c r="L11" s="2">
        <f t="shared" si="7"/>
        <v>0</v>
      </c>
      <c r="M11" s="2">
        <f t="shared" si="8"/>
        <v>6.4561601353256171E-2</v>
      </c>
      <c r="N11" s="1">
        <v>1374</v>
      </c>
      <c r="O11" s="1">
        <v>1944</v>
      </c>
      <c r="Q11" s="1">
        <v>229</v>
      </c>
      <c r="U11" s="1">
        <f t="shared" si="13"/>
        <v>0</v>
      </c>
      <c r="V11" s="1">
        <v>0</v>
      </c>
      <c r="AG11" s="5">
        <f>IF(Q11&gt;0,RANK(Q11,(N11:P11,Q11:AE11)),0)</f>
        <v>3</v>
      </c>
      <c r="AH11" s="5">
        <f>IF(R11&gt;0,RANK(R11,(N11:P11,Q11:AE11)),0)</f>
        <v>0</v>
      </c>
      <c r="AI11" s="5">
        <f>IF(T11&gt;0,RANK(T11,(N11:P11,Q11:AE11)),0)</f>
        <v>0</v>
      </c>
      <c r="AJ11" s="5">
        <f>IF(S11&gt;0,RANK(S11,(N11:P11,Q11:AE11)),0)</f>
        <v>0</v>
      </c>
      <c r="AK11" s="2">
        <f t="shared" si="9"/>
        <v>6.4561601353256268E-2</v>
      </c>
      <c r="AL11" s="2">
        <f t="shared" si="10"/>
        <v>0</v>
      </c>
      <c r="AM11" s="2">
        <f t="shared" si="11"/>
        <v>0</v>
      </c>
      <c r="AN11" s="2">
        <f t="shared" si="12"/>
        <v>0</v>
      </c>
      <c r="AP11" t="s">
        <v>662</v>
      </c>
      <c r="AQ11" t="s">
        <v>632</v>
      </c>
      <c r="AR11">
        <v>4</v>
      </c>
      <c r="AT11" s="88">
        <v>18</v>
      </c>
      <c r="AU11" s="90">
        <v>7</v>
      </c>
      <c r="AV11" s="93">
        <f>1000*AT11+AU11</f>
        <v>18007</v>
      </c>
      <c r="AX11" s="5" t="s">
        <v>199</v>
      </c>
    </row>
    <row r="12" spans="1:58" hidden="1" outlineLevel="1">
      <c r="A12" t="s">
        <v>329</v>
      </c>
      <c r="B12" t="s">
        <v>632</v>
      </c>
      <c r="C12" s="1">
        <f t="shared" si="2"/>
        <v>4657</v>
      </c>
      <c r="D12" s="7">
        <f>IF(N12&gt;0, RANK(N12,(N12:P12,Q12:AE12)),0)</f>
        <v>2</v>
      </c>
      <c r="E12" s="7">
        <f>IF(O12&gt;0,RANK(O12,(N12:P12,Q12:AE12)),0)</f>
        <v>1</v>
      </c>
      <c r="F12" s="7">
        <f>IF(P12&gt;0,RANK(P12,(N12:P12,Q12:AE12)),0)</f>
        <v>0</v>
      </c>
      <c r="G12" s="53">
        <f t="shared" si="3"/>
        <v>421</v>
      </c>
      <c r="H12" s="56">
        <f t="shared" si="4"/>
        <v>9.0401546059695082E-2</v>
      </c>
      <c r="I12" s="2"/>
      <c r="J12" s="2">
        <f t="shared" si="5"/>
        <v>0.43203779257032426</v>
      </c>
      <c r="K12" s="2">
        <f t="shared" si="6"/>
        <v>0.52243933863001935</v>
      </c>
      <c r="L12" s="2">
        <f t="shared" si="7"/>
        <v>0</v>
      </c>
      <c r="M12" s="2">
        <f t="shared" si="8"/>
        <v>4.5522868799656391E-2</v>
      </c>
      <c r="N12" s="1">
        <v>2012</v>
      </c>
      <c r="O12" s="1">
        <v>2433</v>
      </c>
      <c r="Q12" s="1">
        <v>212</v>
      </c>
      <c r="U12" s="1">
        <f t="shared" si="13"/>
        <v>0</v>
      </c>
      <c r="V12" s="1">
        <v>0</v>
      </c>
      <c r="AG12" s="5">
        <f>IF(Q12&gt;0,RANK(Q12,(N12:P12,Q12:AE12)),0)</f>
        <v>3</v>
      </c>
      <c r="AH12" s="5">
        <f>IF(R12&gt;0,RANK(R12,(N12:P12,Q12:AE12)),0)</f>
        <v>0</v>
      </c>
      <c r="AI12" s="5">
        <f>IF(T12&gt;0,RANK(T12,(N12:P12,Q12:AE12)),0)</f>
        <v>0</v>
      </c>
      <c r="AJ12" s="5">
        <f>IF(S12&gt;0,RANK(S12,(N12:P12,Q12:AE12)),0)</f>
        <v>0</v>
      </c>
      <c r="AK12" s="2">
        <f t="shared" si="9"/>
        <v>4.5522868799656432E-2</v>
      </c>
      <c r="AL12" s="2">
        <f t="shared" si="10"/>
        <v>0</v>
      </c>
      <c r="AM12" s="2">
        <f t="shared" si="11"/>
        <v>0</v>
      </c>
      <c r="AN12" s="2">
        <f t="shared" si="12"/>
        <v>0</v>
      </c>
      <c r="AP12" t="s">
        <v>329</v>
      </c>
      <c r="AQ12" t="s">
        <v>632</v>
      </c>
      <c r="AT12" s="88">
        <v>18</v>
      </c>
      <c r="AU12" s="90">
        <v>9</v>
      </c>
      <c r="AV12" s="93">
        <f>1000*AT12+AU12</f>
        <v>18009</v>
      </c>
      <c r="AX12" s="5" t="s">
        <v>199</v>
      </c>
    </row>
    <row r="13" spans="1:58" hidden="1" outlineLevel="1">
      <c r="A13" t="s">
        <v>778</v>
      </c>
      <c r="B13" t="s">
        <v>632</v>
      </c>
      <c r="C13" s="1">
        <f t="shared" si="2"/>
        <v>27569</v>
      </c>
      <c r="D13" s="7">
        <f>IF(N13&gt;0, RANK(N13,(N13:P13,Q13:AE13)),0)</f>
        <v>2</v>
      </c>
      <c r="E13" s="7">
        <f>IF(O13&gt;0,RANK(O13,(N13:P13,Q13:AE13)),0)</f>
        <v>1</v>
      </c>
      <c r="F13" s="7">
        <f>IF(P13&gt;0,RANK(P13,(N13:P13,Q13:AE13)),0)</f>
        <v>0</v>
      </c>
      <c r="G13" s="53">
        <f t="shared" si="3"/>
        <v>8705</v>
      </c>
      <c r="H13" s="56">
        <f t="shared" si="4"/>
        <v>0.31575320105916066</v>
      </c>
      <c r="I13" s="2"/>
      <c r="J13" s="2">
        <f t="shared" si="5"/>
        <v>0.31597083680945992</v>
      </c>
      <c r="K13" s="2">
        <f t="shared" si="6"/>
        <v>0.63172403786862052</v>
      </c>
      <c r="L13" s="2">
        <f t="shared" si="7"/>
        <v>0</v>
      </c>
      <c r="M13" s="2">
        <f t="shared" si="8"/>
        <v>5.2305125321919554E-2</v>
      </c>
      <c r="N13" s="1">
        <v>8711</v>
      </c>
      <c r="O13" s="1">
        <v>17416</v>
      </c>
      <c r="Q13" s="1">
        <v>1442</v>
      </c>
      <c r="U13" s="1">
        <f t="shared" si="13"/>
        <v>0</v>
      </c>
      <c r="V13" s="1">
        <v>0</v>
      </c>
      <c r="AG13" s="5">
        <f>IF(Q13&gt;0,RANK(Q13,(N13:P13,Q13:AE13)),0)</f>
        <v>3</v>
      </c>
      <c r="AH13" s="5">
        <f>IF(R13&gt;0,RANK(R13,(N13:P13,Q13:AE13)),0)</f>
        <v>0</v>
      </c>
      <c r="AI13" s="5">
        <f>IF(T13&gt;0,RANK(T13,(N13:P13,Q13:AE13)),0)</f>
        <v>0</v>
      </c>
      <c r="AJ13" s="5">
        <f>IF(S13&gt;0,RANK(S13,(N13:P13,Q13:AE13)),0)</f>
        <v>0</v>
      </c>
      <c r="AK13" s="2">
        <f t="shared" si="9"/>
        <v>5.2305125321919547E-2</v>
      </c>
      <c r="AL13" s="2">
        <f t="shared" si="10"/>
        <v>0</v>
      </c>
      <c r="AM13" s="2">
        <f t="shared" si="11"/>
        <v>0</v>
      </c>
      <c r="AN13" s="2">
        <f t="shared" si="12"/>
        <v>0</v>
      </c>
      <c r="AP13" t="s">
        <v>778</v>
      </c>
      <c r="AQ13" t="s">
        <v>632</v>
      </c>
      <c r="AT13" s="88">
        <v>18</v>
      </c>
      <c r="AU13" s="90">
        <v>11</v>
      </c>
      <c r="AV13" s="93">
        <f t="shared" ref="AV13:AV76" si="14">1000*AT13+AU13</f>
        <v>18011</v>
      </c>
      <c r="AX13" s="5" t="s">
        <v>199</v>
      </c>
    </row>
    <row r="14" spans="1:58" hidden="1" outlineLevel="1">
      <c r="A14" t="s">
        <v>654</v>
      </c>
      <c r="B14" t="s">
        <v>632</v>
      </c>
      <c r="C14" s="1">
        <f t="shared" si="2"/>
        <v>7639</v>
      </c>
      <c r="D14" s="7">
        <f>IF(N14&gt;0, RANK(N14,(N14:P14,Q14:AE14)),0)</f>
        <v>2</v>
      </c>
      <c r="E14" s="7">
        <f>IF(O14&gt;0,RANK(O14,(N14:P14,Q14:AE14)),0)</f>
        <v>1</v>
      </c>
      <c r="F14" s="7">
        <f>IF(P14&gt;0,RANK(P14,(N14:P14,Q14:AE14)),0)</f>
        <v>0</v>
      </c>
      <c r="G14" s="53">
        <f t="shared" si="3"/>
        <v>365</v>
      </c>
      <c r="H14" s="56">
        <f t="shared" si="4"/>
        <v>4.7781123183662781E-2</v>
      </c>
      <c r="I14" s="2"/>
      <c r="J14" s="2">
        <f t="shared" si="5"/>
        <v>0.44626259981672994</v>
      </c>
      <c r="K14" s="2">
        <f t="shared" si="6"/>
        <v>0.49404372300039273</v>
      </c>
      <c r="L14" s="2">
        <f t="shared" si="7"/>
        <v>0</v>
      </c>
      <c r="M14" s="2">
        <f t="shared" si="8"/>
        <v>5.9693677182877269E-2</v>
      </c>
      <c r="N14" s="1">
        <v>3409</v>
      </c>
      <c r="O14" s="1">
        <v>3774</v>
      </c>
      <c r="Q14" s="1">
        <v>456</v>
      </c>
      <c r="U14" s="1">
        <f t="shared" si="13"/>
        <v>0</v>
      </c>
      <c r="V14" s="1">
        <v>0</v>
      </c>
      <c r="AG14" s="5">
        <f>IF(Q14&gt;0,RANK(Q14,(N14:P14,Q14:AE14)),0)</f>
        <v>3</v>
      </c>
      <c r="AH14" s="5">
        <f>IF(R14&gt;0,RANK(R14,(N14:P14,Q14:AE14)),0)</f>
        <v>0</v>
      </c>
      <c r="AI14" s="5">
        <f>IF(T14&gt;0,RANK(T14,(N14:P14,Q14:AE14)),0)</f>
        <v>0</v>
      </c>
      <c r="AJ14" s="5">
        <f>IF(S14&gt;0,RANK(S14,(N14:P14,Q14:AE14)),0)</f>
        <v>0</v>
      </c>
      <c r="AK14" s="2">
        <f t="shared" si="9"/>
        <v>5.9693677182877339E-2</v>
      </c>
      <c r="AL14" s="2">
        <f t="shared" si="10"/>
        <v>0</v>
      </c>
      <c r="AM14" s="2">
        <f t="shared" si="11"/>
        <v>0</v>
      </c>
      <c r="AN14" s="2">
        <f t="shared" si="12"/>
        <v>0</v>
      </c>
      <c r="AP14" t="s">
        <v>654</v>
      </c>
      <c r="AQ14" t="s">
        <v>632</v>
      </c>
      <c r="AR14">
        <v>9</v>
      </c>
      <c r="AT14" s="88">
        <v>18</v>
      </c>
      <c r="AU14" s="90">
        <v>13</v>
      </c>
      <c r="AV14" s="93">
        <f t="shared" si="14"/>
        <v>18013</v>
      </c>
      <c r="AX14" s="5" t="s">
        <v>199</v>
      </c>
    </row>
    <row r="15" spans="1:58" hidden="1" outlineLevel="1">
      <c r="A15" t="s">
        <v>802</v>
      </c>
      <c r="B15" t="s">
        <v>632</v>
      </c>
      <c r="C15" s="1">
        <f t="shared" si="2"/>
        <v>7776</v>
      </c>
      <c r="D15" s="7">
        <f>IF(N15&gt;0, RANK(N15,(N15:P15,Q15:AE15)),0)</f>
        <v>2</v>
      </c>
      <c r="E15" s="7">
        <f>IF(O15&gt;0,RANK(O15,(N15:P15,Q15:AE15)),0)</f>
        <v>1</v>
      </c>
      <c r="F15" s="7">
        <f>IF(P15&gt;0,RANK(P15,(N15:P15,Q15:AE15)),0)</f>
        <v>0</v>
      </c>
      <c r="G15" s="53">
        <f t="shared" si="3"/>
        <v>1033</v>
      </c>
      <c r="H15" s="56">
        <f t="shared" si="4"/>
        <v>0.13284465020576131</v>
      </c>
      <c r="I15" s="2"/>
      <c r="J15" s="2">
        <f t="shared" si="5"/>
        <v>0.40329218106995884</v>
      </c>
      <c r="K15" s="2">
        <f t="shared" si="6"/>
        <v>0.5361368312757202</v>
      </c>
      <c r="L15" s="2">
        <f t="shared" si="7"/>
        <v>0</v>
      </c>
      <c r="M15" s="2">
        <f t="shared" si="8"/>
        <v>6.0570987654321007E-2</v>
      </c>
      <c r="N15" s="1">
        <v>3136</v>
      </c>
      <c r="O15" s="1">
        <v>4169</v>
      </c>
      <c r="Q15" s="1">
        <v>471</v>
      </c>
      <c r="U15" s="1">
        <f t="shared" si="13"/>
        <v>0</v>
      </c>
      <c r="V15" s="1">
        <v>0</v>
      </c>
      <c r="AG15" s="5">
        <f>IF(Q15&gt;0,RANK(Q15,(N15:P15,Q15:AE15)),0)</f>
        <v>3</v>
      </c>
      <c r="AH15" s="5">
        <f>IF(R15&gt;0,RANK(R15,(N15:P15,Q15:AE15)),0)</f>
        <v>0</v>
      </c>
      <c r="AI15" s="5">
        <f>IF(T15&gt;0,RANK(T15,(N15:P15,Q15:AE15)),0)</f>
        <v>0</v>
      </c>
      <c r="AJ15" s="5">
        <f>IF(S15&gt;0,RANK(S15,(N15:P15,Q15:AE15)),0)</f>
        <v>0</v>
      </c>
      <c r="AK15" s="2">
        <f t="shared" si="9"/>
        <v>6.0570987654320986E-2</v>
      </c>
      <c r="AL15" s="2">
        <f t="shared" si="10"/>
        <v>0</v>
      </c>
      <c r="AM15" s="2">
        <f t="shared" si="11"/>
        <v>0</v>
      </c>
      <c r="AN15" s="2">
        <f t="shared" si="12"/>
        <v>0</v>
      </c>
      <c r="AP15" t="s">
        <v>802</v>
      </c>
      <c r="AQ15" t="s">
        <v>632</v>
      </c>
      <c r="AR15">
        <v>4</v>
      </c>
      <c r="AT15" s="88">
        <v>18</v>
      </c>
      <c r="AU15" s="90">
        <v>15</v>
      </c>
      <c r="AV15" s="93">
        <f t="shared" si="14"/>
        <v>18015</v>
      </c>
      <c r="AX15" s="5" t="s">
        <v>199</v>
      </c>
    </row>
    <row r="16" spans="1:58" hidden="1" outlineLevel="1">
      <c r="A16" t="s">
        <v>427</v>
      </c>
      <c r="B16" t="s">
        <v>632</v>
      </c>
      <c r="C16" s="1">
        <f t="shared" si="2"/>
        <v>14172</v>
      </c>
      <c r="D16" s="7">
        <f>IF(N16&gt;0, RANK(N16,(N16:P16,Q16:AE16)),0)</f>
        <v>2</v>
      </c>
      <c r="E16" s="7">
        <f>IF(O16&gt;0,RANK(O16,(N16:P16,Q16:AE16)),0)</f>
        <v>1</v>
      </c>
      <c r="F16" s="7">
        <f>IF(P16&gt;0,RANK(P16,(N16:P16,Q16:AE16)),0)</f>
        <v>0</v>
      </c>
      <c r="G16" s="53">
        <f t="shared" si="3"/>
        <v>861</v>
      </c>
      <c r="H16" s="56">
        <f t="shared" si="4"/>
        <v>6.0753598645215921E-2</v>
      </c>
      <c r="I16" s="2"/>
      <c r="J16" s="2">
        <f t="shared" si="5"/>
        <v>0.44122212813999434</v>
      </c>
      <c r="K16" s="2">
        <f t="shared" si="6"/>
        <v>0.5019757267852103</v>
      </c>
      <c r="L16" s="2">
        <f t="shared" si="7"/>
        <v>0</v>
      </c>
      <c r="M16" s="2">
        <f t="shared" si="8"/>
        <v>5.6802145074795307E-2</v>
      </c>
      <c r="N16" s="1">
        <v>6253</v>
      </c>
      <c r="O16" s="1">
        <v>7114</v>
      </c>
      <c r="Q16" s="1">
        <v>805</v>
      </c>
      <c r="U16" s="1">
        <f t="shared" si="13"/>
        <v>0</v>
      </c>
      <c r="V16" s="1">
        <v>0</v>
      </c>
      <c r="AG16" s="5">
        <f>IF(Q16&gt;0,RANK(Q16,(N16:P16,Q16:AE16)),0)</f>
        <v>3</v>
      </c>
      <c r="AH16" s="5">
        <f>IF(R16&gt;0,RANK(R16,(N16:P16,Q16:AE16)),0)</f>
        <v>0</v>
      </c>
      <c r="AI16" s="5">
        <f>IF(T16&gt;0,RANK(T16,(N16:P16,Q16:AE16)),0)</f>
        <v>0</v>
      </c>
      <c r="AJ16" s="5">
        <f>IF(S16&gt;0,RANK(S16,(N16:P16,Q16:AE16)),0)</f>
        <v>0</v>
      </c>
      <c r="AK16" s="2">
        <f t="shared" si="9"/>
        <v>5.680214507479537E-2</v>
      </c>
      <c r="AL16" s="2">
        <f t="shared" si="10"/>
        <v>0</v>
      </c>
      <c r="AM16" s="2">
        <f t="shared" si="11"/>
        <v>0</v>
      </c>
      <c r="AN16" s="2">
        <f t="shared" si="12"/>
        <v>0</v>
      </c>
      <c r="AP16" t="s">
        <v>427</v>
      </c>
      <c r="AQ16" t="s">
        <v>632</v>
      </c>
      <c r="AR16">
        <v>4</v>
      </c>
      <c r="AT16" s="88">
        <v>18</v>
      </c>
      <c r="AU16" s="90">
        <v>17</v>
      </c>
      <c r="AV16" s="93">
        <f t="shared" si="14"/>
        <v>18017</v>
      </c>
      <c r="AX16" s="5" t="s">
        <v>199</v>
      </c>
    </row>
    <row r="17" spans="1:50" hidden="1" outlineLevel="1">
      <c r="A17" t="s">
        <v>642</v>
      </c>
      <c r="B17" t="s">
        <v>632</v>
      </c>
      <c r="C17" s="1">
        <f t="shared" si="2"/>
        <v>46026</v>
      </c>
      <c r="D17" s="7">
        <f>IF(N17&gt;0, RANK(N17,(N17:P17,Q17:AE17)),0)</f>
        <v>2</v>
      </c>
      <c r="E17" s="7">
        <f>IF(O17&gt;0,RANK(O17,(N17:P17,Q17:AE17)),0)</f>
        <v>1</v>
      </c>
      <c r="F17" s="7">
        <f>IF(P17&gt;0,RANK(P17,(N17:P17,Q17:AE17)),0)</f>
        <v>0</v>
      </c>
      <c r="G17" s="53">
        <f t="shared" si="3"/>
        <v>4209</v>
      </c>
      <c r="H17" s="56">
        <f t="shared" si="4"/>
        <v>9.1448311823751793E-2</v>
      </c>
      <c r="I17" s="2"/>
      <c r="J17" s="2">
        <f t="shared" si="5"/>
        <v>0.43744839873115193</v>
      </c>
      <c r="K17" s="2">
        <f t="shared" si="6"/>
        <v>0.52889671055490373</v>
      </c>
      <c r="L17" s="2">
        <f t="shared" si="7"/>
        <v>0</v>
      </c>
      <c r="M17" s="2">
        <f t="shared" si="8"/>
        <v>3.3654890713944341E-2</v>
      </c>
      <c r="N17" s="1">
        <v>20134</v>
      </c>
      <c r="O17" s="1">
        <v>24343</v>
      </c>
      <c r="Q17" s="1">
        <v>1549</v>
      </c>
      <c r="U17" s="1">
        <f t="shared" si="13"/>
        <v>0</v>
      </c>
      <c r="V17" s="1">
        <v>0</v>
      </c>
      <c r="AG17" s="5">
        <f>IF(Q17&gt;0,RANK(Q17,(N17:P17,Q17:AE17)),0)</f>
        <v>3</v>
      </c>
      <c r="AH17" s="5">
        <f>IF(R17&gt;0,RANK(R17,(N17:P17,Q17:AE17)),0)</f>
        <v>0</v>
      </c>
      <c r="AI17" s="5">
        <f>IF(T17&gt;0,RANK(T17,(N17:P17,Q17:AE17)),0)</f>
        <v>0</v>
      </c>
      <c r="AJ17" s="5">
        <f>IF(S17&gt;0,RANK(S17,(N17:P17,Q17:AE17)),0)</f>
        <v>0</v>
      </c>
      <c r="AK17" s="2">
        <f t="shared" si="9"/>
        <v>3.3654890713944292E-2</v>
      </c>
      <c r="AL17" s="2">
        <f t="shared" si="10"/>
        <v>0</v>
      </c>
      <c r="AM17" s="2">
        <f t="shared" si="11"/>
        <v>0</v>
      </c>
      <c r="AN17" s="2">
        <f t="shared" si="12"/>
        <v>0</v>
      </c>
      <c r="AP17" t="s">
        <v>642</v>
      </c>
      <c r="AQ17" t="s">
        <v>632</v>
      </c>
      <c r="AR17">
        <v>9</v>
      </c>
      <c r="AT17" s="88">
        <v>18</v>
      </c>
      <c r="AU17" s="90">
        <v>19</v>
      </c>
      <c r="AV17" s="93">
        <f t="shared" si="14"/>
        <v>18019</v>
      </c>
      <c r="AX17" s="5" t="s">
        <v>199</v>
      </c>
    </row>
    <row r="18" spans="1:50" hidden="1" outlineLevel="1">
      <c r="A18" t="s">
        <v>299</v>
      </c>
      <c r="B18" t="s">
        <v>632</v>
      </c>
      <c r="C18" s="1">
        <f t="shared" si="2"/>
        <v>10878</v>
      </c>
      <c r="D18" s="7">
        <f>IF(N18&gt;0, RANK(N18,(N18:P18,Q18:AE18)),0)</f>
        <v>2</v>
      </c>
      <c r="E18" s="7">
        <f>IF(O18&gt;0,RANK(O18,(N18:P18,Q18:AE18)),0)</f>
        <v>1</v>
      </c>
      <c r="F18" s="7">
        <f>IF(P18&gt;0,RANK(P18,(N18:P18,Q18:AE18)),0)</f>
        <v>0</v>
      </c>
      <c r="G18" s="53">
        <f t="shared" si="3"/>
        <v>782</v>
      </c>
      <c r="H18" s="56">
        <f t="shared" si="4"/>
        <v>7.1888214745357601E-2</v>
      </c>
      <c r="I18" s="2"/>
      <c r="J18" s="2">
        <f t="shared" si="5"/>
        <v>0.43804008089722374</v>
      </c>
      <c r="K18" s="2">
        <f t="shared" si="6"/>
        <v>0.50992829564258135</v>
      </c>
      <c r="L18" s="2">
        <f t="shared" si="7"/>
        <v>0</v>
      </c>
      <c r="M18" s="2">
        <f t="shared" si="8"/>
        <v>5.2031623460194854E-2</v>
      </c>
      <c r="N18" s="1">
        <v>4765</v>
      </c>
      <c r="O18" s="1">
        <v>5547</v>
      </c>
      <c r="Q18" s="1">
        <v>566</v>
      </c>
      <c r="U18" s="1">
        <f t="shared" si="13"/>
        <v>0</v>
      </c>
      <c r="V18" s="1">
        <v>0</v>
      </c>
      <c r="AG18" s="5">
        <f>IF(Q18&gt;0,RANK(Q18,(N18:P18,Q18:AE18)),0)</f>
        <v>3</v>
      </c>
      <c r="AH18" s="5">
        <f>IF(R18&gt;0,RANK(R18,(N18:P18,Q18:AE18)),0)</f>
        <v>0</v>
      </c>
      <c r="AI18" s="5">
        <f>IF(T18&gt;0,RANK(T18,(N18:P18,Q18:AE18)),0)</f>
        <v>0</v>
      </c>
      <c r="AJ18" s="5">
        <f>IF(S18&gt;0,RANK(S18,(N18:P18,Q18:AE18)),0)</f>
        <v>0</v>
      </c>
      <c r="AK18" s="2">
        <f t="shared" si="9"/>
        <v>5.2031623460194888E-2</v>
      </c>
      <c r="AL18" s="2">
        <f t="shared" si="10"/>
        <v>0</v>
      </c>
      <c r="AM18" s="2">
        <f t="shared" si="11"/>
        <v>0</v>
      </c>
      <c r="AN18" s="2">
        <f t="shared" si="12"/>
        <v>0</v>
      </c>
      <c r="AP18" t="s">
        <v>299</v>
      </c>
      <c r="AQ18" t="s">
        <v>632</v>
      </c>
      <c r="AR18">
        <v>8</v>
      </c>
      <c r="AT18" s="88">
        <v>18</v>
      </c>
      <c r="AU18" s="90">
        <v>21</v>
      </c>
      <c r="AV18" s="93">
        <f t="shared" si="14"/>
        <v>18021</v>
      </c>
      <c r="AX18" s="5" t="s">
        <v>199</v>
      </c>
    </row>
    <row r="19" spans="1:50" hidden="1" outlineLevel="1">
      <c r="A19" t="s">
        <v>234</v>
      </c>
      <c r="B19" t="s">
        <v>632</v>
      </c>
      <c r="C19" s="1">
        <f t="shared" si="2"/>
        <v>9853</v>
      </c>
      <c r="D19" s="7">
        <f>IF(N19&gt;0, RANK(N19,(N19:P19,Q19:AE19)),0)</f>
        <v>2</v>
      </c>
      <c r="E19" s="7">
        <f>IF(O19&gt;0,RANK(O19,(N19:P19,Q19:AE19)),0)</f>
        <v>1</v>
      </c>
      <c r="F19" s="7">
        <f>IF(P19&gt;0,RANK(P19,(N19:P19,Q19:AE19)),0)</f>
        <v>0</v>
      </c>
      <c r="G19" s="53">
        <f t="shared" si="3"/>
        <v>1536</v>
      </c>
      <c r="H19" s="56">
        <f t="shared" si="4"/>
        <v>0.15589160661727391</v>
      </c>
      <c r="I19" s="2"/>
      <c r="J19" s="2">
        <f t="shared" si="5"/>
        <v>0.39338272607327718</v>
      </c>
      <c r="K19" s="2">
        <f t="shared" si="6"/>
        <v>0.54927433269055115</v>
      </c>
      <c r="L19" s="2">
        <f t="shared" si="7"/>
        <v>0</v>
      </c>
      <c r="M19" s="2">
        <f t="shared" si="8"/>
        <v>5.7342941236171674E-2</v>
      </c>
      <c r="N19" s="1">
        <v>3876</v>
      </c>
      <c r="O19" s="1">
        <v>5412</v>
      </c>
      <c r="Q19" s="1">
        <v>565</v>
      </c>
      <c r="U19" s="1">
        <f t="shared" si="13"/>
        <v>0</v>
      </c>
      <c r="V19" s="1">
        <v>0</v>
      </c>
      <c r="AG19" s="5">
        <f>IF(Q19&gt;0,RANK(Q19,(N19:P19,Q19:AE19)),0)</f>
        <v>3</v>
      </c>
      <c r="AH19" s="5">
        <f>IF(R19&gt;0,RANK(R19,(N19:P19,Q19:AE19)),0)</f>
        <v>0</v>
      </c>
      <c r="AI19" s="5">
        <f>IF(T19&gt;0,RANK(T19,(N19:P19,Q19:AE19)),0)</f>
        <v>0</v>
      </c>
      <c r="AJ19" s="5">
        <f>IF(S19&gt;0,RANK(S19,(N19:P19,Q19:AE19)),0)</f>
        <v>0</v>
      </c>
      <c r="AK19" s="2">
        <f t="shared" si="9"/>
        <v>5.7342941236171723E-2</v>
      </c>
      <c r="AL19" s="2">
        <f t="shared" si="10"/>
        <v>0</v>
      </c>
      <c r="AM19" s="2">
        <f t="shared" si="11"/>
        <v>0</v>
      </c>
      <c r="AN19" s="2">
        <f t="shared" si="12"/>
        <v>0</v>
      </c>
      <c r="AP19" t="s">
        <v>234</v>
      </c>
      <c r="AQ19" t="s">
        <v>632</v>
      </c>
      <c r="AR19">
        <v>4</v>
      </c>
      <c r="AT19" s="88">
        <v>18</v>
      </c>
      <c r="AU19" s="90">
        <v>23</v>
      </c>
      <c r="AV19" s="93">
        <f t="shared" si="14"/>
        <v>18023</v>
      </c>
      <c r="AX19" s="5" t="s">
        <v>199</v>
      </c>
    </row>
    <row r="20" spans="1:50" hidden="1" outlineLevel="1">
      <c r="A20" t="s">
        <v>548</v>
      </c>
      <c r="B20" t="s">
        <v>632</v>
      </c>
      <c r="C20" s="1">
        <f t="shared" si="2"/>
        <v>4499</v>
      </c>
      <c r="D20" s="7">
        <f>IF(N20&gt;0, RANK(N20,(N20:P20,Q20:AE20)),0)</f>
        <v>1</v>
      </c>
      <c r="E20" s="7">
        <f>IF(O20&gt;0,RANK(O20,(N20:P20,Q20:AE20)),0)</f>
        <v>2</v>
      </c>
      <c r="F20" s="7">
        <f>IF(P20&gt;0,RANK(P20,(N20:P20,Q20:AE20)),0)</f>
        <v>0</v>
      </c>
      <c r="G20" s="53">
        <f t="shared" si="3"/>
        <v>168</v>
      </c>
      <c r="H20" s="56">
        <f t="shared" si="4"/>
        <v>3.7341631473660812E-2</v>
      </c>
      <c r="I20" s="2"/>
      <c r="J20" s="2">
        <f t="shared" si="5"/>
        <v>0.50388975327850638</v>
      </c>
      <c r="K20" s="2">
        <f t="shared" si="6"/>
        <v>0.46654812180484551</v>
      </c>
      <c r="L20" s="2">
        <f t="shared" si="7"/>
        <v>0</v>
      </c>
      <c r="M20" s="2">
        <f t="shared" si="8"/>
        <v>2.9562124916648114E-2</v>
      </c>
      <c r="N20" s="1">
        <v>2267</v>
      </c>
      <c r="O20" s="1">
        <v>2099</v>
      </c>
      <c r="Q20" s="1">
        <v>133</v>
      </c>
      <c r="U20" s="1">
        <f t="shared" si="13"/>
        <v>0</v>
      </c>
      <c r="V20" s="1">
        <v>0</v>
      </c>
      <c r="AG20" s="5">
        <f>IF(Q20&gt;0,RANK(Q20,(N20:P20,Q20:AE20)),0)</f>
        <v>3</v>
      </c>
      <c r="AH20" s="5">
        <f>IF(R20&gt;0,RANK(R20,(N20:P20,Q20:AE20)),0)</f>
        <v>0</v>
      </c>
      <c r="AI20" s="5">
        <f>IF(T20&gt;0,RANK(T20,(N20:P20,Q20:AE20)),0)</f>
        <v>0</v>
      </c>
      <c r="AJ20" s="5">
        <f>IF(S20&gt;0,RANK(S20,(N20:P20,Q20:AE20)),0)</f>
        <v>0</v>
      </c>
      <c r="AK20" s="2">
        <f t="shared" si="9"/>
        <v>2.9562124916648145E-2</v>
      </c>
      <c r="AL20" s="2">
        <f t="shared" si="10"/>
        <v>0</v>
      </c>
      <c r="AM20" s="2">
        <f t="shared" si="11"/>
        <v>0</v>
      </c>
      <c r="AN20" s="2">
        <f t="shared" si="12"/>
        <v>0</v>
      </c>
      <c r="AP20" t="s">
        <v>548</v>
      </c>
      <c r="AQ20" t="s">
        <v>632</v>
      </c>
      <c r="AT20" s="88">
        <v>18</v>
      </c>
      <c r="AU20" s="90">
        <v>25</v>
      </c>
      <c r="AV20" s="93">
        <f t="shared" si="14"/>
        <v>18025</v>
      </c>
      <c r="AX20" s="5" t="s">
        <v>199</v>
      </c>
    </row>
    <row r="21" spans="1:50" hidden="1" outlineLevel="1">
      <c r="A21" t="s">
        <v>413</v>
      </c>
      <c r="B21" t="s">
        <v>632</v>
      </c>
      <c r="C21" s="1">
        <f t="shared" si="2"/>
        <v>10063</v>
      </c>
      <c r="D21" s="7">
        <f>IF(N21&gt;0, RANK(N21,(N21:P21,Q21:AE21)),0)</f>
        <v>2</v>
      </c>
      <c r="E21" s="7">
        <f>IF(O21&gt;0,RANK(O21,(N21:P21,Q21:AE21)),0)</f>
        <v>1</v>
      </c>
      <c r="F21" s="7">
        <f>IF(P21&gt;0,RANK(P21,(N21:P21,Q21:AE21)),0)</f>
        <v>0</v>
      </c>
      <c r="G21" s="53">
        <f t="shared" si="3"/>
        <v>990</v>
      </c>
      <c r="H21" s="56">
        <f t="shared" si="4"/>
        <v>9.8380204710324951E-2</v>
      </c>
      <c r="I21" s="2"/>
      <c r="J21" s="2">
        <f t="shared" si="5"/>
        <v>0.43684785849150354</v>
      </c>
      <c r="K21" s="2">
        <f t="shared" si="6"/>
        <v>0.53522806320182847</v>
      </c>
      <c r="L21" s="2">
        <f t="shared" si="7"/>
        <v>0</v>
      </c>
      <c r="M21" s="2">
        <f t="shared" si="8"/>
        <v>2.7924078306667988E-2</v>
      </c>
      <c r="N21" s="1">
        <v>4396</v>
      </c>
      <c r="O21" s="1">
        <v>5386</v>
      </c>
      <c r="Q21" s="1">
        <v>281</v>
      </c>
      <c r="U21" s="1">
        <f t="shared" si="13"/>
        <v>0</v>
      </c>
      <c r="V21" s="1">
        <v>0</v>
      </c>
      <c r="AG21" s="5">
        <f>IF(Q21&gt;0,RANK(Q21,(N21:P21,Q21:AE21)),0)</f>
        <v>3</v>
      </c>
      <c r="AH21" s="5">
        <f>IF(R21&gt;0,RANK(R21,(N21:P21,Q21:AE21)),0)</f>
        <v>0</v>
      </c>
      <c r="AI21" s="5">
        <f>IF(T21&gt;0,RANK(T21,(N21:P21,Q21:AE21)),0)</f>
        <v>0</v>
      </c>
      <c r="AJ21" s="5">
        <f>IF(S21&gt;0,RANK(S21,(N21:P21,Q21:AE21)),0)</f>
        <v>0</v>
      </c>
      <c r="AK21" s="2">
        <f t="shared" si="9"/>
        <v>2.7924078306667991E-2</v>
      </c>
      <c r="AL21" s="2">
        <f t="shared" si="10"/>
        <v>0</v>
      </c>
      <c r="AM21" s="2">
        <f t="shared" si="11"/>
        <v>0</v>
      </c>
      <c r="AN21" s="2">
        <f t="shared" si="12"/>
        <v>0</v>
      </c>
      <c r="AP21" t="s">
        <v>413</v>
      </c>
      <c r="AQ21" t="s">
        <v>632</v>
      </c>
      <c r="AR21">
        <v>8</v>
      </c>
      <c r="AT21" s="88">
        <v>18</v>
      </c>
      <c r="AU21" s="90">
        <v>27</v>
      </c>
      <c r="AV21" s="93">
        <f t="shared" si="14"/>
        <v>18027</v>
      </c>
      <c r="AX21" s="5" t="s">
        <v>199</v>
      </c>
    </row>
    <row r="22" spans="1:50" hidden="1" outlineLevel="1">
      <c r="A22" t="s">
        <v>414</v>
      </c>
      <c r="B22" t="s">
        <v>632</v>
      </c>
      <c r="C22" s="1">
        <f t="shared" si="2"/>
        <v>21540</v>
      </c>
      <c r="D22" s="7">
        <f>IF(N22&gt;0, RANK(N22,(N22:P22,Q22:AE22)),0)</f>
        <v>2</v>
      </c>
      <c r="E22" s="7">
        <f>IF(O22&gt;0,RANK(O22,(N22:P22,Q22:AE22)),0)</f>
        <v>1</v>
      </c>
      <c r="F22" s="7">
        <f>IF(P22&gt;0,RANK(P22,(N22:P22,Q22:AE22)),0)</f>
        <v>0</v>
      </c>
      <c r="G22" s="53">
        <f t="shared" si="3"/>
        <v>8143</v>
      </c>
      <c r="H22" s="56">
        <f t="shared" si="4"/>
        <v>0.37804085422469824</v>
      </c>
      <c r="I22" s="2"/>
      <c r="J22" s="2">
        <f t="shared" si="5"/>
        <v>0.28834726090993501</v>
      </c>
      <c r="K22" s="2">
        <f t="shared" si="6"/>
        <v>0.66638811513463325</v>
      </c>
      <c r="L22" s="2">
        <f t="shared" si="7"/>
        <v>0</v>
      </c>
      <c r="M22" s="2">
        <f t="shared" si="8"/>
        <v>4.5264623955431738E-2</v>
      </c>
      <c r="N22" s="1">
        <v>6211</v>
      </c>
      <c r="O22" s="1">
        <v>14354</v>
      </c>
      <c r="Q22" s="1">
        <v>975</v>
      </c>
      <c r="U22" s="1">
        <f t="shared" si="13"/>
        <v>0</v>
      </c>
      <c r="V22" s="1">
        <v>0</v>
      </c>
      <c r="AG22" s="5">
        <f>IF(Q22&gt;0,RANK(Q22,(N22:P22,Q22:AE22)),0)</f>
        <v>3</v>
      </c>
      <c r="AH22" s="5">
        <f>IF(R22&gt;0,RANK(R22,(N22:P22,Q22:AE22)),0)</f>
        <v>0</v>
      </c>
      <c r="AI22" s="5">
        <f>IF(T22&gt;0,RANK(T22,(N22:P22,Q22:AE22)),0)</f>
        <v>0</v>
      </c>
      <c r="AJ22" s="5">
        <f>IF(S22&gt;0,RANK(S22,(N22:P22,Q22:AE22)),0)</f>
        <v>0</v>
      </c>
      <c r="AK22" s="2">
        <f t="shared" si="9"/>
        <v>4.5264623955431751E-2</v>
      </c>
      <c r="AL22" s="2">
        <f t="shared" si="10"/>
        <v>0</v>
      </c>
      <c r="AM22" s="2">
        <f t="shared" si="11"/>
        <v>0</v>
      </c>
      <c r="AN22" s="2">
        <f t="shared" si="12"/>
        <v>0</v>
      </c>
      <c r="AP22" t="s">
        <v>414</v>
      </c>
      <c r="AQ22" t="s">
        <v>632</v>
      </c>
      <c r="AR22">
        <v>6</v>
      </c>
      <c r="AT22" s="88">
        <v>18</v>
      </c>
      <c r="AU22" s="90">
        <v>29</v>
      </c>
      <c r="AV22" s="93">
        <f t="shared" si="14"/>
        <v>18029</v>
      </c>
      <c r="AX22" s="5" t="s">
        <v>199</v>
      </c>
    </row>
    <row r="23" spans="1:50" hidden="1" outlineLevel="1">
      <c r="A23" t="s">
        <v>22</v>
      </c>
      <c r="B23" t="s">
        <v>632</v>
      </c>
      <c r="C23" s="1">
        <f t="shared" si="2"/>
        <v>10277</v>
      </c>
      <c r="D23" s="7">
        <f>IF(N23&gt;0, RANK(N23,(N23:P23,Q23:AE23)),0)</f>
        <v>2</v>
      </c>
      <c r="E23" s="7">
        <f>IF(O23&gt;0,RANK(O23,(N23:P23,Q23:AE23)),0)</f>
        <v>1</v>
      </c>
      <c r="F23" s="7">
        <f>IF(P23&gt;0,RANK(P23,(N23:P23,Q23:AE23)),0)</f>
        <v>0</v>
      </c>
      <c r="G23" s="53">
        <f t="shared" si="3"/>
        <v>3297</v>
      </c>
      <c r="H23" s="56">
        <f t="shared" si="4"/>
        <v>0.32081346696506763</v>
      </c>
      <c r="I23" s="2"/>
      <c r="J23" s="2">
        <f t="shared" si="5"/>
        <v>0.30962343096234307</v>
      </c>
      <c r="K23" s="2">
        <f t="shared" si="6"/>
        <v>0.63043689792741076</v>
      </c>
      <c r="L23" s="2">
        <f t="shared" si="7"/>
        <v>0</v>
      </c>
      <c r="M23" s="2">
        <f t="shared" si="8"/>
        <v>5.9939671110246118E-2</v>
      </c>
      <c r="N23" s="1">
        <v>3182</v>
      </c>
      <c r="O23" s="1">
        <v>6479</v>
      </c>
      <c r="Q23" s="1">
        <v>616</v>
      </c>
      <c r="U23" s="1">
        <f t="shared" si="13"/>
        <v>0</v>
      </c>
      <c r="V23" s="1">
        <v>0</v>
      </c>
      <c r="AG23" s="5">
        <f>IF(Q23&gt;0,RANK(Q23,(N23:P23,Q23:AE23)),0)</f>
        <v>3</v>
      </c>
      <c r="AH23" s="5">
        <f>IF(R23&gt;0,RANK(R23,(N23:P23,Q23:AE23)),0)</f>
        <v>0</v>
      </c>
      <c r="AI23" s="5">
        <f>IF(T23&gt;0,RANK(T23,(N23:P23,Q23:AE23)),0)</f>
        <v>0</v>
      </c>
      <c r="AJ23" s="5">
        <f>IF(S23&gt;0,RANK(S23,(N23:P23,Q23:AE23)),0)</f>
        <v>0</v>
      </c>
      <c r="AK23" s="2">
        <f t="shared" si="9"/>
        <v>5.993967111024618E-2</v>
      </c>
      <c r="AL23" s="2">
        <f t="shared" si="10"/>
        <v>0</v>
      </c>
      <c r="AM23" s="2">
        <f t="shared" si="11"/>
        <v>0</v>
      </c>
      <c r="AN23" s="2">
        <f t="shared" si="12"/>
        <v>0</v>
      </c>
      <c r="AP23" t="s">
        <v>22</v>
      </c>
      <c r="AQ23" t="s">
        <v>632</v>
      </c>
      <c r="AR23">
        <v>6</v>
      </c>
      <c r="AT23" s="88">
        <v>18</v>
      </c>
      <c r="AU23" s="90">
        <v>31</v>
      </c>
      <c r="AV23" s="93">
        <f t="shared" si="14"/>
        <v>18031</v>
      </c>
      <c r="AX23" s="5" t="s">
        <v>199</v>
      </c>
    </row>
    <row r="24" spans="1:50" hidden="1" outlineLevel="1">
      <c r="A24" t="s">
        <v>514</v>
      </c>
      <c r="B24" t="s">
        <v>632</v>
      </c>
      <c r="C24" s="1">
        <f t="shared" si="2"/>
        <v>16002</v>
      </c>
      <c r="D24" s="7">
        <f>IF(N24&gt;0, RANK(N24,(N24:P24,Q24:AE24)),0)</f>
        <v>2</v>
      </c>
      <c r="E24" s="7">
        <f>IF(O24&gt;0,RANK(O24,(N24:P24,Q24:AE24)),0)</f>
        <v>1</v>
      </c>
      <c r="F24" s="7">
        <f>IF(P24&gt;0,RANK(P24,(N24:P24,Q24:AE24)),0)</f>
        <v>0</v>
      </c>
      <c r="G24" s="53">
        <f t="shared" si="3"/>
        <v>3735</v>
      </c>
      <c r="H24" s="56">
        <f t="shared" si="4"/>
        <v>0.23340832395950506</v>
      </c>
      <c r="I24" s="2"/>
      <c r="J24" s="2">
        <f t="shared" si="5"/>
        <v>0.36545431821022373</v>
      </c>
      <c r="K24" s="2">
        <f t="shared" si="6"/>
        <v>0.59886264216972873</v>
      </c>
      <c r="L24" s="2">
        <f t="shared" si="7"/>
        <v>0</v>
      </c>
      <c r="M24" s="2">
        <f t="shared" si="8"/>
        <v>3.5683039620047596E-2</v>
      </c>
      <c r="N24" s="1">
        <v>5848</v>
      </c>
      <c r="O24" s="1">
        <v>9583</v>
      </c>
      <c r="Q24" s="1">
        <v>571</v>
      </c>
      <c r="U24" s="1">
        <f t="shared" si="13"/>
        <v>0</v>
      </c>
      <c r="V24" s="1">
        <v>0</v>
      </c>
      <c r="AG24" s="5">
        <f>IF(Q24&gt;0,RANK(Q24,(N24:P24,Q24:AE24)),0)</f>
        <v>3</v>
      </c>
      <c r="AH24" s="5">
        <f>IF(R24&gt;0,RANK(R24,(N24:P24,Q24:AE24)),0)</f>
        <v>0</v>
      </c>
      <c r="AI24" s="5">
        <f>IF(T24&gt;0,RANK(T24,(N24:P24,Q24:AE24)),0)</f>
        <v>0</v>
      </c>
      <c r="AJ24" s="5">
        <f>IF(S24&gt;0,RANK(S24,(N24:P24,Q24:AE24)),0)</f>
        <v>0</v>
      </c>
      <c r="AK24" s="2">
        <f t="shared" si="9"/>
        <v>3.5683039620047492E-2</v>
      </c>
      <c r="AL24" s="2">
        <f t="shared" si="10"/>
        <v>0</v>
      </c>
      <c r="AM24" s="2">
        <f t="shared" si="11"/>
        <v>0</v>
      </c>
      <c r="AN24" s="2">
        <f t="shared" si="12"/>
        <v>0</v>
      </c>
      <c r="AP24" t="s">
        <v>514</v>
      </c>
      <c r="AQ24" t="s">
        <v>632</v>
      </c>
      <c r="AR24">
        <v>3</v>
      </c>
      <c r="AT24" s="88">
        <v>18</v>
      </c>
      <c r="AU24" s="90">
        <v>33</v>
      </c>
      <c r="AV24" s="93">
        <f t="shared" si="14"/>
        <v>18033</v>
      </c>
      <c r="AX24" s="5" t="s">
        <v>199</v>
      </c>
    </row>
    <row r="25" spans="1:50" hidden="1" outlineLevel="1">
      <c r="A25" t="s">
        <v>671</v>
      </c>
      <c r="B25" t="s">
        <v>632</v>
      </c>
      <c r="C25" s="1">
        <f t="shared" si="2"/>
        <v>43884</v>
      </c>
      <c r="D25" s="7">
        <f>IF(N25&gt;0, RANK(N25,(N25:P25,Q25:AE25)),0)</f>
        <v>1</v>
      </c>
      <c r="E25" s="7">
        <f>IF(O25&gt;0,RANK(O25,(N25:P25,Q25:AE25)),0)</f>
        <v>2</v>
      </c>
      <c r="F25" s="7">
        <f>IF(P25&gt;0,RANK(P25,(N25:P25,Q25:AE25)),0)</f>
        <v>0</v>
      </c>
      <c r="G25" s="53">
        <f t="shared" si="3"/>
        <v>1924</v>
      </c>
      <c r="H25" s="56">
        <f t="shared" si="4"/>
        <v>4.3842858444991341E-2</v>
      </c>
      <c r="I25" s="2"/>
      <c r="J25" s="2">
        <f t="shared" si="5"/>
        <v>0.49949867833378908</v>
      </c>
      <c r="K25" s="2">
        <f t="shared" si="6"/>
        <v>0.45565581988879772</v>
      </c>
      <c r="L25" s="2">
        <f t="shared" si="7"/>
        <v>0</v>
      </c>
      <c r="M25" s="2">
        <f t="shared" si="8"/>
        <v>4.4845501777413144E-2</v>
      </c>
      <c r="N25" s="1">
        <v>21920</v>
      </c>
      <c r="O25" s="1">
        <v>19996</v>
      </c>
      <c r="Q25" s="1">
        <v>1968</v>
      </c>
      <c r="U25" s="1">
        <f t="shared" si="13"/>
        <v>0</v>
      </c>
      <c r="V25" s="1">
        <v>0</v>
      </c>
      <c r="AG25" s="5">
        <f>IF(Q25&gt;0,RANK(Q25,(N25:P25,Q25:AE25)),0)</f>
        <v>3</v>
      </c>
      <c r="AH25" s="5">
        <f>IF(R25&gt;0,RANK(R25,(N25:P25,Q25:AE25)),0)</f>
        <v>0</v>
      </c>
      <c r="AI25" s="5">
        <f>IF(T25&gt;0,RANK(T25,(N25:P25,Q25:AE25)),0)</f>
        <v>0</v>
      </c>
      <c r="AJ25" s="5">
        <f>IF(S25&gt;0,RANK(S25,(N25:P25,Q25:AE25)),0)</f>
        <v>0</v>
      </c>
      <c r="AK25" s="2">
        <f t="shared" si="9"/>
        <v>4.4845501777413178E-2</v>
      </c>
      <c r="AL25" s="2">
        <f t="shared" si="10"/>
        <v>0</v>
      </c>
      <c r="AM25" s="2">
        <f t="shared" si="11"/>
        <v>0</v>
      </c>
      <c r="AN25" s="2">
        <f t="shared" si="12"/>
        <v>0</v>
      </c>
      <c r="AP25" t="s">
        <v>671</v>
      </c>
      <c r="AQ25" t="s">
        <v>632</v>
      </c>
      <c r="AR25">
        <v>6</v>
      </c>
      <c r="AT25" s="88">
        <v>18</v>
      </c>
      <c r="AU25" s="90">
        <v>35</v>
      </c>
      <c r="AV25" s="93">
        <f t="shared" si="14"/>
        <v>18035</v>
      </c>
      <c r="AX25" s="5" t="s">
        <v>199</v>
      </c>
    </row>
    <row r="26" spans="1:50" hidden="1" outlineLevel="1">
      <c r="A26" t="s">
        <v>77</v>
      </c>
      <c r="B26" t="s">
        <v>632</v>
      </c>
      <c r="C26" s="1">
        <f t="shared" si="2"/>
        <v>18327</v>
      </c>
      <c r="D26" s="7">
        <f>IF(N26&gt;0, RANK(N26,(N26:P26,Q26:AE26)),0)</f>
        <v>2</v>
      </c>
      <c r="E26" s="7">
        <f>IF(O26&gt;0,RANK(O26,(N26:P26,Q26:AE26)),0)</f>
        <v>1</v>
      </c>
      <c r="F26" s="7">
        <f>IF(P26&gt;0,RANK(P26,(N26:P26,Q26:AE26)),0)</f>
        <v>0</v>
      </c>
      <c r="G26" s="53">
        <f t="shared" si="3"/>
        <v>3973</v>
      </c>
      <c r="H26" s="56">
        <f t="shared" si="4"/>
        <v>0.21678397992033613</v>
      </c>
      <c r="I26" s="2"/>
      <c r="J26" s="2">
        <f t="shared" si="5"/>
        <v>0.37965842745675776</v>
      </c>
      <c r="K26" s="2">
        <f t="shared" si="6"/>
        <v>0.59644240737709386</v>
      </c>
      <c r="L26" s="2">
        <f t="shared" si="7"/>
        <v>0</v>
      </c>
      <c r="M26" s="2">
        <f t="shared" si="8"/>
        <v>2.3899165166148317E-2</v>
      </c>
      <c r="N26" s="1">
        <v>6958</v>
      </c>
      <c r="O26" s="1">
        <v>10931</v>
      </c>
      <c r="Q26" s="1">
        <v>438</v>
      </c>
      <c r="U26" s="1">
        <f t="shared" si="13"/>
        <v>0</v>
      </c>
      <c r="V26" s="1">
        <v>0</v>
      </c>
      <c r="AG26" s="5">
        <f>IF(Q26&gt;0,RANK(Q26,(N26:P26,Q26:AE26)),0)</f>
        <v>3</v>
      </c>
      <c r="AH26" s="5">
        <f>IF(R26&gt;0,RANK(R26,(N26:P26,Q26:AE26)),0)</f>
        <v>0</v>
      </c>
      <c r="AI26" s="5">
        <f>IF(T26&gt;0,RANK(T26,(N26:P26,Q26:AE26)),0)</f>
        <v>0</v>
      </c>
      <c r="AJ26" s="5">
        <f>IF(S26&gt;0,RANK(S26,(N26:P26,Q26:AE26)),0)</f>
        <v>0</v>
      </c>
      <c r="AK26" s="2">
        <f t="shared" si="9"/>
        <v>2.3899165166148307E-2</v>
      </c>
      <c r="AL26" s="2">
        <f t="shared" si="10"/>
        <v>0</v>
      </c>
      <c r="AM26" s="2">
        <f t="shared" si="11"/>
        <v>0</v>
      </c>
      <c r="AN26" s="2">
        <f t="shared" si="12"/>
        <v>0</v>
      </c>
      <c r="AP26" t="s">
        <v>77</v>
      </c>
      <c r="AQ26" t="s">
        <v>632</v>
      </c>
      <c r="AR26">
        <v>8</v>
      </c>
      <c r="AT26" s="88">
        <v>18</v>
      </c>
      <c r="AU26" s="90">
        <v>37</v>
      </c>
      <c r="AV26" s="93">
        <f t="shared" si="14"/>
        <v>18037</v>
      </c>
      <c r="AX26" s="5" t="s">
        <v>199</v>
      </c>
    </row>
    <row r="27" spans="1:50" hidden="1" outlineLevel="1">
      <c r="A27" t="s">
        <v>678</v>
      </c>
      <c r="B27" t="s">
        <v>632</v>
      </c>
      <c r="C27" s="1">
        <f t="shared" si="2"/>
        <v>67334</v>
      </c>
      <c r="D27" s="7">
        <f>IF(N27&gt;0, RANK(N27,(N27:P27,Q27:AE27)),0)</f>
        <v>2</v>
      </c>
      <c r="E27" s="7">
        <f>IF(O27&gt;0,RANK(O27,(N27:P27,Q27:AE27)),0)</f>
        <v>1</v>
      </c>
      <c r="F27" s="7">
        <f>IF(P27&gt;0,RANK(P27,(N27:P27,Q27:AE27)),0)</f>
        <v>0</v>
      </c>
      <c r="G27" s="53">
        <f t="shared" si="3"/>
        <v>12639</v>
      </c>
      <c r="H27" s="56">
        <f t="shared" si="4"/>
        <v>0.1877060623162147</v>
      </c>
      <c r="I27" s="2"/>
      <c r="J27" s="2">
        <f t="shared" si="5"/>
        <v>0.39145156978643775</v>
      </c>
      <c r="K27" s="2">
        <f t="shared" si="6"/>
        <v>0.57915763210265248</v>
      </c>
      <c r="L27" s="2">
        <f t="shared" si="7"/>
        <v>0</v>
      </c>
      <c r="M27" s="2">
        <f t="shared" si="8"/>
        <v>2.9390798110909722E-2</v>
      </c>
      <c r="N27" s="1">
        <v>26358</v>
      </c>
      <c r="O27" s="1">
        <v>38997</v>
      </c>
      <c r="Q27" s="1">
        <v>1979</v>
      </c>
      <c r="U27" s="1">
        <f t="shared" si="13"/>
        <v>0</v>
      </c>
      <c r="V27" s="1">
        <v>0</v>
      </c>
      <c r="AG27" s="5">
        <f>IF(Q27&gt;0,RANK(Q27,(N27:P27,Q27:AE27)),0)</f>
        <v>3</v>
      </c>
      <c r="AH27" s="5">
        <f>IF(R27&gt;0,RANK(R27,(N27:P27,Q27:AE27)),0)</f>
        <v>0</v>
      </c>
      <c r="AI27" s="5">
        <f>IF(T27&gt;0,RANK(T27,(N27:P27,Q27:AE27)),0)</f>
        <v>0</v>
      </c>
      <c r="AJ27" s="5">
        <f>IF(S27&gt;0,RANK(S27,(N27:P27,Q27:AE27)),0)</f>
        <v>0</v>
      </c>
      <c r="AK27" s="2">
        <f t="shared" si="9"/>
        <v>2.9390798110909794E-2</v>
      </c>
      <c r="AL27" s="2">
        <f t="shared" si="10"/>
        <v>0</v>
      </c>
      <c r="AM27" s="2">
        <f t="shared" si="11"/>
        <v>0</v>
      </c>
      <c r="AN27" s="2">
        <f t="shared" si="12"/>
        <v>0</v>
      </c>
      <c r="AP27" t="s">
        <v>678</v>
      </c>
      <c r="AQ27" t="s">
        <v>632</v>
      </c>
      <c r="AR27">
        <v>2</v>
      </c>
      <c r="AT27" s="88">
        <v>18</v>
      </c>
      <c r="AU27" s="90">
        <v>39</v>
      </c>
      <c r="AV27" s="93">
        <f t="shared" si="14"/>
        <v>18039</v>
      </c>
      <c r="AX27" s="5" t="s">
        <v>199</v>
      </c>
    </row>
    <row r="28" spans="1:50" hidden="1" outlineLevel="1">
      <c r="A28" t="s">
        <v>325</v>
      </c>
      <c r="B28" t="s">
        <v>632</v>
      </c>
      <c r="C28" s="1">
        <f t="shared" si="2"/>
        <v>8690</v>
      </c>
      <c r="D28" s="7">
        <f>IF(N28&gt;0, RANK(N28,(N28:P28,Q28:AE28)),0)</f>
        <v>2</v>
      </c>
      <c r="E28" s="7">
        <f>IF(O28&gt;0,RANK(O28,(N28:P28,Q28:AE28)),0)</f>
        <v>1</v>
      </c>
      <c r="F28" s="7">
        <f>IF(P28&gt;0,RANK(P28,(N28:P28,Q28:AE28)),0)</f>
        <v>0</v>
      </c>
      <c r="G28" s="53">
        <f t="shared" si="3"/>
        <v>910</v>
      </c>
      <c r="H28" s="56">
        <f t="shared" si="4"/>
        <v>0.1047180667433832</v>
      </c>
      <c r="I28" s="2"/>
      <c r="J28" s="2">
        <f t="shared" si="5"/>
        <v>0.42163406214039123</v>
      </c>
      <c r="K28" s="2">
        <f t="shared" si="6"/>
        <v>0.52635212888377447</v>
      </c>
      <c r="L28" s="2">
        <f t="shared" si="7"/>
        <v>0</v>
      </c>
      <c r="M28" s="2">
        <f t="shared" si="8"/>
        <v>5.2013808975834297E-2</v>
      </c>
      <c r="N28" s="1">
        <v>3664</v>
      </c>
      <c r="O28" s="1">
        <v>4574</v>
      </c>
      <c r="Q28" s="1">
        <v>452</v>
      </c>
      <c r="U28" s="1">
        <f t="shared" si="13"/>
        <v>0</v>
      </c>
      <c r="V28" s="1">
        <v>0</v>
      </c>
      <c r="AG28" s="5">
        <f>IF(Q28&gt;0,RANK(Q28,(N28:P28,Q28:AE28)),0)</f>
        <v>3</v>
      </c>
      <c r="AH28" s="5">
        <f>IF(R28&gt;0,RANK(R28,(N28:P28,Q28:AE28)),0)</f>
        <v>0</v>
      </c>
      <c r="AI28" s="5">
        <f>IF(T28&gt;0,RANK(T28,(N28:P28,Q28:AE28)),0)</f>
        <v>0</v>
      </c>
      <c r="AJ28" s="5">
        <f>IF(S28&gt;0,RANK(S28,(N28:P28,Q28:AE28)),0)</f>
        <v>0</v>
      </c>
      <c r="AK28" s="2">
        <f t="shared" si="9"/>
        <v>5.201380897583429E-2</v>
      </c>
      <c r="AL28" s="2">
        <f t="shared" si="10"/>
        <v>0</v>
      </c>
      <c r="AM28" s="2">
        <f t="shared" si="11"/>
        <v>0</v>
      </c>
      <c r="AN28" s="2">
        <f t="shared" si="12"/>
        <v>0</v>
      </c>
      <c r="AP28" t="s">
        <v>325</v>
      </c>
      <c r="AQ28" t="s">
        <v>632</v>
      </c>
      <c r="AR28">
        <v>6</v>
      </c>
      <c r="AT28" s="88">
        <v>18</v>
      </c>
      <c r="AU28" s="90">
        <v>41</v>
      </c>
      <c r="AV28" s="93">
        <f t="shared" si="14"/>
        <v>18041</v>
      </c>
      <c r="AX28" s="5" t="s">
        <v>199</v>
      </c>
    </row>
    <row r="29" spans="1:50" hidden="1" outlineLevel="1">
      <c r="A29" t="s">
        <v>21</v>
      </c>
      <c r="B29" t="s">
        <v>632</v>
      </c>
      <c r="C29" s="1">
        <f t="shared" si="2"/>
        <v>34690</v>
      </c>
      <c r="D29" s="7">
        <f>IF(N29&gt;0, RANK(N29,(N29:P29,Q29:AE29)),0)</f>
        <v>2</v>
      </c>
      <c r="E29" s="7">
        <f>IF(O29&gt;0,RANK(O29,(N29:P29,Q29:AE29)),0)</f>
        <v>1</v>
      </c>
      <c r="F29" s="7">
        <f>IF(P29&gt;0,RANK(P29,(N29:P29,Q29:AE29)),0)</f>
        <v>0</v>
      </c>
      <c r="G29" s="53">
        <f t="shared" si="3"/>
        <v>4244</v>
      </c>
      <c r="H29" s="56">
        <f t="shared" si="4"/>
        <v>0.12234073219948112</v>
      </c>
      <c r="I29" s="2"/>
      <c r="J29" s="2">
        <f t="shared" si="5"/>
        <v>0.42507927356586911</v>
      </c>
      <c r="K29" s="2">
        <f t="shared" si="6"/>
        <v>0.54742000576535021</v>
      </c>
      <c r="L29" s="2">
        <f t="shared" si="7"/>
        <v>0</v>
      </c>
      <c r="M29" s="2">
        <f t="shared" si="8"/>
        <v>2.7500720668780732E-2</v>
      </c>
      <c r="N29" s="1">
        <v>14746</v>
      </c>
      <c r="O29" s="1">
        <v>18990</v>
      </c>
      <c r="Q29" s="1">
        <v>954</v>
      </c>
      <c r="U29" s="1">
        <f t="shared" si="13"/>
        <v>0</v>
      </c>
      <c r="V29" s="1">
        <v>0</v>
      </c>
      <c r="AG29" s="5">
        <f>IF(Q29&gt;0,RANK(Q29,(N29:P29,Q29:AE29)),0)</f>
        <v>3</v>
      </c>
      <c r="AH29" s="5">
        <f>IF(R29&gt;0,RANK(R29,(N29:P29,Q29:AE29)),0)</f>
        <v>0</v>
      </c>
      <c r="AI29" s="5">
        <f>IF(T29&gt;0,RANK(T29,(N29:P29,Q29:AE29)),0)</f>
        <v>0</v>
      </c>
      <c r="AJ29" s="5">
        <f>IF(S29&gt;0,RANK(S29,(N29:P29,Q29:AE29)),0)</f>
        <v>0</v>
      </c>
      <c r="AK29" s="2">
        <f t="shared" si="9"/>
        <v>2.7500720668780627E-2</v>
      </c>
      <c r="AL29" s="2">
        <f t="shared" si="10"/>
        <v>0</v>
      </c>
      <c r="AM29" s="2">
        <f t="shared" si="11"/>
        <v>0</v>
      </c>
      <c r="AN29" s="2">
        <f t="shared" si="12"/>
        <v>0</v>
      </c>
      <c r="AP29" t="s">
        <v>21</v>
      </c>
      <c r="AQ29" t="s">
        <v>632</v>
      </c>
      <c r="AR29">
        <v>9</v>
      </c>
      <c r="AT29" s="88">
        <v>18</v>
      </c>
      <c r="AU29" s="90">
        <v>43</v>
      </c>
      <c r="AV29" s="93">
        <f t="shared" si="14"/>
        <v>18043</v>
      </c>
      <c r="AX29" s="5" t="s">
        <v>199</v>
      </c>
    </row>
    <row r="30" spans="1:50" hidden="1" outlineLevel="1">
      <c r="A30" t="s">
        <v>679</v>
      </c>
      <c r="B30" t="s">
        <v>632</v>
      </c>
      <c r="C30" s="1">
        <f t="shared" si="2"/>
        <v>7066</v>
      </c>
      <c r="D30" s="7">
        <f>IF(N30&gt;0, RANK(N30,(N30:P30,Q30:AE30)),0)</f>
        <v>2</v>
      </c>
      <c r="E30" s="7">
        <f>IF(O30&gt;0,RANK(O30,(N30:P30,Q30:AE30)),0)</f>
        <v>1</v>
      </c>
      <c r="F30" s="7">
        <f>IF(P30&gt;0,RANK(P30,(N30:P30,Q30:AE30)),0)</f>
        <v>0</v>
      </c>
      <c r="G30" s="53">
        <f t="shared" si="3"/>
        <v>872</v>
      </c>
      <c r="H30" s="56">
        <f t="shared" si="4"/>
        <v>0.12340786866685537</v>
      </c>
      <c r="I30" s="2"/>
      <c r="J30" s="2">
        <f t="shared" si="5"/>
        <v>0.40900084913671103</v>
      </c>
      <c r="K30" s="2">
        <f t="shared" si="6"/>
        <v>0.53240871780356636</v>
      </c>
      <c r="L30" s="2">
        <f t="shared" si="7"/>
        <v>0</v>
      </c>
      <c r="M30" s="2">
        <f t="shared" si="8"/>
        <v>5.8590433059722669E-2</v>
      </c>
      <c r="N30" s="1">
        <v>2890</v>
      </c>
      <c r="O30" s="1">
        <v>3762</v>
      </c>
      <c r="Q30" s="1">
        <v>414</v>
      </c>
      <c r="U30" s="1">
        <f t="shared" si="13"/>
        <v>0</v>
      </c>
      <c r="V30" s="1">
        <v>0</v>
      </c>
      <c r="AG30" s="5">
        <f>IF(Q30&gt;0,RANK(Q30,(N30:P30,Q30:AE30)),0)</f>
        <v>3</v>
      </c>
      <c r="AH30" s="5">
        <f>IF(R30&gt;0,RANK(R30,(N30:P30,Q30:AE30)),0)</f>
        <v>0</v>
      </c>
      <c r="AI30" s="5">
        <f>IF(T30&gt;0,RANK(T30,(N30:P30,Q30:AE30)),0)</f>
        <v>0</v>
      </c>
      <c r="AJ30" s="5">
        <f>IF(S30&gt;0,RANK(S30,(N30:P30,Q30:AE30)),0)</f>
        <v>0</v>
      </c>
      <c r="AK30" s="2">
        <f t="shared" si="9"/>
        <v>5.8590433059722613E-2</v>
      </c>
      <c r="AL30" s="2">
        <f t="shared" si="10"/>
        <v>0</v>
      </c>
      <c r="AM30" s="2">
        <f t="shared" si="11"/>
        <v>0</v>
      </c>
      <c r="AN30" s="2">
        <f t="shared" si="12"/>
        <v>0</v>
      </c>
      <c r="AP30" t="s">
        <v>679</v>
      </c>
      <c r="AQ30" t="s">
        <v>632</v>
      </c>
      <c r="AR30">
        <v>4</v>
      </c>
      <c r="AT30" s="88">
        <v>18</v>
      </c>
      <c r="AU30" s="90">
        <v>45</v>
      </c>
      <c r="AV30" s="93">
        <f t="shared" si="14"/>
        <v>18045</v>
      </c>
      <c r="AX30" s="5" t="s">
        <v>199</v>
      </c>
    </row>
    <row r="31" spans="1:50" hidden="1" outlineLevel="1">
      <c r="A31" t="s">
        <v>37</v>
      </c>
      <c r="B31" t="s">
        <v>632</v>
      </c>
      <c r="C31" s="1">
        <f t="shared" si="2"/>
        <v>10268</v>
      </c>
      <c r="D31" s="7">
        <f>IF(N31&gt;0, RANK(N31,(N31:P31,Q31:AE31)),0)</f>
        <v>2</v>
      </c>
      <c r="E31" s="7">
        <f>IF(O31&gt;0,RANK(O31,(N31:P31,Q31:AE31)),0)</f>
        <v>1</v>
      </c>
      <c r="F31" s="7">
        <f>IF(P31&gt;0,RANK(P31,(N31:P31,Q31:AE31)),0)</f>
        <v>0</v>
      </c>
      <c r="G31" s="53">
        <f t="shared" si="3"/>
        <v>4111</v>
      </c>
      <c r="H31" s="56">
        <f t="shared" si="4"/>
        <v>0.40037008180755745</v>
      </c>
      <c r="I31" s="2"/>
      <c r="J31" s="2">
        <f t="shared" si="5"/>
        <v>0.27843786521231007</v>
      </c>
      <c r="K31" s="2">
        <f t="shared" si="6"/>
        <v>0.67880794701986757</v>
      </c>
      <c r="L31" s="2">
        <f t="shared" si="7"/>
        <v>0</v>
      </c>
      <c r="M31" s="2">
        <f t="shared" si="8"/>
        <v>4.275418776782236E-2</v>
      </c>
      <c r="N31" s="1">
        <v>2859</v>
      </c>
      <c r="O31" s="1">
        <v>6970</v>
      </c>
      <c r="Q31" s="1">
        <v>439</v>
      </c>
      <c r="U31" s="1">
        <f t="shared" si="13"/>
        <v>0</v>
      </c>
      <c r="V31" s="1">
        <v>0</v>
      </c>
      <c r="AG31" s="5">
        <f>IF(Q31&gt;0,RANK(Q31,(N31:P31,Q31:AE31)),0)</f>
        <v>3</v>
      </c>
      <c r="AH31" s="5">
        <f>IF(R31&gt;0,RANK(R31,(N31:P31,Q31:AE31)),0)</f>
        <v>0</v>
      </c>
      <c r="AI31" s="5">
        <f>IF(T31&gt;0,RANK(T31,(N31:P31,Q31:AE31)),0)</f>
        <v>0</v>
      </c>
      <c r="AJ31" s="5">
        <f>IF(S31&gt;0,RANK(S31,(N31:P31,Q31:AE31)),0)</f>
        <v>0</v>
      </c>
      <c r="AK31" s="2">
        <f t="shared" si="9"/>
        <v>4.275418776782236E-2</v>
      </c>
      <c r="AL31" s="2">
        <f t="shared" si="10"/>
        <v>0</v>
      </c>
      <c r="AM31" s="2">
        <f t="shared" si="11"/>
        <v>0</v>
      </c>
      <c r="AN31" s="2">
        <f t="shared" si="12"/>
        <v>0</v>
      </c>
      <c r="AP31" t="s">
        <v>37</v>
      </c>
      <c r="AQ31" t="s">
        <v>632</v>
      </c>
      <c r="AR31">
        <v>6</v>
      </c>
      <c r="AT31" s="88">
        <v>18</v>
      </c>
      <c r="AU31" s="90">
        <v>47</v>
      </c>
      <c r="AV31" s="93">
        <f t="shared" si="14"/>
        <v>18047</v>
      </c>
      <c r="AX31" s="5" t="s">
        <v>199</v>
      </c>
    </row>
    <row r="32" spans="1:50" hidden="1" outlineLevel="1">
      <c r="A32" t="s">
        <v>83</v>
      </c>
      <c r="B32" t="s">
        <v>632</v>
      </c>
      <c r="C32" s="1">
        <f t="shared" si="2"/>
        <v>8090</v>
      </c>
      <c r="D32" s="7">
        <f>IF(N32&gt;0, RANK(N32,(N32:P32,Q32:AE32)),0)</f>
        <v>2</v>
      </c>
      <c r="E32" s="7">
        <f>IF(O32&gt;0,RANK(O32,(N32:P32,Q32:AE32)),0)</f>
        <v>1</v>
      </c>
      <c r="F32" s="7">
        <f>IF(P32&gt;0,RANK(P32,(N32:P32,Q32:AE32)),0)</f>
        <v>0</v>
      </c>
      <c r="G32" s="53">
        <f t="shared" si="3"/>
        <v>1340</v>
      </c>
      <c r="H32" s="56">
        <f t="shared" si="4"/>
        <v>0.16563658838071693</v>
      </c>
      <c r="I32" s="2"/>
      <c r="J32" s="2">
        <f t="shared" si="5"/>
        <v>0.39480840543881335</v>
      </c>
      <c r="K32" s="2">
        <f t="shared" si="6"/>
        <v>0.56044499381953028</v>
      </c>
      <c r="L32" s="2">
        <f t="shared" si="7"/>
        <v>0</v>
      </c>
      <c r="M32" s="2">
        <f t="shared" si="8"/>
        <v>4.4746600741656373E-2</v>
      </c>
      <c r="N32" s="1">
        <v>3194</v>
      </c>
      <c r="O32" s="1">
        <v>4534</v>
      </c>
      <c r="Q32" s="1">
        <v>362</v>
      </c>
      <c r="U32" s="1">
        <f t="shared" si="13"/>
        <v>0</v>
      </c>
      <c r="V32" s="1">
        <v>0</v>
      </c>
      <c r="AG32" s="5">
        <f>IF(Q32&gt;0,RANK(Q32,(N32:P32,Q32:AE32)),0)</f>
        <v>3</v>
      </c>
      <c r="AH32" s="5">
        <f>IF(R32&gt;0,RANK(R32,(N32:P32,Q32:AE32)),0)</f>
        <v>0</v>
      </c>
      <c r="AI32" s="5">
        <f>IF(T32&gt;0,RANK(T32,(N32:P32,Q32:AE32)),0)</f>
        <v>0</v>
      </c>
      <c r="AJ32" s="5">
        <f>IF(S32&gt;0,RANK(S32,(N32:P32,Q32:AE32)),0)</f>
        <v>0</v>
      </c>
      <c r="AK32" s="2">
        <f t="shared" si="9"/>
        <v>4.4746600741656366E-2</v>
      </c>
      <c r="AL32" s="2">
        <f t="shared" si="10"/>
        <v>0</v>
      </c>
      <c r="AM32" s="2">
        <f t="shared" si="11"/>
        <v>0</v>
      </c>
      <c r="AN32" s="2">
        <f t="shared" si="12"/>
        <v>0</v>
      </c>
      <c r="AP32" t="s">
        <v>83</v>
      </c>
      <c r="AQ32" t="s">
        <v>632</v>
      </c>
      <c r="AR32">
        <v>2</v>
      </c>
      <c r="AT32" s="88">
        <v>18</v>
      </c>
      <c r="AU32" s="90">
        <v>49</v>
      </c>
      <c r="AV32" s="93">
        <f t="shared" si="14"/>
        <v>18049</v>
      </c>
      <c r="AX32" s="5" t="s">
        <v>199</v>
      </c>
    </row>
    <row r="33" spans="1:50" hidden="1" outlineLevel="1">
      <c r="A33" t="s">
        <v>61</v>
      </c>
      <c r="B33" t="s">
        <v>632</v>
      </c>
      <c r="C33" s="1">
        <f t="shared" si="2"/>
        <v>14626</v>
      </c>
      <c r="D33" s="7">
        <f>IF(N33&gt;0, RANK(N33,(N33:P33,Q33:AE33)),0)</f>
        <v>2</v>
      </c>
      <c r="E33" s="7">
        <f>IF(O33&gt;0,RANK(O33,(N33:P33,Q33:AE33)),0)</f>
        <v>1</v>
      </c>
      <c r="F33" s="7">
        <f>IF(P33&gt;0,RANK(P33,(N33:P33,Q33:AE33)),0)</f>
        <v>0</v>
      </c>
      <c r="G33" s="53">
        <f t="shared" si="3"/>
        <v>1223</v>
      </c>
      <c r="H33" s="56">
        <f t="shared" si="4"/>
        <v>8.3618214139204158E-2</v>
      </c>
      <c r="I33" s="2"/>
      <c r="J33" s="2">
        <f t="shared" si="5"/>
        <v>0.44496102830575684</v>
      </c>
      <c r="K33" s="2">
        <f t="shared" si="6"/>
        <v>0.52857924244496102</v>
      </c>
      <c r="L33" s="2">
        <f t="shared" si="7"/>
        <v>0</v>
      </c>
      <c r="M33" s="2">
        <f t="shared" si="8"/>
        <v>2.6459729249282193E-2</v>
      </c>
      <c r="N33" s="1">
        <v>6508</v>
      </c>
      <c r="O33" s="1">
        <v>7731</v>
      </c>
      <c r="Q33" s="1">
        <v>387</v>
      </c>
      <c r="U33" s="1">
        <f t="shared" si="13"/>
        <v>0</v>
      </c>
      <c r="V33" s="1">
        <v>0</v>
      </c>
      <c r="AG33" s="5">
        <f>IF(Q33&gt;0,RANK(Q33,(N33:P33,Q33:AE33)),0)</f>
        <v>3</v>
      </c>
      <c r="AH33" s="5">
        <f>IF(R33&gt;0,RANK(R33,(N33:P33,Q33:AE33)),0)</f>
        <v>0</v>
      </c>
      <c r="AI33" s="5">
        <f>IF(T33&gt;0,RANK(T33,(N33:P33,Q33:AE33)),0)</f>
        <v>0</v>
      </c>
      <c r="AJ33" s="5">
        <f>IF(S33&gt;0,RANK(S33,(N33:P33,Q33:AE33)),0)</f>
        <v>0</v>
      </c>
      <c r="AK33" s="2">
        <f t="shared" si="9"/>
        <v>2.64597292492821E-2</v>
      </c>
      <c r="AL33" s="2">
        <f t="shared" si="10"/>
        <v>0</v>
      </c>
      <c r="AM33" s="2">
        <f t="shared" si="11"/>
        <v>0</v>
      </c>
      <c r="AN33" s="2">
        <f t="shared" si="12"/>
        <v>0</v>
      </c>
      <c r="AP33" t="s">
        <v>61</v>
      </c>
      <c r="AQ33" t="s">
        <v>632</v>
      </c>
      <c r="AR33">
        <v>8</v>
      </c>
      <c r="AT33" s="88">
        <v>18</v>
      </c>
      <c r="AU33" s="90">
        <v>51</v>
      </c>
      <c r="AV33" s="93">
        <f t="shared" si="14"/>
        <v>18051</v>
      </c>
      <c r="AX33" s="5" t="s">
        <v>199</v>
      </c>
    </row>
    <row r="34" spans="1:50" hidden="1" outlineLevel="1">
      <c r="A34" t="s">
        <v>51</v>
      </c>
      <c r="B34" t="s">
        <v>632</v>
      </c>
      <c r="C34" s="1">
        <f t="shared" si="2"/>
        <v>25072</v>
      </c>
      <c r="D34" s="7">
        <f>IF(N34&gt;0, RANK(N34,(N34:P34,Q34:AE34)),0)</f>
        <v>2</v>
      </c>
      <c r="E34" s="7">
        <f>IF(O34&gt;0,RANK(O34,(N34:P34,Q34:AE34)),0)</f>
        <v>1</v>
      </c>
      <c r="F34" s="7">
        <f>IF(P34&gt;0,RANK(P34,(N34:P34,Q34:AE34)),0)</f>
        <v>0</v>
      </c>
      <c r="G34" s="53">
        <f t="shared" si="3"/>
        <v>3514</v>
      </c>
      <c r="H34" s="56">
        <f t="shared" si="4"/>
        <v>0.14015634971282706</v>
      </c>
      <c r="I34" s="2"/>
      <c r="J34" s="2">
        <f t="shared" si="5"/>
        <v>0.4113353541799617</v>
      </c>
      <c r="K34" s="2">
        <f t="shared" si="6"/>
        <v>0.55149170389278879</v>
      </c>
      <c r="L34" s="2">
        <f t="shared" si="7"/>
        <v>0</v>
      </c>
      <c r="M34" s="2">
        <f t="shared" si="8"/>
        <v>3.7172941927249514E-2</v>
      </c>
      <c r="N34" s="1">
        <v>10313</v>
      </c>
      <c r="O34" s="1">
        <v>13827</v>
      </c>
      <c r="Q34" s="1">
        <v>932</v>
      </c>
      <c r="U34" s="1">
        <f t="shared" si="13"/>
        <v>0</v>
      </c>
      <c r="V34" s="1">
        <v>0</v>
      </c>
      <c r="AG34" s="5">
        <f>IF(Q34&gt;0,RANK(Q34,(N34:P34,Q34:AE34)),0)</f>
        <v>3</v>
      </c>
      <c r="AH34" s="5">
        <f>IF(R34&gt;0,RANK(R34,(N34:P34,Q34:AE34)),0)</f>
        <v>0</v>
      </c>
      <c r="AI34" s="5">
        <f>IF(T34&gt;0,RANK(T34,(N34:P34,Q34:AE34)),0)</f>
        <v>0</v>
      </c>
      <c r="AJ34" s="5">
        <f>IF(S34&gt;0,RANK(S34,(N34:P34,Q34:AE34)),0)</f>
        <v>0</v>
      </c>
      <c r="AK34" s="2">
        <f t="shared" si="9"/>
        <v>3.7172941927249521E-2</v>
      </c>
      <c r="AL34" s="2">
        <f t="shared" si="10"/>
        <v>0</v>
      </c>
      <c r="AM34" s="2">
        <f t="shared" si="11"/>
        <v>0</v>
      </c>
      <c r="AN34" s="2">
        <f t="shared" si="12"/>
        <v>0</v>
      </c>
      <c r="AP34" t="s">
        <v>51</v>
      </c>
      <c r="AQ34" t="s">
        <v>632</v>
      </c>
      <c r="AR34">
        <v>5</v>
      </c>
      <c r="AT34" s="88">
        <v>18</v>
      </c>
      <c r="AU34" s="90">
        <v>53</v>
      </c>
      <c r="AV34" s="93">
        <f t="shared" si="14"/>
        <v>18053</v>
      </c>
      <c r="AX34" s="5" t="s">
        <v>199</v>
      </c>
    </row>
    <row r="35" spans="1:50" hidden="1" outlineLevel="1">
      <c r="A35" t="s">
        <v>534</v>
      </c>
      <c r="B35" t="s">
        <v>632</v>
      </c>
      <c r="C35" s="1">
        <f t="shared" si="2"/>
        <v>13143</v>
      </c>
      <c r="D35" s="7">
        <f>IF(N35&gt;0, RANK(N35,(N35:P35,Q35:AE35)),0)</f>
        <v>1</v>
      </c>
      <c r="E35" s="7">
        <f>IF(O35&gt;0,RANK(O35,(N35:P35,Q35:AE35)),0)</f>
        <v>2</v>
      </c>
      <c r="F35" s="7">
        <f>IF(P35&gt;0,RANK(P35,(N35:P35,Q35:AE35)),0)</f>
        <v>0</v>
      </c>
      <c r="G35" s="53">
        <f t="shared" si="3"/>
        <v>1821</v>
      </c>
      <c r="H35" s="56">
        <f t="shared" si="4"/>
        <v>0.13855284181693678</v>
      </c>
      <c r="I35" s="2"/>
      <c r="J35" s="2">
        <f t="shared" si="5"/>
        <v>0.55596134824621468</v>
      </c>
      <c r="K35" s="2">
        <f t="shared" si="6"/>
        <v>0.41740850642927796</v>
      </c>
      <c r="L35" s="2">
        <f t="shared" si="7"/>
        <v>0</v>
      </c>
      <c r="M35" s="2">
        <f t="shared" si="8"/>
        <v>2.6630145324507359E-2</v>
      </c>
      <c r="N35" s="1">
        <v>7307</v>
      </c>
      <c r="O35" s="1">
        <v>5486</v>
      </c>
      <c r="Q35" s="1">
        <v>350</v>
      </c>
      <c r="U35" s="1">
        <f t="shared" si="13"/>
        <v>0</v>
      </c>
      <c r="V35" s="1">
        <v>0</v>
      </c>
      <c r="AG35" s="5">
        <f>IF(Q35&gt;0,RANK(Q35,(N35:P35,Q35:AE35)),0)</f>
        <v>3</v>
      </c>
      <c r="AH35" s="5">
        <f>IF(R35&gt;0,RANK(R35,(N35:P35,Q35:AE35)),0)</f>
        <v>0</v>
      </c>
      <c r="AI35" s="5">
        <f>IF(T35&gt;0,RANK(T35,(N35:P35,Q35:AE35)),0)</f>
        <v>0</v>
      </c>
      <c r="AJ35" s="5">
        <f>IF(S35&gt;0,RANK(S35,(N35:P35,Q35:AE35)),0)</f>
        <v>0</v>
      </c>
      <c r="AK35" s="2">
        <f t="shared" si="9"/>
        <v>2.6630145324507342E-2</v>
      </c>
      <c r="AL35" s="2">
        <f t="shared" si="10"/>
        <v>0</v>
      </c>
      <c r="AM35" s="2">
        <f t="shared" si="11"/>
        <v>0</v>
      </c>
      <c r="AN35" s="2">
        <f t="shared" si="12"/>
        <v>0</v>
      </c>
      <c r="AP35" t="s">
        <v>534</v>
      </c>
      <c r="AQ35" t="s">
        <v>632</v>
      </c>
      <c r="AR35">
        <v>8</v>
      </c>
      <c r="AT35" s="88">
        <v>18</v>
      </c>
      <c r="AU35" s="90">
        <v>55</v>
      </c>
      <c r="AV35" s="93">
        <f t="shared" si="14"/>
        <v>18055</v>
      </c>
      <c r="AX35" s="5" t="s">
        <v>199</v>
      </c>
    </row>
    <row r="36" spans="1:50" hidden="1" outlineLevel="1">
      <c r="A36" t="s">
        <v>90</v>
      </c>
      <c r="B36" t="s">
        <v>632</v>
      </c>
      <c r="C36" s="1">
        <f t="shared" si="2"/>
        <v>135097</v>
      </c>
      <c r="D36" s="7">
        <f>IF(N36&gt;0, RANK(N36,(N36:P36,Q36:AE36)),0)</f>
        <v>2</v>
      </c>
      <c r="E36" s="7">
        <f>IF(O36&gt;0,RANK(O36,(N36:P36,Q36:AE36)),0)</f>
        <v>1</v>
      </c>
      <c r="F36" s="7">
        <f>IF(P36&gt;0,RANK(P36,(N36:P36,Q36:AE36)),0)</f>
        <v>0</v>
      </c>
      <c r="G36" s="53">
        <f t="shared" si="3"/>
        <v>46308</v>
      </c>
      <c r="H36" s="56">
        <f t="shared" si="4"/>
        <v>0.34277593136783202</v>
      </c>
      <c r="I36" s="2"/>
      <c r="J36" s="2">
        <f t="shared" si="5"/>
        <v>0.30912603536718064</v>
      </c>
      <c r="K36" s="2">
        <f t="shared" si="6"/>
        <v>0.65190196673501266</v>
      </c>
      <c r="L36" s="2">
        <f t="shared" si="7"/>
        <v>0</v>
      </c>
      <c r="M36" s="2">
        <f t="shared" si="8"/>
        <v>3.8971997897806698E-2</v>
      </c>
      <c r="N36" s="1">
        <v>41762</v>
      </c>
      <c r="O36" s="1">
        <v>88070</v>
      </c>
      <c r="Q36" s="1">
        <v>5265</v>
      </c>
      <c r="U36" s="1">
        <f t="shared" si="13"/>
        <v>0</v>
      </c>
      <c r="V36" s="1">
        <v>0</v>
      </c>
      <c r="AG36" s="5">
        <f>IF(Q36&gt;0,RANK(Q36,(N36:P36,Q36:AE36)),0)</f>
        <v>3</v>
      </c>
      <c r="AH36" s="5">
        <f>IF(R36&gt;0,RANK(R36,(N36:P36,Q36:AE36)),0)</f>
        <v>0</v>
      </c>
      <c r="AI36" s="5">
        <f>IF(T36&gt;0,RANK(T36,(N36:P36,Q36:AE36)),0)</f>
        <v>0</v>
      </c>
      <c r="AJ36" s="5">
        <f>IF(S36&gt;0,RANK(S36,(N36:P36,Q36:AE36)),0)</f>
        <v>0</v>
      </c>
      <c r="AK36" s="2">
        <f t="shared" si="9"/>
        <v>3.8971997897806761E-2</v>
      </c>
      <c r="AL36" s="2">
        <f t="shared" si="10"/>
        <v>0</v>
      </c>
      <c r="AM36" s="2">
        <f t="shared" si="11"/>
        <v>0</v>
      </c>
      <c r="AN36" s="2">
        <f t="shared" si="12"/>
        <v>0</v>
      </c>
      <c r="AP36" t="s">
        <v>90</v>
      </c>
      <c r="AQ36" t="s">
        <v>632</v>
      </c>
      <c r="AR36">
        <v>5</v>
      </c>
      <c r="AT36" s="88">
        <v>18</v>
      </c>
      <c r="AU36" s="90">
        <v>57</v>
      </c>
      <c r="AV36" s="93">
        <f t="shared" si="14"/>
        <v>18057</v>
      </c>
      <c r="AX36" s="5" t="s">
        <v>199</v>
      </c>
    </row>
    <row r="37" spans="1:50" hidden="1" outlineLevel="1">
      <c r="A37" t="s">
        <v>73</v>
      </c>
      <c r="B37" t="s">
        <v>632</v>
      </c>
      <c r="C37" s="1">
        <f t="shared" si="2"/>
        <v>32695</v>
      </c>
      <c r="D37" s="7">
        <f>IF(N37&gt;0, RANK(N37,(N37:P37,Q37:AE37)),0)</f>
        <v>2</v>
      </c>
      <c r="E37" s="7">
        <f>IF(O37&gt;0,RANK(O37,(N37:P37,Q37:AE37)),0)</f>
        <v>1</v>
      </c>
      <c r="F37" s="7">
        <f>IF(P37&gt;0,RANK(P37,(N37:P37,Q37:AE37)),0)</f>
        <v>0</v>
      </c>
      <c r="G37" s="53">
        <f t="shared" si="3"/>
        <v>9848</v>
      </c>
      <c r="H37" s="56">
        <f t="shared" si="4"/>
        <v>0.30120813580058114</v>
      </c>
      <c r="I37" s="2"/>
      <c r="J37" s="2">
        <f t="shared" si="5"/>
        <v>0.32063006575929043</v>
      </c>
      <c r="K37" s="2">
        <f t="shared" si="6"/>
        <v>0.62183820155987157</v>
      </c>
      <c r="L37" s="2">
        <f t="shared" si="7"/>
        <v>0</v>
      </c>
      <c r="M37" s="2">
        <f t="shared" si="8"/>
        <v>5.7531732680837999E-2</v>
      </c>
      <c r="N37" s="1">
        <v>10483</v>
      </c>
      <c r="O37" s="1">
        <v>20331</v>
      </c>
      <c r="Q37" s="1">
        <v>1881</v>
      </c>
      <c r="U37" s="1">
        <f t="shared" si="13"/>
        <v>0</v>
      </c>
      <c r="V37" s="1">
        <v>0</v>
      </c>
      <c r="AG37" s="5">
        <f>IF(Q37&gt;0,RANK(Q37,(N37:P37,Q37:AE37)),0)</f>
        <v>3</v>
      </c>
      <c r="AH37" s="5">
        <f>IF(R37&gt;0,RANK(R37,(N37:P37,Q37:AE37)),0)</f>
        <v>0</v>
      </c>
      <c r="AI37" s="5">
        <f>IF(T37&gt;0,RANK(T37,(N37:P37,Q37:AE37)),0)</f>
        <v>0</v>
      </c>
      <c r="AJ37" s="5">
        <f>IF(S37&gt;0,RANK(S37,(N37:P37,Q37:AE37)),0)</f>
        <v>0</v>
      </c>
      <c r="AK37" s="2">
        <f t="shared" si="9"/>
        <v>5.7531732680838048E-2</v>
      </c>
      <c r="AL37" s="2">
        <f t="shared" si="10"/>
        <v>0</v>
      </c>
      <c r="AM37" s="2">
        <f t="shared" si="11"/>
        <v>0</v>
      </c>
      <c r="AN37" s="2">
        <f t="shared" si="12"/>
        <v>0</v>
      </c>
      <c r="AP37" t="s">
        <v>73</v>
      </c>
      <c r="AQ37" t="s">
        <v>632</v>
      </c>
      <c r="AR37">
        <v>6</v>
      </c>
      <c r="AT37" s="88">
        <v>18</v>
      </c>
      <c r="AU37" s="90">
        <v>59</v>
      </c>
      <c r="AV37" s="93">
        <f t="shared" si="14"/>
        <v>18059</v>
      </c>
      <c r="AX37" s="5" t="s">
        <v>199</v>
      </c>
    </row>
    <row r="38" spans="1:50" hidden="1" outlineLevel="1">
      <c r="A38" t="s">
        <v>52</v>
      </c>
      <c r="B38" t="s">
        <v>632</v>
      </c>
      <c r="C38" s="1">
        <f t="shared" si="2"/>
        <v>17515</v>
      </c>
      <c r="D38" s="7">
        <f>IF(N38&gt;0, RANK(N38,(N38:P38,Q38:AE38)),0)</f>
        <v>2</v>
      </c>
      <c r="E38" s="7">
        <f>IF(O38&gt;0,RANK(O38,(N38:P38,Q38:AE38)),0)</f>
        <v>1</v>
      </c>
      <c r="F38" s="7">
        <f>IF(P38&gt;0,RANK(P38,(N38:P38,Q38:AE38)),0)</f>
        <v>0</v>
      </c>
      <c r="G38" s="53">
        <f t="shared" si="3"/>
        <v>3033</v>
      </c>
      <c r="H38" s="56">
        <f t="shared" si="4"/>
        <v>0.17316585783614044</v>
      </c>
      <c r="I38" s="2"/>
      <c r="J38" s="2">
        <f t="shared" si="5"/>
        <v>0.39760205538110194</v>
      </c>
      <c r="K38" s="2">
        <f t="shared" si="6"/>
        <v>0.57076791321724241</v>
      </c>
      <c r="L38" s="2">
        <f t="shared" si="7"/>
        <v>0</v>
      </c>
      <c r="M38" s="2">
        <f t="shared" si="8"/>
        <v>3.1630031401655656E-2</v>
      </c>
      <c r="N38" s="1">
        <v>6964</v>
      </c>
      <c r="O38" s="1">
        <v>9997</v>
      </c>
      <c r="Q38" s="1">
        <v>554</v>
      </c>
      <c r="U38" s="1">
        <f t="shared" si="13"/>
        <v>0</v>
      </c>
      <c r="V38" s="1">
        <v>0</v>
      </c>
      <c r="AG38" s="5">
        <f>IF(Q38&gt;0,RANK(Q38,(N38:P38,Q38:AE38)),0)</f>
        <v>3</v>
      </c>
      <c r="AH38" s="5">
        <f>IF(R38&gt;0,RANK(R38,(N38:P38,Q38:AE38)),0)</f>
        <v>0</v>
      </c>
      <c r="AI38" s="5">
        <f>IF(T38&gt;0,RANK(T38,(N38:P38,Q38:AE38)),0)</f>
        <v>0</v>
      </c>
      <c r="AJ38" s="5">
        <f>IF(S38&gt;0,RANK(S38,(N38:P38,Q38:AE38)),0)</f>
        <v>0</v>
      </c>
      <c r="AK38" s="2">
        <f t="shared" si="9"/>
        <v>3.1630031401655725E-2</v>
      </c>
      <c r="AL38" s="2">
        <f t="shared" si="10"/>
        <v>0</v>
      </c>
      <c r="AM38" s="2">
        <f t="shared" si="11"/>
        <v>0</v>
      </c>
      <c r="AN38" s="2">
        <f t="shared" si="12"/>
        <v>0</v>
      </c>
      <c r="AP38" t="s">
        <v>52</v>
      </c>
      <c r="AQ38" t="s">
        <v>632</v>
      </c>
      <c r="AR38">
        <v>9</v>
      </c>
      <c r="AT38" s="88">
        <v>18</v>
      </c>
      <c r="AU38" s="90">
        <v>61</v>
      </c>
      <c r="AV38" s="93">
        <f t="shared" si="14"/>
        <v>18061</v>
      </c>
      <c r="AX38" s="5" t="s">
        <v>199</v>
      </c>
    </row>
    <row r="39" spans="1:50" hidden="1" outlineLevel="1">
      <c r="A39" t="s">
        <v>324</v>
      </c>
      <c r="B39" t="s">
        <v>632</v>
      </c>
      <c r="C39" s="1">
        <f t="shared" si="2"/>
        <v>65627</v>
      </c>
      <c r="D39" s="7">
        <f>IF(N39&gt;0, RANK(N39,(N39:P39,Q39:AE39)),0)</f>
        <v>2</v>
      </c>
      <c r="E39" s="7">
        <f>IF(O39&gt;0,RANK(O39,(N39:P39,Q39:AE39)),0)</f>
        <v>1</v>
      </c>
      <c r="F39" s="7">
        <f>IF(P39&gt;0,RANK(P39,(N39:P39,Q39:AE39)),0)</f>
        <v>0</v>
      </c>
      <c r="G39" s="53">
        <f t="shared" si="3"/>
        <v>18120</v>
      </c>
      <c r="H39" s="56">
        <f t="shared" si="4"/>
        <v>0.27610587105916773</v>
      </c>
      <c r="I39" s="2"/>
      <c r="J39" s="2">
        <f t="shared" si="5"/>
        <v>0.33713258262605328</v>
      </c>
      <c r="K39" s="2">
        <f t="shared" si="6"/>
        <v>0.61323845368522101</v>
      </c>
      <c r="L39" s="2">
        <f t="shared" si="7"/>
        <v>0</v>
      </c>
      <c r="M39" s="2">
        <f t="shared" si="8"/>
        <v>4.9628963688725714E-2</v>
      </c>
      <c r="N39" s="1">
        <v>22125</v>
      </c>
      <c r="O39" s="1">
        <v>40245</v>
      </c>
      <c r="Q39" s="1">
        <v>3257</v>
      </c>
      <c r="U39" s="1">
        <f t="shared" si="13"/>
        <v>0</v>
      </c>
      <c r="V39" s="1">
        <v>0</v>
      </c>
      <c r="AG39" s="5">
        <f>IF(Q39&gt;0,RANK(Q39,(N39:P39,Q39:AE39)),0)</f>
        <v>3</v>
      </c>
      <c r="AH39" s="5">
        <f>IF(R39&gt;0,RANK(R39,(N39:P39,Q39:AE39)),0)</f>
        <v>0</v>
      </c>
      <c r="AI39" s="5">
        <f>IF(T39&gt;0,RANK(T39,(N39:P39,Q39:AE39)),0)</f>
        <v>0</v>
      </c>
      <c r="AJ39" s="5">
        <f>IF(S39&gt;0,RANK(S39,(N39:P39,Q39:AE39)),0)</f>
        <v>0</v>
      </c>
      <c r="AK39" s="2">
        <f t="shared" si="9"/>
        <v>4.9628963688725679E-2</v>
      </c>
      <c r="AL39" s="2">
        <f t="shared" si="10"/>
        <v>0</v>
      </c>
      <c r="AM39" s="2">
        <f t="shared" si="11"/>
        <v>0</v>
      </c>
      <c r="AN39" s="2">
        <f t="shared" si="12"/>
        <v>0</v>
      </c>
      <c r="AP39" t="s">
        <v>324</v>
      </c>
      <c r="AQ39" t="s">
        <v>632</v>
      </c>
      <c r="AR39">
        <v>4</v>
      </c>
      <c r="AT39" s="88">
        <v>18</v>
      </c>
      <c r="AU39" s="90">
        <v>63</v>
      </c>
      <c r="AV39" s="93">
        <f t="shared" si="14"/>
        <v>18063</v>
      </c>
      <c r="AX39" s="5" t="s">
        <v>199</v>
      </c>
    </row>
    <row r="40" spans="1:50" hidden="1" outlineLevel="1">
      <c r="A40" t="s">
        <v>41</v>
      </c>
      <c r="B40" t="s">
        <v>632</v>
      </c>
      <c r="C40" s="1">
        <f t="shared" ref="C40:C71" si="15">SUM(N40:AE40)</f>
        <v>19017</v>
      </c>
      <c r="D40" s="7">
        <f>IF(N40&gt;0, RANK(N40,(N40:P40,Q40:AE40)),0)</f>
        <v>2</v>
      </c>
      <c r="E40" s="7">
        <f>IF(O40&gt;0,RANK(O40,(N40:P40,Q40:AE40)),0)</f>
        <v>1</v>
      </c>
      <c r="F40" s="7">
        <f>IF(P40&gt;0,RANK(P40,(N40:P40,Q40:AE40)),0)</f>
        <v>0</v>
      </c>
      <c r="G40" s="53">
        <f t="shared" ref="G40:G71" si="16">IF(C40&gt;0,MAX(N40:P40)-LARGE(N40:P40,2),0)</f>
        <v>1162</v>
      </c>
      <c r="H40" s="56">
        <f t="shared" ref="H40:H71" si="17">IF(C40&gt;0,G40/C40,0)</f>
        <v>6.1103223431666402E-2</v>
      </c>
      <c r="I40" s="2"/>
      <c r="J40" s="2">
        <f t="shared" ref="J40:J71" si="18">IF($C40=0,"-",N40/$C40)</f>
        <v>0.43524215175895253</v>
      </c>
      <c r="K40" s="2">
        <f t="shared" ref="K40:K71" si="19">IF($C40=0,"-",O40/$C40)</f>
        <v>0.49634537519061894</v>
      </c>
      <c r="L40" s="2">
        <f t="shared" ref="L40:L71" si="20">IF($C40=0,"-",P40/$C40)</f>
        <v>0</v>
      </c>
      <c r="M40" s="2">
        <f t="shared" ref="M40:M71" si="21">IF(C40=0,"-",(1-J40-K40-L40))</f>
        <v>6.8412473050428524E-2</v>
      </c>
      <c r="N40" s="1">
        <v>8277</v>
      </c>
      <c r="O40" s="1">
        <v>9439</v>
      </c>
      <c r="Q40" s="1">
        <v>1301</v>
      </c>
      <c r="U40" s="1">
        <f t="shared" si="13"/>
        <v>0</v>
      </c>
      <c r="V40" s="1">
        <v>0</v>
      </c>
      <c r="AG40" s="5">
        <f>IF(Q40&gt;0,RANK(Q40,(N40:P40,Q40:AE40)),0)</f>
        <v>3</v>
      </c>
      <c r="AH40" s="5">
        <f>IF(R40&gt;0,RANK(R40,(N40:P40,Q40:AE40)),0)</f>
        <v>0</v>
      </c>
      <c r="AI40" s="5">
        <f>IF(T40&gt;0,RANK(T40,(N40:P40,Q40:AE40)),0)</f>
        <v>0</v>
      </c>
      <c r="AJ40" s="5">
        <f>IF(S40&gt;0,RANK(S40,(N40:P40,Q40:AE40)),0)</f>
        <v>0</v>
      </c>
      <c r="AK40" s="2">
        <f t="shared" ref="AK40:AK71" si="22">IF($C40=0,"-",Q40/$C40)</f>
        <v>6.8412473050428566E-2</v>
      </c>
      <c r="AL40" s="2">
        <f t="shared" ref="AL40:AL71" si="23">IF($C40=0,"-",R40/$C40)</f>
        <v>0</v>
      </c>
      <c r="AM40" s="2">
        <f t="shared" ref="AM40:AM71" si="24">IF($C40=0,"-",T40/$C40)</f>
        <v>0</v>
      </c>
      <c r="AN40" s="2">
        <f t="shared" ref="AN40:AN71" si="25">IF($C40=0,"-",S40/$C40)</f>
        <v>0</v>
      </c>
      <c r="AP40" t="s">
        <v>41</v>
      </c>
      <c r="AQ40" t="s">
        <v>632</v>
      </c>
      <c r="AR40">
        <v>6</v>
      </c>
      <c r="AT40" s="88">
        <v>18</v>
      </c>
      <c r="AU40" s="90">
        <v>65</v>
      </c>
      <c r="AV40" s="93">
        <f t="shared" si="14"/>
        <v>18065</v>
      </c>
      <c r="AX40" s="5" t="s">
        <v>199</v>
      </c>
    </row>
    <row r="41" spans="1:50" hidden="1" outlineLevel="1">
      <c r="A41" t="s">
        <v>70</v>
      </c>
      <c r="B41" t="s">
        <v>632</v>
      </c>
      <c r="C41" s="1">
        <f t="shared" si="15"/>
        <v>36167</v>
      </c>
      <c r="D41" s="7">
        <f>IF(N41&gt;0, RANK(N41,(N41:P41,Q41:AE41)),0)</f>
        <v>2</v>
      </c>
      <c r="E41" s="7">
        <f>IF(O41&gt;0,RANK(O41,(N41:P41,Q41:AE41)),0)</f>
        <v>1</v>
      </c>
      <c r="F41" s="7">
        <f>IF(P41&gt;0,RANK(P41,(N41:P41,Q41:AE41)),0)</f>
        <v>0</v>
      </c>
      <c r="G41" s="53">
        <f t="shared" si="16"/>
        <v>1261</v>
      </c>
      <c r="H41" s="56">
        <f t="shared" si="17"/>
        <v>3.4866038101031324E-2</v>
      </c>
      <c r="I41" s="2"/>
      <c r="J41" s="2">
        <f t="shared" si="18"/>
        <v>0.45759946912931676</v>
      </c>
      <c r="K41" s="2">
        <f t="shared" si="19"/>
        <v>0.4924655072303481</v>
      </c>
      <c r="L41" s="2">
        <f t="shared" si="20"/>
        <v>0</v>
      </c>
      <c r="M41" s="2">
        <f t="shared" si="21"/>
        <v>4.9935023640335086E-2</v>
      </c>
      <c r="N41" s="1">
        <v>16550</v>
      </c>
      <c r="O41" s="1">
        <v>17811</v>
      </c>
      <c r="Q41" s="1">
        <v>1806</v>
      </c>
      <c r="U41" s="1">
        <f t="shared" si="13"/>
        <v>0</v>
      </c>
      <c r="V41" s="1">
        <v>0</v>
      </c>
      <c r="AG41" s="5">
        <f>IF(Q41&gt;0,RANK(Q41,(N41:P41,Q41:AE41)),0)</f>
        <v>3</v>
      </c>
      <c r="AH41" s="5">
        <f>IF(R41&gt;0,RANK(R41,(N41:P41,Q41:AE41)),0)</f>
        <v>0</v>
      </c>
      <c r="AI41" s="5">
        <f>IF(T41&gt;0,RANK(T41,(N41:P41,Q41:AE41)),0)</f>
        <v>0</v>
      </c>
      <c r="AJ41" s="5">
        <f>IF(S41&gt;0,RANK(S41,(N41:P41,Q41:AE41)),0)</f>
        <v>0</v>
      </c>
      <c r="AK41" s="2">
        <f t="shared" si="22"/>
        <v>4.9935023640335113E-2</v>
      </c>
      <c r="AL41" s="2">
        <f t="shared" si="23"/>
        <v>0</v>
      </c>
      <c r="AM41" s="2">
        <f t="shared" si="24"/>
        <v>0</v>
      </c>
      <c r="AN41" s="2">
        <f t="shared" si="25"/>
        <v>0</v>
      </c>
      <c r="AP41" t="s">
        <v>70</v>
      </c>
      <c r="AQ41" t="s">
        <v>632</v>
      </c>
      <c r="AT41" s="88">
        <v>18</v>
      </c>
      <c r="AU41" s="90">
        <v>67</v>
      </c>
      <c r="AV41" s="93">
        <f t="shared" si="14"/>
        <v>18067</v>
      </c>
      <c r="AX41" s="5" t="s">
        <v>199</v>
      </c>
    </row>
    <row r="42" spans="1:50" hidden="1" outlineLevel="1">
      <c r="A42" t="s">
        <v>295</v>
      </c>
      <c r="B42" t="s">
        <v>632</v>
      </c>
      <c r="C42" s="1">
        <f t="shared" si="15"/>
        <v>15352</v>
      </c>
      <c r="D42" s="7">
        <f>IF(N42&gt;0, RANK(N42,(N42:P42,Q42:AE42)),0)</f>
        <v>2</v>
      </c>
      <c r="E42" s="7">
        <f>IF(O42&gt;0,RANK(O42,(N42:P42,Q42:AE42)),0)</f>
        <v>1</v>
      </c>
      <c r="F42" s="7">
        <f>IF(P42&gt;0,RANK(P42,(N42:P42,Q42:AE42)),0)</f>
        <v>0</v>
      </c>
      <c r="G42" s="53">
        <f t="shared" si="16"/>
        <v>4411</v>
      </c>
      <c r="H42" s="56">
        <f t="shared" si="17"/>
        <v>0.28732412714955707</v>
      </c>
      <c r="I42" s="2"/>
      <c r="J42" s="2">
        <f t="shared" si="18"/>
        <v>0.33949973944762896</v>
      </c>
      <c r="K42" s="2">
        <f t="shared" si="19"/>
        <v>0.62682386659718603</v>
      </c>
      <c r="L42" s="2">
        <f t="shared" si="20"/>
        <v>0</v>
      </c>
      <c r="M42" s="2">
        <f t="shared" si="21"/>
        <v>3.3676393955185069E-2</v>
      </c>
      <c r="N42" s="1">
        <v>5212</v>
      </c>
      <c r="O42" s="1">
        <v>9623</v>
      </c>
      <c r="Q42" s="1">
        <v>517</v>
      </c>
      <c r="U42" s="1">
        <f t="shared" si="13"/>
        <v>0</v>
      </c>
      <c r="V42" s="1">
        <v>0</v>
      </c>
      <c r="AG42" s="5">
        <f>IF(Q42&gt;0,RANK(Q42,(N42:P42,Q42:AE42)),0)</f>
        <v>3</v>
      </c>
      <c r="AH42" s="5">
        <f>IF(R42&gt;0,RANK(R42,(N42:P42,Q42:AE42)),0)</f>
        <v>0</v>
      </c>
      <c r="AI42" s="5">
        <f>IF(T42&gt;0,RANK(T42,(N42:P42,Q42:AE42)),0)</f>
        <v>0</v>
      </c>
      <c r="AJ42" s="5">
        <f>IF(S42&gt;0,RANK(S42,(N42:P42,Q42:AE42)),0)</f>
        <v>0</v>
      </c>
      <c r="AK42" s="2">
        <f t="shared" si="22"/>
        <v>3.3676393955184993E-2</v>
      </c>
      <c r="AL42" s="2">
        <f t="shared" si="23"/>
        <v>0</v>
      </c>
      <c r="AM42" s="2">
        <f t="shared" si="24"/>
        <v>0</v>
      </c>
      <c r="AN42" s="2">
        <f t="shared" si="25"/>
        <v>0</v>
      </c>
      <c r="AP42" t="s">
        <v>295</v>
      </c>
      <c r="AQ42" t="s">
        <v>632</v>
      </c>
      <c r="AR42">
        <v>3</v>
      </c>
      <c r="AS42" s="1"/>
      <c r="AT42" s="88">
        <v>18</v>
      </c>
      <c r="AU42" s="90">
        <v>69</v>
      </c>
      <c r="AV42" s="93">
        <f t="shared" si="14"/>
        <v>18069</v>
      </c>
      <c r="AW42" s="1"/>
      <c r="AX42" s="5" t="s">
        <v>199</v>
      </c>
    </row>
    <row r="43" spans="1:50" hidden="1" outlineLevel="1">
      <c r="A43" t="s">
        <v>282</v>
      </c>
      <c r="B43" t="s">
        <v>632</v>
      </c>
      <c r="C43" s="1">
        <f t="shared" si="15"/>
        <v>16638</v>
      </c>
      <c r="D43" s="7">
        <f>IF(N43&gt;0, RANK(N43,(N43:P43,Q43:AE43)),0)</f>
        <v>2</v>
      </c>
      <c r="E43" s="7">
        <f>IF(O43&gt;0,RANK(O43,(N43:P43,Q43:AE43)),0)</f>
        <v>1</v>
      </c>
      <c r="F43" s="7">
        <f>IF(P43&gt;0,RANK(P43,(N43:P43,Q43:AE43)),0)</f>
        <v>0</v>
      </c>
      <c r="G43" s="53">
        <f t="shared" si="16"/>
        <v>3236</v>
      </c>
      <c r="H43" s="56">
        <f t="shared" si="17"/>
        <v>0.19449453059261931</v>
      </c>
      <c r="I43" s="2"/>
      <c r="J43" s="2">
        <f t="shared" si="18"/>
        <v>0.38327924029330446</v>
      </c>
      <c r="K43" s="2">
        <f t="shared" si="19"/>
        <v>0.57777377088592374</v>
      </c>
      <c r="L43" s="2">
        <f t="shared" si="20"/>
        <v>0</v>
      </c>
      <c r="M43" s="2">
        <f t="shared" si="21"/>
        <v>3.8946988820771744E-2</v>
      </c>
      <c r="N43" s="1">
        <v>6377</v>
      </c>
      <c r="O43" s="1">
        <v>9613</v>
      </c>
      <c r="Q43" s="1">
        <v>648</v>
      </c>
      <c r="U43" s="1">
        <f t="shared" si="13"/>
        <v>0</v>
      </c>
      <c r="V43" s="1">
        <v>0</v>
      </c>
      <c r="AG43" s="5">
        <f>IF(Q43&gt;0,RANK(Q43,(N43:P43,Q43:AE43)),0)</f>
        <v>3</v>
      </c>
      <c r="AH43" s="5">
        <f>IF(R43&gt;0,RANK(R43,(N43:P43,Q43:AE43)),0)</f>
        <v>0</v>
      </c>
      <c r="AI43" s="5">
        <f>IF(T43&gt;0,RANK(T43,(N43:P43,Q43:AE43)),0)</f>
        <v>0</v>
      </c>
      <c r="AJ43" s="5">
        <f>IF(S43&gt;0,RANK(S43,(N43:P43,Q43:AE43)),0)</f>
        <v>0</v>
      </c>
      <c r="AK43" s="2">
        <f t="shared" si="22"/>
        <v>3.894698882077173E-2</v>
      </c>
      <c r="AL43" s="2">
        <f t="shared" si="23"/>
        <v>0</v>
      </c>
      <c r="AM43" s="2">
        <f t="shared" si="24"/>
        <v>0</v>
      </c>
      <c r="AN43" s="2">
        <f t="shared" si="25"/>
        <v>0</v>
      </c>
      <c r="AP43" t="s">
        <v>282</v>
      </c>
      <c r="AQ43" t="s">
        <v>632</v>
      </c>
      <c r="AR43">
        <v>9</v>
      </c>
      <c r="AS43" s="1"/>
      <c r="AT43" s="88">
        <v>18</v>
      </c>
      <c r="AU43" s="90">
        <v>71</v>
      </c>
      <c r="AV43" s="93">
        <f t="shared" si="14"/>
        <v>18071</v>
      </c>
      <c r="AW43" s="1"/>
      <c r="AX43" s="5" t="s">
        <v>199</v>
      </c>
    </row>
    <row r="44" spans="1:50" hidden="1" outlineLevel="1">
      <c r="A44" t="s">
        <v>197</v>
      </c>
      <c r="B44" t="s">
        <v>632</v>
      </c>
      <c r="C44" s="1">
        <f t="shared" si="15"/>
        <v>12454</v>
      </c>
      <c r="D44" s="7">
        <f>IF(N44&gt;0, RANK(N44,(N44:P44,Q44:AE44)),0)</f>
        <v>2</v>
      </c>
      <c r="E44" s="7">
        <f>IF(O44&gt;0,RANK(O44,(N44:P44,Q44:AE44)),0)</f>
        <v>1</v>
      </c>
      <c r="F44" s="7">
        <f>IF(P44&gt;0,RANK(P44,(N44:P44,Q44:AE44)),0)</f>
        <v>0</v>
      </c>
      <c r="G44" s="53">
        <f t="shared" si="16"/>
        <v>1932</v>
      </c>
      <c r="H44" s="56">
        <f t="shared" si="17"/>
        <v>0.15513088164445157</v>
      </c>
      <c r="I44" s="2"/>
      <c r="J44" s="2">
        <f t="shared" si="18"/>
        <v>0.40589368877469084</v>
      </c>
      <c r="K44" s="2">
        <f t="shared" si="19"/>
        <v>0.56102457041914244</v>
      </c>
      <c r="L44" s="2">
        <f t="shared" si="20"/>
        <v>0</v>
      </c>
      <c r="M44" s="2">
        <f t="shared" si="21"/>
        <v>3.308174080616666E-2</v>
      </c>
      <c r="N44" s="1">
        <v>5055</v>
      </c>
      <c r="O44" s="1">
        <v>6987</v>
      </c>
      <c r="Q44" s="1">
        <v>412</v>
      </c>
      <c r="U44" s="1">
        <f t="shared" si="13"/>
        <v>0</v>
      </c>
      <c r="V44" s="1">
        <v>0</v>
      </c>
      <c r="AG44" s="5">
        <f>IF(Q44&gt;0,RANK(Q44,(N44:P44,Q44:AE44)),0)</f>
        <v>3</v>
      </c>
      <c r="AH44" s="5">
        <f>IF(R44&gt;0,RANK(R44,(N44:P44,Q44:AE44)),0)</f>
        <v>0</v>
      </c>
      <c r="AI44" s="5">
        <f>IF(T44&gt;0,RANK(T44,(N44:P44,Q44:AE44)),0)</f>
        <v>0</v>
      </c>
      <c r="AJ44" s="5">
        <f>IF(S44&gt;0,RANK(S44,(N44:P44,Q44:AE44)),0)</f>
        <v>0</v>
      </c>
      <c r="AK44" s="2">
        <f t="shared" si="22"/>
        <v>3.3081740806166694E-2</v>
      </c>
      <c r="AL44" s="2">
        <f t="shared" si="23"/>
        <v>0</v>
      </c>
      <c r="AM44" s="2">
        <f t="shared" si="24"/>
        <v>0</v>
      </c>
      <c r="AN44" s="2">
        <f t="shared" si="25"/>
        <v>0</v>
      </c>
      <c r="AP44" t="s">
        <v>197</v>
      </c>
      <c r="AQ44" t="s">
        <v>632</v>
      </c>
      <c r="AR44">
        <v>4</v>
      </c>
      <c r="AS44" s="1"/>
      <c r="AT44" s="88">
        <v>18</v>
      </c>
      <c r="AU44" s="90">
        <v>73</v>
      </c>
      <c r="AV44" s="93">
        <f t="shared" si="14"/>
        <v>18073</v>
      </c>
      <c r="AW44" s="1"/>
      <c r="AX44" s="5" t="s">
        <v>199</v>
      </c>
    </row>
    <row r="45" spans="1:50" hidden="1" outlineLevel="1">
      <c r="A45" t="s">
        <v>780</v>
      </c>
      <c r="B45" t="s">
        <v>632</v>
      </c>
      <c r="C45" s="1">
        <f t="shared" si="15"/>
        <v>7857</v>
      </c>
      <c r="D45" s="7">
        <f>IF(N45&gt;0, RANK(N45,(N45:P45,Q45:AE45)),0)</f>
        <v>2</v>
      </c>
      <c r="E45" s="7">
        <f>IF(O45&gt;0,RANK(O45,(N45:P45,Q45:AE45)),0)</f>
        <v>1</v>
      </c>
      <c r="F45" s="7">
        <f>IF(P45&gt;0,RANK(P45,(N45:P45,Q45:AE45)),0)</f>
        <v>0</v>
      </c>
      <c r="G45" s="53">
        <f t="shared" si="16"/>
        <v>1143</v>
      </c>
      <c r="H45" s="56">
        <f t="shared" si="17"/>
        <v>0.145475372279496</v>
      </c>
      <c r="I45" s="2"/>
      <c r="J45" s="2">
        <f t="shared" si="18"/>
        <v>0.4051164566628484</v>
      </c>
      <c r="K45" s="2">
        <f t="shared" si="19"/>
        <v>0.55059182894234437</v>
      </c>
      <c r="L45" s="2">
        <f t="shared" si="20"/>
        <v>0</v>
      </c>
      <c r="M45" s="2">
        <f t="shared" si="21"/>
        <v>4.4291714394807169E-2</v>
      </c>
      <c r="N45" s="1">
        <v>3183</v>
      </c>
      <c r="O45" s="1">
        <v>4326</v>
      </c>
      <c r="Q45" s="1">
        <v>348</v>
      </c>
      <c r="U45" s="1">
        <f t="shared" si="13"/>
        <v>0</v>
      </c>
      <c r="V45" s="1">
        <v>0</v>
      </c>
      <c r="AG45" s="5">
        <f>IF(Q45&gt;0,RANK(Q45,(N45:P45,Q45:AE45)),0)</f>
        <v>3</v>
      </c>
      <c r="AH45" s="5">
        <f>IF(R45&gt;0,RANK(R45,(N45:P45,Q45:AE45)),0)</f>
        <v>0</v>
      </c>
      <c r="AI45" s="5">
        <f>IF(T45&gt;0,RANK(T45,(N45:P45,Q45:AE45)),0)</f>
        <v>0</v>
      </c>
      <c r="AJ45" s="5">
        <f>IF(S45&gt;0,RANK(S45,(N45:P45,Q45:AE45)),0)</f>
        <v>0</v>
      </c>
      <c r="AK45" s="2">
        <f t="shared" si="22"/>
        <v>4.4291714394807176E-2</v>
      </c>
      <c r="AL45" s="2">
        <f t="shared" si="23"/>
        <v>0</v>
      </c>
      <c r="AM45" s="2">
        <f t="shared" si="24"/>
        <v>0</v>
      </c>
      <c r="AN45" s="2">
        <f t="shared" si="25"/>
        <v>0</v>
      </c>
      <c r="AP45" t="s">
        <v>780</v>
      </c>
      <c r="AQ45" t="s">
        <v>632</v>
      </c>
      <c r="AR45">
        <v>3</v>
      </c>
      <c r="AS45" s="1"/>
      <c r="AT45" s="88">
        <v>18</v>
      </c>
      <c r="AU45" s="90">
        <v>75</v>
      </c>
      <c r="AV45" s="93">
        <f t="shared" si="14"/>
        <v>18075</v>
      </c>
      <c r="AW45" s="1"/>
      <c r="AX45" s="5" t="s">
        <v>199</v>
      </c>
    </row>
    <row r="46" spans="1:50" hidden="1" outlineLevel="1">
      <c r="A46" t="s">
        <v>536</v>
      </c>
      <c r="B46" t="s">
        <v>632</v>
      </c>
      <c r="C46" s="1">
        <f t="shared" si="15"/>
        <v>12728</v>
      </c>
      <c r="D46" s="7">
        <f>IF(N46&gt;0, RANK(N46,(N46:P46,Q46:AE46)),0)</f>
        <v>2</v>
      </c>
      <c r="E46" s="7">
        <f>IF(O46&gt;0,RANK(O46,(N46:P46,Q46:AE46)),0)</f>
        <v>1</v>
      </c>
      <c r="F46" s="7">
        <f>IF(P46&gt;0,RANK(P46,(N46:P46,Q46:AE46)),0)</f>
        <v>0</v>
      </c>
      <c r="G46" s="53">
        <f t="shared" si="16"/>
        <v>1105</v>
      </c>
      <c r="H46" s="56">
        <f t="shared" si="17"/>
        <v>8.6816467630421112E-2</v>
      </c>
      <c r="I46" s="2"/>
      <c r="J46" s="2">
        <f t="shared" si="18"/>
        <v>0.44076052796983028</v>
      </c>
      <c r="K46" s="2">
        <f t="shared" si="19"/>
        <v>0.5275769956002514</v>
      </c>
      <c r="L46" s="2">
        <f t="shared" si="20"/>
        <v>0</v>
      </c>
      <c r="M46" s="2">
        <f t="shared" si="21"/>
        <v>3.1662476429918263E-2</v>
      </c>
      <c r="N46" s="1">
        <v>5610</v>
      </c>
      <c r="O46" s="1">
        <v>6715</v>
      </c>
      <c r="Q46" s="1">
        <v>403</v>
      </c>
      <c r="U46" s="1">
        <f t="shared" si="13"/>
        <v>0</v>
      </c>
      <c r="V46" s="1">
        <v>0</v>
      </c>
      <c r="AG46" s="5">
        <f>IF(Q46&gt;0,RANK(Q46,(N46:P46,Q46:AE46)),0)</f>
        <v>3</v>
      </c>
      <c r="AH46" s="5">
        <f>IF(R46&gt;0,RANK(R46,(N46:P46,Q46:AE46)),0)</f>
        <v>0</v>
      </c>
      <c r="AI46" s="5">
        <f>IF(T46&gt;0,RANK(T46,(N46:P46,Q46:AE46)),0)</f>
        <v>0</v>
      </c>
      <c r="AJ46" s="5">
        <f>IF(S46&gt;0,RANK(S46,(N46:P46,Q46:AE46)),0)</f>
        <v>0</v>
      </c>
      <c r="AK46" s="2">
        <f t="shared" si="22"/>
        <v>3.166247642991829E-2</v>
      </c>
      <c r="AL46" s="2">
        <f t="shared" si="23"/>
        <v>0</v>
      </c>
      <c r="AM46" s="2">
        <f t="shared" si="24"/>
        <v>0</v>
      </c>
      <c r="AN46" s="2">
        <f t="shared" si="25"/>
        <v>0</v>
      </c>
      <c r="AP46" t="s">
        <v>536</v>
      </c>
      <c r="AQ46" t="s">
        <v>632</v>
      </c>
      <c r="AR46">
        <v>6</v>
      </c>
      <c r="AT46" s="88">
        <v>18</v>
      </c>
      <c r="AU46" s="90">
        <v>77</v>
      </c>
      <c r="AV46" s="93">
        <f t="shared" si="14"/>
        <v>18077</v>
      </c>
      <c r="AX46" s="5" t="s">
        <v>199</v>
      </c>
    </row>
    <row r="47" spans="1:50" hidden="1" outlineLevel="1">
      <c r="A47" t="s">
        <v>982</v>
      </c>
      <c r="B47" t="s">
        <v>632</v>
      </c>
      <c r="C47" s="1">
        <f t="shared" si="15"/>
        <v>10139</v>
      </c>
      <c r="D47" s="7">
        <f>IF(N47&gt;0, RANK(N47,(N47:P47,Q47:AE47)),0)</f>
        <v>2</v>
      </c>
      <c r="E47" s="7">
        <f>IF(O47&gt;0,RANK(O47,(N47:P47,Q47:AE47)),0)</f>
        <v>1</v>
      </c>
      <c r="F47" s="7">
        <f>IF(P47&gt;0,RANK(P47,(N47:P47,Q47:AE47)),0)</f>
        <v>0</v>
      </c>
      <c r="G47" s="53">
        <f t="shared" si="16"/>
        <v>1625</v>
      </c>
      <c r="H47" s="56">
        <f t="shared" si="17"/>
        <v>0.16027221619489102</v>
      </c>
      <c r="I47" s="2"/>
      <c r="J47" s="2">
        <f t="shared" si="18"/>
        <v>0.39727783805108985</v>
      </c>
      <c r="K47" s="2">
        <f t="shared" si="19"/>
        <v>0.55755005424598092</v>
      </c>
      <c r="L47" s="2">
        <f t="shared" si="20"/>
        <v>0</v>
      </c>
      <c r="M47" s="2">
        <f t="shared" si="21"/>
        <v>4.5172107702929232E-2</v>
      </c>
      <c r="N47" s="1">
        <v>4028</v>
      </c>
      <c r="O47" s="1">
        <v>5653</v>
      </c>
      <c r="Q47" s="1">
        <v>458</v>
      </c>
      <c r="U47" s="1">
        <f t="shared" si="13"/>
        <v>0</v>
      </c>
      <c r="V47" s="1">
        <v>0</v>
      </c>
      <c r="AG47" s="5">
        <f>IF(Q47&gt;0,RANK(Q47,(N47:P47,Q47:AE47)),0)</f>
        <v>3</v>
      </c>
      <c r="AH47" s="5">
        <f>IF(R47&gt;0,RANK(R47,(N47:P47,Q47:AE47)),0)</f>
        <v>0</v>
      </c>
      <c r="AI47" s="5">
        <f>IF(T47&gt;0,RANK(T47,(N47:P47,Q47:AE47)),0)</f>
        <v>0</v>
      </c>
      <c r="AJ47" s="5">
        <f>IF(S47&gt;0,RANK(S47,(N47:P47,Q47:AE47)),0)</f>
        <v>0</v>
      </c>
      <c r="AK47" s="2">
        <f t="shared" si="22"/>
        <v>4.517210770292928E-2</v>
      </c>
      <c r="AL47" s="2">
        <f t="shared" si="23"/>
        <v>0</v>
      </c>
      <c r="AM47" s="2">
        <f t="shared" si="24"/>
        <v>0</v>
      </c>
      <c r="AN47" s="2">
        <f t="shared" si="25"/>
        <v>0</v>
      </c>
      <c r="AP47" t="s">
        <v>982</v>
      </c>
      <c r="AQ47" t="s">
        <v>632</v>
      </c>
      <c r="AR47">
        <v>6</v>
      </c>
      <c r="AT47" s="88">
        <v>18</v>
      </c>
      <c r="AU47" s="90">
        <v>79</v>
      </c>
      <c r="AV47" s="93">
        <f t="shared" si="14"/>
        <v>18079</v>
      </c>
      <c r="AX47" s="5" t="s">
        <v>199</v>
      </c>
    </row>
    <row r="48" spans="1:50" hidden="1" outlineLevel="1">
      <c r="A48" t="s">
        <v>94</v>
      </c>
      <c r="B48" t="s">
        <v>632</v>
      </c>
      <c r="C48" s="1">
        <f t="shared" si="15"/>
        <v>57694</v>
      </c>
      <c r="D48" s="7">
        <f>IF(N48&gt;0, RANK(N48,(N48:P48,Q48:AE48)),0)</f>
        <v>2</v>
      </c>
      <c r="E48" s="7">
        <f>IF(O48&gt;0,RANK(O48,(N48:P48,Q48:AE48)),0)</f>
        <v>1</v>
      </c>
      <c r="F48" s="7">
        <f>IF(P48&gt;0,RANK(P48,(N48:P48,Q48:AE48)),0)</f>
        <v>0</v>
      </c>
      <c r="G48" s="53">
        <f t="shared" si="16"/>
        <v>17897</v>
      </c>
      <c r="H48" s="56">
        <f t="shared" si="17"/>
        <v>0.31020556730335908</v>
      </c>
      <c r="I48" s="2"/>
      <c r="J48" s="2">
        <f t="shared" si="18"/>
        <v>0.31668804381738136</v>
      </c>
      <c r="K48" s="2">
        <f t="shared" si="19"/>
        <v>0.62689361112074049</v>
      </c>
      <c r="L48" s="2">
        <f t="shared" si="20"/>
        <v>0</v>
      </c>
      <c r="M48" s="2">
        <f t="shared" si="21"/>
        <v>5.641834506187815E-2</v>
      </c>
      <c r="N48" s="1">
        <v>18271</v>
      </c>
      <c r="O48" s="1">
        <v>36168</v>
      </c>
      <c r="Q48" s="1">
        <v>3255</v>
      </c>
      <c r="U48" s="1">
        <f t="shared" si="13"/>
        <v>0</v>
      </c>
      <c r="V48" s="1">
        <v>0</v>
      </c>
      <c r="AG48" s="5">
        <f>IF(Q48&gt;0,RANK(Q48,(N48:P48,Q48:AE48)),0)</f>
        <v>3</v>
      </c>
      <c r="AH48" s="5">
        <f>IF(R48&gt;0,RANK(R48,(N48:P48,Q48:AE48)),0)</f>
        <v>0</v>
      </c>
      <c r="AI48" s="5">
        <f>IF(T48&gt;0,RANK(T48,(N48:P48,Q48:AE48)),0)</f>
        <v>0</v>
      </c>
      <c r="AJ48" s="5">
        <f>IF(S48&gt;0,RANK(S48,(N48:P48,Q48:AE48)),0)</f>
        <v>0</v>
      </c>
      <c r="AK48" s="2">
        <f t="shared" si="22"/>
        <v>5.6418345061878185E-2</v>
      </c>
      <c r="AL48" s="2">
        <f t="shared" si="23"/>
        <v>0</v>
      </c>
      <c r="AM48" s="2">
        <f t="shared" si="24"/>
        <v>0</v>
      </c>
      <c r="AN48" s="2">
        <f t="shared" si="25"/>
        <v>0</v>
      </c>
      <c r="AP48" t="s">
        <v>94</v>
      </c>
      <c r="AQ48" t="s">
        <v>632</v>
      </c>
      <c r="AR48">
        <v>9</v>
      </c>
      <c r="AT48" s="88">
        <v>18</v>
      </c>
      <c r="AU48" s="90">
        <v>81</v>
      </c>
      <c r="AV48" s="93">
        <f t="shared" si="14"/>
        <v>18081</v>
      </c>
      <c r="AX48" s="5" t="s">
        <v>199</v>
      </c>
    </row>
    <row r="49" spans="1:50" hidden="1" outlineLevel="1">
      <c r="A49" t="s">
        <v>879</v>
      </c>
      <c r="B49" t="s">
        <v>632</v>
      </c>
      <c r="C49" s="1">
        <f t="shared" si="15"/>
        <v>15195</v>
      </c>
      <c r="D49" s="7">
        <f>IF(N49&gt;0, RANK(N49,(N49:P49,Q49:AE49)),0)</f>
        <v>1</v>
      </c>
      <c r="E49" s="7">
        <f>IF(O49&gt;0,RANK(O49,(N49:P49,Q49:AE49)),0)</f>
        <v>2</v>
      </c>
      <c r="F49" s="7">
        <f>IF(P49&gt;0,RANK(P49,(N49:P49,Q49:AE49)),0)</f>
        <v>0</v>
      </c>
      <c r="G49" s="53">
        <f t="shared" si="16"/>
        <v>4880</v>
      </c>
      <c r="H49" s="56">
        <f t="shared" si="17"/>
        <v>0.32115827574860151</v>
      </c>
      <c r="I49" s="2"/>
      <c r="J49" s="2">
        <f t="shared" si="18"/>
        <v>0.65225403093122736</v>
      </c>
      <c r="K49" s="2">
        <f t="shared" si="19"/>
        <v>0.33109575518262585</v>
      </c>
      <c r="L49" s="2">
        <f t="shared" si="20"/>
        <v>0</v>
      </c>
      <c r="M49" s="2">
        <f t="shared" si="21"/>
        <v>1.6650213886146792E-2</v>
      </c>
      <c r="N49" s="1">
        <v>9911</v>
      </c>
      <c r="O49" s="1">
        <v>5031</v>
      </c>
      <c r="Q49" s="1">
        <v>253</v>
      </c>
      <c r="U49" s="1">
        <f t="shared" si="13"/>
        <v>0</v>
      </c>
      <c r="V49" s="1">
        <v>0</v>
      </c>
      <c r="AG49" s="5">
        <f>IF(Q49&gt;0,RANK(Q49,(N49:P49,Q49:AE49)),0)</f>
        <v>3</v>
      </c>
      <c r="AH49" s="5">
        <f>IF(R49&gt;0,RANK(R49,(N49:P49,Q49:AE49)),0)</f>
        <v>0</v>
      </c>
      <c r="AI49" s="5">
        <f>IF(T49&gt;0,RANK(T49,(N49:P49,Q49:AE49)),0)</f>
        <v>0</v>
      </c>
      <c r="AJ49" s="5">
        <f>IF(S49&gt;0,RANK(S49,(N49:P49,Q49:AE49)),0)</f>
        <v>0</v>
      </c>
      <c r="AK49" s="2">
        <f t="shared" si="22"/>
        <v>1.6650213886146757E-2</v>
      </c>
      <c r="AL49" s="2">
        <f t="shared" si="23"/>
        <v>0</v>
      </c>
      <c r="AM49" s="2">
        <f t="shared" si="24"/>
        <v>0</v>
      </c>
      <c r="AN49" s="2">
        <f t="shared" si="25"/>
        <v>0</v>
      </c>
      <c r="AP49" t="s">
        <v>879</v>
      </c>
      <c r="AQ49" t="s">
        <v>632</v>
      </c>
      <c r="AR49">
        <v>8</v>
      </c>
      <c r="AT49" s="88">
        <v>18</v>
      </c>
      <c r="AU49" s="90">
        <v>83</v>
      </c>
      <c r="AV49" s="93">
        <f t="shared" si="14"/>
        <v>18083</v>
      </c>
      <c r="AX49" s="5" t="s">
        <v>199</v>
      </c>
    </row>
    <row r="50" spans="1:50" hidden="1" outlineLevel="1">
      <c r="A50" t="s">
        <v>183</v>
      </c>
      <c r="B50" t="s">
        <v>632</v>
      </c>
      <c r="C50" s="1">
        <f t="shared" si="15"/>
        <v>29752</v>
      </c>
      <c r="D50" s="7">
        <f>IF(N50&gt;0, RANK(N50,(N50:P50,Q50:AE50)),0)</f>
        <v>2</v>
      </c>
      <c r="E50" s="7">
        <f>IF(O50&gt;0,RANK(O50,(N50:P50,Q50:AE50)),0)</f>
        <v>1</v>
      </c>
      <c r="F50" s="7">
        <f>IF(P50&gt;0,RANK(P50,(N50:P50,Q50:AE50)),0)</f>
        <v>0</v>
      </c>
      <c r="G50" s="53">
        <f t="shared" si="16"/>
        <v>12227</v>
      </c>
      <c r="H50" s="56">
        <f t="shared" si="17"/>
        <v>0.41096396880881958</v>
      </c>
      <c r="I50" s="2"/>
      <c r="J50" s="2">
        <f t="shared" si="18"/>
        <v>0.27907367571927938</v>
      </c>
      <c r="K50" s="2">
        <f t="shared" si="19"/>
        <v>0.6900376445280989</v>
      </c>
      <c r="L50" s="2">
        <f t="shared" si="20"/>
        <v>0</v>
      </c>
      <c r="M50" s="2">
        <f t="shared" si="21"/>
        <v>3.0888679752621773E-2</v>
      </c>
      <c r="N50" s="1">
        <v>8303</v>
      </c>
      <c r="O50" s="1">
        <v>20530</v>
      </c>
      <c r="Q50" s="1">
        <v>919</v>
      </c>
      <c r="U50" s="1">
        <f t="shared" si="13"/>
        <v>0</v>
      </c>
      <c r="V50" s="1">
        <v>0</v>
      </c>
      <c r="AG50" s="5">
        <f>IF(Q50&gt;0,RANK(Q50,(N50:P50,Q50:AE50)),0)</f>
        <v>3</v>
      </c>
      <c r="AH50" s="5">
        <f>IF(R50&gt;0,RANK(R50,(N50:P50,Q50:AE50)),0)</f>
        <v>0</v>
      </c>
      <c r="AI50" s="5">
        <f>IF(T50&gt;0,RANK(T50,(N50:P50,Q50:AE50)),0)</f>
        <v>0</v>
      </c>
      <c r="AJ50" s="5">
        <f>IF(S50&gt;0,RANK(S50,(N50:P50,Q50:AE50)),0)</f>
        <v>0</v>
      </c>
      <c r="AK50" s="2">
        <f t="shared" si="22"/>
        <v>3.0888679752621672E-2</v>
      </c>
      <c r="AL50" s="2">
        <f t="shared" si="23"/>
        <v>0</v>
      </c>
      <c r="AM50" s="2">
        <f t="shared" si="24"/>
        <v>0</v>
      </c>
      <c r="AN50" s="2">
        <f t="shared" si="25"/>
        <v>0</v>
      </c>
      <c r="AP50" t="s">
        <v>183</v>
      </c>
      <c r="AQ50" t="s">
        <v>632</v>
      </c>
      <c r="AT50" s="88">
        <v>18</v>
      </c>
      <c r="AU50" s="90">
        <v>85</v>
      </c>
      <c r="AV50" s="93">
        <f t="shared" si="14"/>
        <v>18085</v>
      </c>
      <c r="AX50" s="5" t="s">
        <v>199</v>
      </c>
    </row>
    <row r="51" spans="1:50" hidden="1" outlineLevel="1">
      <c r="A51" t="s">
        <v>444</v>
      </c>
      <c r="B51" t="s">
        <v>632</v>
      </c>
      <c r="C51" s="1">
        <f t="shared" si="15"/>
        <v>9266</v>
      </c>
      <c r="D51" s="7">
        <f>IF(N51&gt;0, RANK(N51,(N51:P51,Q51:AE51)),0)</f>
        <v>2</v>
      </c>
      <c r="E51" s="7">
        <f>IF(O51&gt;0,RANK(O51,(N51:P51,Q51:AE51)),0)</f>
        <v>1</v>
      </c>
      <c r="F51" s="7">
        <f>IF(P51&gt;0,RANK(P51,(N51:P51,Q51:AE51)),0)</f>
        <v>0</v>
      </c>
      <c r="G51" s="53">
        <f t="shared" si="16"/>
        <v>2397</v>
      </c>
      <c r="H51" s="56">
        <f t="shared" si="17"/>
        <v>0.25868767537232895</v>
      </c>
      <c r="I51" s="2"/>
      <c r="J51" s="2">
        <f t="shared" si="18"/>
        <v>0.35150010792143321</v>
      </c>
      <c r="K51" s="2">
        <f t="shared" si="19"/>
        <v>0.61018778329376211</v>
      </c>
      <c r="L51" s="2">
        <f t="shared" si="20"/>
        <v>0</v>
      </c>
      <c r="M51" s="2">
        <f t="shared" si="21"/>
        <v>3.8312108784804622E-2</v>
      </c>
      <c r="N51" s="1">
        <v>3257</v>
      </c>
      <c r="O51" s="1">
        <v>5654</v>
      </c>
      <c r="Q51" s="1">
        <v>355</v>
      </c>
      <c r="U51" s="1">
        <f t="shared" si="13"/>
        <v>0</v>
      </c>
      <c r="V51" s="1">
        <v>0</v>
      </c>
      <c r="AG51" s="5">
        <f>IF(Q51&gt;0,RANK(Q51,(N51:P51,Q51:AE51)),0)</f>
        <v>3</v>
      </c>
      <c r="AH51" s="5">
        <f>IF(R51&gt;0,RANK(R51,(N51:P51,Q51:AE51)),0)</f>
        <v>0</v>
      </c>
      <c r="AI51" s="5">
        <f>IF(T51&gt;0,RANK(T51,(N51:P51,Q51:AE51)),0)</f>
        <v>0</v>
      </c>
      <c r="AJ51" s="5">
        <f>IF(S51&gt;0,RANK(S51,(N51:P51,Q51:AE51)),0)</f>
        <v>0</v>
      </c>
      <c r="AK51" s="2">
        <f t="shared" si="22"/>
        <v>3.8312108784804663E-2</v>
      </c>
      <c r="AL51" s="2">
        <f t="shared" si="23"/>
        <v>0</v>
      </c>
      <c r="AM51" s="2">
        <f t="shared" si="24"/>
        <v>0</v>
      </c>
      <c r="AN51" s="2">
        <f t="shared" si="25"/>
        <v>0</v>
      </c>
      <c r="AP51" t="s">
        <v>444</v>
      </c>
      <c r="AQ51" t="s">
        <v>632</v>
      </c>
      <c r="AR51">
        <v>3</v>
      </c>
      <c r="AT51" s="88">
        <v>18</v>
      </c>
      <c r="AU51" s="90">
        <v>87</v>
      </c>
      <c r="AV51" s="93">
        <f t="shared" si="14"/>
        <v>18087</v>
      </c>
      <c r="AX51" s="5" t="s">
        <v>199</v>
      </c>
    </row>
    <row r="52" spans="1:50" hidden="1" outlineLevel="1">
      <c r="A52" t="s">
        <v>768</v>
      </c>
      <c r="B52" t="s">
        <v>632</v>
      </c>
      <c r="C52" s="1">
        <f t="shared" si="15"/>
        <v>181685</v>
      </c>
      <c r="D52" s="7">
        <f>IF(N52&gt;0, RANK(N52,(N52:P52,Q52:AE52)),0)</f>
        <v>1</v>
      </c>
      <c r="E52" s="7">
        <f>IF(O52&gt;0,RANK(O52,(N52:P52,Q52:AE52)),0)</f>
        <v>2</v>
      </c>
      <c r="F52" s="7">
        <f>IF(P52&gt;0,RANK(P52,(N52:P52,Q52:AE52)),0)</f>
        <v>0</v>
      </c>
      <c r="G52" s="53">
        <f t="shared" si="16"/>
        <v>66548</v>
      </c>
      <c r="H52" s="56">
        <f t="shared" si="17"/>
        <v>0.36628230178605831</v>
      </c>
      <c r="I52" s="2"/>
      <c r="J52" s="2">
        <f t="shared" si="18"/>
        <v>0.67327517406500259</v>
      </c>
      <c r="K52" s="2">
        <f t="shared" si="19"/>
        <v>0.30699287227894434</v>
      </c>
      <c r="L52" s="2">
        <f t="shared" si="20"/>
        <v>0</v>
      </c>
      <c r="M52" s="2">
        <f t="shared" si="21"/>
        <v>1.973195365605307E-2</v>
      </c>
      <c r="N52" s="1">
        <v>122324</v>
      </c>
      <c r="O52" s="1">
        <v>55776</v>
      </c>
      <c r="Q52" s="1">
        <v>3585</v>
      </c>
      <c r="U52" s="1">
        <f t="shared" si="13"/>
        <v>0</v>
      </c>
      <c r="V52" s="1">
        <v>0</v>
      </c>
      <c r="AG52" s="5">
        <f>IF(Q52&gt;0,RANK(Q52,(N52:P52,Q52:AE52)),0)</f>
        <v>3</v>
      </c>
      <c r="AH52" s="5">
        <f>IF(R52&gt;0,RANK(R52,(N52:P52,Q52:AE52)),0)</f>
        <v>0</v>
      </c>
      <c r="AI52" s="5">
        <f>IF(T52&gt;0,RANK(T52,(N52:P52,Q52:AE52)),0)</f>
        <v>0</v>
      </c>
      <c r="AJ52" s="5">
        <f>IF(S52&gt;0,RANK(S52,(N52:P52,Q52:AE52)),0)</f>
        <v>0</v>
      </c>
      <c r="AK52" s="2">
        <f t="shared" si="22"/>
        <v>1.9731953656053059E-2</v>
      </c>
      <c r="AL52" s="2">
        <f t="shared" si="23"/>
        <v>0</v>
      </c>
      <c r="AM52" s="2">
        <f t="shared" si="24"/>
        <v>0</v>
      </c>
      <c r="AN52" s="2">
        <f t="shared" si="25"/>
        <v>0</v>
      </c>
      <c r="AP52" t="s">
        <v>768</v>
      </c>
      <c r="AQ52" t="s">
        <v>632</v>
      </c>
      <c r="AR52">
        <v>1</v>
      </c>
      <c r="AT52" s="88">
        <v>18</v>
      </c>
      <c r="AU52" s="90">
        <v>89</v>
      </c>
      <c r="AV52" s="93">
        <f t="shared" si="14"/>
        <v>18089</v>
      </c>
      <c r="AX52" s="5" t="s">
        <v>199</v>
      </c>
    </row>
    <row r="53" spans="1:50" hidden="1" outlineLevel="1">
      <c r="A53" t="s">
        <v>435</v>
      </c>
      <c r="B53" t="s">
        <v>632</v>
      </c>
      <c r="C53" s="1">
        <f t="shared" si="15"/>
        <v>42009</v>
      </c>
      <c r="D53" s="7">
        <f>IF(N53&gt;0, RANK(N53,(N53:P53,Q53:AE53)),0)</f>
        <v>1</v>
      </c>
      <c r="E53" s="7">
        <f>IF(O53&gt;0,RANK(O53,(N53:P53,Q53:AE53)),0)</f>
        <v>2</v>
      </c>
      <c r="F53" s="7">
        <f>IF(P53&gt;0,RANK(P53,(N53:P53,Q53:AE53)),0)</f>
        <v>0</v>
      </c>
      <c r="G53" s="53">
        <f t="shared" si="16"/>
        <v>8026</v>
      </c>
      <c r="H53" s="56">
        <f t="shared" si="17"/>
        <v>0.19105429788854769</v>
      </c>
      <c r="I53" s="2"/>
      <c r="J53" s="2">
        <f t="shared" si="18"/>
        <v>0.57582898902616109</v>
      </c>
      <c r="K53" s="2">
        <f t="shared" si="19"/>
        <v>0.38477469113761337</v>
      </c>
      <c r="L53" s="2">
        <f t="shared" si="20"/>
        <v>0</v>
      </c>
      <c r="M53" s="2">
        <f t="shared" si="21"/>
        <v>3.9396319836225546E-2</v>
      </c>
      <c r="N53" s="1">
        <v>24190</v>
      </c>
      <c r="O53" s="1">
        <v>16164</v>
      </c>
      <c r="Q53" s="1">
        <v>1653</v>
      </c>
      <c r="U53" s="1">
        <f t="shared" si="13"/>
        <v>0</v>
      </c>
      <c r="V53" s="1">
        <v>2</v>
      </c>
      <c r="AG53" s="5">
        <f>IF(Q53&gt;0,RANK(Q53,(N53:P53,Q53:AE53)),0)</f>
        <v>3</v>
      </c>
      <c r="AH53" s="5">
        <f>IF(R53&gt;0,RANK(R53,(N53:P53,Q53:AE53)),0)</f>
        <v>0</v>
      </c>
      <c r="AI53" s="5">
        <f>IF(T53&gt;0,RANK(T53,(N53:P53,Q53:AE53)),0)</f>
        <v>0</v>
      </c>
      <c r="AJ53" s="5">
        <f>IF(S53&gt;0,RANK(S53,(N53:P53,Q53:AE53)),0)</f>
        <v>0</v>
      </c>
      <c r="AK53" s="2">
        <f t="shared" si="22"/>
        <v>3.9348710990502037E-2</v>
      </c>
      <c r="AL53" s="2">
        <f t="shared" si="23"/>
        <v>0</v>
      </c>
      <c r="AM53" s="2">
        <f t="shared" si="24"/>
        <v>0</v>
      </c>
      <c r="AN53" s="2">
        <f t="shared" si="25"/>
        <v>0</v>
      </c>
      <c r="AP53" t="s">
        <v>435</v>
      </c>
      <c r="AQ53" t="s">
        <v>632</v>
      </c>
      <c r="AT53" s="88">
        <v>18</v>
      </c>
      <c r="AU53" s="90">
        <v>91</v>
      </c>
      <c r="AV53" s="93">
        <f t="shared" si="14"/>
        <v>18091</v>
      </c>
      <c r="AX53" s="5" t="s">
        <v>199</v>
      </c>
    </row>
    <row r="54" spans="1:50" hidden="1" outlineLevel="1">
      <c r="A54" t="s">
        <v>641</v>
      </c>
      <c r="B54" t="s">
        <v>632</v>
      </c>
      <c r="C54" s="1">
        <f t="shared" si="15"/>
        <v>17664</v>
      </c>
      <c r="D54" s="7">
        <f>IF(N54&gt;0, RANK(N54,(N54:P54,Q54:AE54)),0)</f>
        <v>2</v>
      </c>
      <c r="E54" s="7">
        <f>IF(O54&gt;0,RANK(O54,(N54:P54,Q54:AE54)),0)</f>
        <v>1</v>
      </c>
      <c r="F54" s="7">
        <f>IF(P54&gt;0,RANK(P54,(N54:P54,Q54:AE54)),0)</f>
        <v>0</v>
      </c>
      <c r="G54" s="53">
        <f t="shared" si="16"/>
        <v>3264</v>
      </c>
      <c r="H54" s="56">
        <f t="shared" si="17"/>
        <v>0.18478260869565216</v>
      </c>
      <c r="I54" s="2"/>
      <c r="J54" s="2">
        <f t="shared" si="18"/>
        <v>0.38666213768115942</v>
      </c>
      <c r="K54" s="2">
        <f t="shared" si="19"/>
        <v>0.57144474637681164</v>
      </c>
      <c r="L54" s="2">
        <f t="shared" si="20"/>
        <v>0</v>
      </c>
      <c r="M54" s="2">
        <f t="shared" si="21"/>
        <v>4.1893115942028936E-2</v>
      </c>
      <c r="N54" s="1">
        <v>6830</v>
      </c>
      <c r="O54" s="1">
        <v>10094</v>
      </c>
      <c r="Q54" s="1">
        <v>740</v>
      </c>
      <c r="U54" s="1">
        <f t="shared" si="13"/>
        <v>0</v>
      </c>
      <c r="V54" s="1">
        <v>0</v>
      </c>
      <c r="AG54" s="5">
        <f>IF(Q54&gt;0,RANK(Q54,(N54:P54,Q54:AE54)),0)</f>
        <v>3</v>
      </c>
      <c r="AH54" s="5">
        <f>IF(R54&gt;0,RANK(R54,(N54:P54,Q54:AE54)),0)</f>
        <v>0</v>
      </c>
      <c r="AI54" s="5">
        <f>IF(T54&gt;0,RANK(T54,(N54:P54,Q54:AE54)),0)</f>
        <v>0</v>
      </c>
      <c r="AJ54" s="5">
        <f>IF(S54&gt;0,RANK(S54,(N54:P54,Q54:AE54)),0)</f>
        <v>0</v>
      </c>
      <c r="AK54" s="2">
        <f t="shared" si="22"/>
        <v>4.1893115942028984E-2</v>
      </c>
      <c r="AL54" s="2">
        <f t="shared" si="23"/>
        <v>0</v>
      </c>
      <c r="AM54" s="2">
        <f t="shared" si="24"/>
        <v>0</v>
      </c>
      <c r="AN54" s="2">
        <f t="shared" si="25"/>
        <v>0</v>
      </c>
      <c r="AP54" t="s">
        <v>641</v>
      </c>
      <c r="AQ54" t="s">
        <v>632</v>
      </c>
      <c r="AR54">
        <v>9</v>
      </c>
      <c r="AT54" s="88">
        <v>18</v>
      </c>
      <c r="AU54" s="90">
        <v>93</v>
      </c>
      <c r="AV54" s="93">
        <f t="shared" si="14"/>
        <v>18093</v>
      </c>
      <c r="AX54" s="5" t="s">
        <v>199</v>
      </c>
    </row>
    <row r="55" spans="1:50" hidden="1" outlineLevel="1">
      <c r="A55" t="s">
        <v>395</v>
      </c>
      <c r="B55" t="s">
        <v>632</v>
      </c>
      <c r="C55" s="1">
        <f t="shared" si="15"/>
        <v>52217</v>
      </c>
      <c r="D55" s="7">
        <f>IF(N55&gt;0, RANK(N55,(N55:P55,Q55:AE55)),0)</f>
        <v>1</v>
      </c>
      <c r="E55" s="7">
        <f>IF(O55&gt;0,RANK(O55,(N55:P55,Q55:AE55)),0)</f>
        <v>2</v>
      </c>
      <c r="F55" s="7">
        <f>IF(P55&gt;0,RANK(P55,(N55:P55,Q55:AE55)),0)</f>
        <v>0</v>
      </c>
      <c r="G55" s="53">
        <f t="shared" si="16"/>
        <v>1341</v>
      </c>
      <c r="H55" s="56">
        <f t="shared" si="17"/>
        <v>2.5681291533408659E-2</v>
      </c>
      <c r="I55" s="2"/>
      <c r="J55" s="2">
        <f t="shared" si="18"/>
        <v>0.48629756592680545</v>
      </c>
      <c r="K55" s="2">
        <f t="shared" si="19"/>
        <v>0.46061627439339681</v>
      </c>
      <c r="L55" s="2">
        <f t="shared" si="20"/>
        <v>0</v>
      </c>
      <c r="M55" s="2">
        <f t="shared" si="21"/>
        <v>5.3086159679797795E-2</v>
      </c>
      <c r="N55" s="1">
        <v>25393</v>
      </c>
      <c r="O55" s="1">
        <v>24052</v>
      </c>
      <c r="Q55" s="1">
        <v>2766</v>
      </c>
      <c r="U55" s="1">
        <f t="shared" si="13"/>
        <v>0</v>
      </c>
      <c r="V55" s="1">
        <v>6</v>
      </c>
      <c r="AG55" s="5">
        <f>IF(Q55&gt;0,RANK(Q55,(N55:P55,Q55:AE55)),0)</f>
        <v>3</v>
      </c>
      <c r="AH55" s="5">
        <f>IF(R55&gt;0,RANK(R55,(N55:P55,Q55:AE55)),0)</f>
        <v>0</v>
      </c>
      <c r="AI55" s="5">
        <f>IF(T55&gt;0,RANK(T55,(N55:P55,Q55:AE55)),0)</f>
        <v>0</v>
      </c>
      <c r="AJ55" s="5">
        <f>IF(S55&gt;0,RANK(S55,(N55:P55,Q55:AE55)),0)</f>
        <v>0</v>
      </c>
      <c r="AK55" s="2">
        <f t="shared" si="22"/>
        <v>5.2971254572265737E-2</v>
      </c>
      <c r="AL55" s="2">
        <f t="shared" si="23"/>
        <v>0</v>
      </c>
      <c r="AM55" s="2">
        <f t="shared" si="24"/>
        <v>0</v>
      </c>
      <c r="AN55" s="2">
        <f t="shared" si="25"/>
        <v>0</v>
      </c>
      <c r="AP55" t="s">
        <v>395</v>
      </c>
      <c r="AQ55" t="s">
        <v>632</v>
      </c>
      <c r="AR55">
        <v>5</v>
      </c>
      <c r="AT55" s="88">
        <v>18</v>
      </c>
      <c r="AU55" s="90">
        <v>95</v>
      </c>
      <c r="AV55" s="93">
        <f t="shared" si="14"/>
        <v>18095</v>
      </c>
      <c r="AX55" s="5" t="s">
        <v>199</v>
      </c>
    </row>
    <row r="56" spans="1:50" hidden="1" outlineLevel="1">
      <c r="A56" t="s">
        <v>143</v>
      </c>
      <c r="B56" t="s">
        <v>632</v>
      </c>
      <c r="C56" s="1">
        <f t="shared" si="15"/>
        <v>357193</v>
      </c>
      <c r="D56" s="7">
        <f>IF(N56&gt;0, RANK(N56,(N56:P56,Q56:AE56)),0)</f>
        <v>1</v>
      </c>
      <c r="E56" s="7">
        <f>IF(O56&gt;0,RANK(O56,(N56:P56,Q56:AE56)),0)</f>
        <v>2</v>
      </c>
      <c r="F56" s="7">
        <f>IF(P56&gt;0,RANK(P56,(N56:P56,Q56:AE56)),0)</f>
        <v>0</v>
      </c>
      <c r="G56" s="53">
        <f t="shared" si="16"/>
        <v>80618</v>
      </c>
      <c r="H56" s="56">
        <f t="shared" si="17"/>
        <v>0.22569871190084911</v>
      </c>
      <c r="I56" s="2"/>
      <c r="J56" s="2">
        <f t="shared" si="18"/>
        <v>0.58825060961441011</v>
      </c>
      <c r="K56" s="2">
        <f t="shared" si="19"/>
        <v>0.362551897713561</v>
      </c>
      <c r="L56" s="2">
        <f t="shared" si="20"/>
        <v>0</v>
      </c>
      <c r="M56" s="2">
        <f t="shared" si="21"/>
        <v>4.9197492672028886E-2</v>
      </c>
      <c r="N56" s="1">
        <v>210119</v>
      </c>
      <c r="O56" s="1">
        <v>129501</v>
      </c>
      <c r="Q56" s="1">
        <v>17573</v>
      </c>
      <c r="U56" s="1">
        <f t="shared" si="13"/>
        <v>0</v>
      </c>
      <c r="V56" s="1">
        <v>0</v>
      </c>
      <c r="AG56" s="5">
        <f>IF(Q56&gt;0,RANK(Q56,(N56:P56,Q56:AE56)),0)</f>
        <v>3</v>
      </c>
      <c r="AH56" s="5">
        <f>IF(R56&gt;0,RANK(R56,(N56:P56,Q56:AE56)),0)</f>
        <v>0</v>
      </c>
      <c r="AI56" s="5">
        <f>IF(T56&gt;0,RANK(T56,(N56:P56,Q56:AE56)),0)</f>
        <v>0</v>
      </c>
      <c r="AJ56" s="5">
        <f>IF(S56&gt;0,RANK(S56,(N56:P56,Q56:AE56)),0)</f>
        <v>0</v>
      </c>
      <c r="AK56" s="2">
        <f t="shared" si="22"/>
        <v>4.9197492672028845E-2</v>
      </c>
      <c r="AL56" s="2">
        <f t="shared" si="23"/>
        <v>0</v>
      </c>
      <c r="AM56" s="2">
        <f t="shared" si="24"/>
        <v>0</v>
      </c>
      <c r="AN56" s="2">
        <f t="shared" si="25"/>
        <v>0</v>
      </c>
      <c r="AP56" t="s">
        <v>143</v>
      </c>
      <c r="AQ56" t="s">
        <v>632</v>
      </c>
      <c r="AT56" s="88">
        <v>18</v>
      </c>
      <c r="AU56" s="90">
        <v>97</v>
      </c>
      <c r="AV56" s="93">
        <f t="shared" si="14"/>
        <v>18097</v>
      </c>
      <c r="AX56" s="5" t="s">
        <v>199</v>
      </c>
    </row>
    <row r="57" spans="1:50" hidden="1" outlineLevel="1">
      <c r="A57" t="s">
        <v>683</v>
      </c>
      <c r="B57" t="s">
        <v>632</v>
      </c>
      <c r="C57" s="1">
        <f t="shared" si="15"/>
        <v>17611</v>
      </c>
      <c r="D57" s="7">
        <f>IF(N57&gt;0, RANK(N57,(N57:P57,Q57:AE57)),0)</f>
        <v>2</v>
      </c>
      <c r="E57" s="7">
        <f>IF(O57&gt;0,RANK(O57,(N57:P57,Q57:AE57)),0)</f>
        <v>1</v>
      </c>
      <c r="F57" s="7">
        <f>IF(P57&gt;0,RANK(P57,(N57:P57,Q57:AE57)),0)</f>
        <v>0</v>
      </c>
      <c r="G57" s="53">
        <f t="shared" si="16"/>
        <v>2789</v>
      </c>
      <c r="H57" s="56">
        <f t="shared" si="17"/>
        <v>0.15836692975980921</v>
      </c>
      <c r="I57" s="2"/>
      <c r="J57" s="2">
        <f t="shared" si="18"/>
        <v>0.40383851002214527</v>
      </c>
      <c r="K57" s="2">
        <f t="shared" si="19"/>
        <v>0.56220543978195447</v>
      </c>
      <c r="L57" s="2">
        <f t="shared" si="20"/>
        <v>0</v>
      </c>
      <c r="M57" s="2">
        <f t="shared" si="21"/>
        <v>3.39560501959002E-2</v>
      </c>
      <c r="N57" s="1">
        <v>7112</v>
      </c>
      <c r="O57" s="1">
        <v>9901</v>
      </c>
      <c r="Q57" s="1">
        <v>598</v>
      </c>
      <c r="U57" s="1">
        <f t="shared" si="13"/>
        <v>0</v>
      </c>
      <c r="V57" s="1">
        <v>0</v>
      </c>
      <c r="AG57" s="5">
        <f>IF(Q57&gt;0,RANK(Q57,(N57:P57,Q57:AE57)),0)</f>
        <v>3</v>
      </c>
      <c r="AH57" s="5">
        <f>IF(R57&gt;0,RANK(R57,(N57:P57,Q57:AE57)),0)</f>
        <v>0</v>
      </c>
      <c r="AI57" s="5">
        <f>IF(T57&gt;0,RANK(T57,(N57:P57,Q57:AE57)),0)</f>
        <v>0</v>
      </c>
      <c r="AJ57" s="5">
        <f>IF(S57&gt;0,RANK(S57,(N57:P57,Q57:AE57)),0)</f>
        <v>0</v>
      </c>
      <c r="AK57" s="2">
        <f t="shared" si="22"/>
        <v>3.3956050195900291E-2</v>
      </c>
      <c r="AL57" s="2">
        <f t="shared" si="23"/>
        <v>0</v>
      </c>
      <c r="AM57" s="2">
        <f t="shared" si="24"/>
        <v>0</v>
      </c>
      <c r="AN57" s="2">
        <f t="shared" si="25"/>
        <v>0</v>
      </c>
      <c r="AP57" t="s">
        <v>683</v>
      </c>
      <c r="AQ57" t="s">
        <v>632</v>
      </c>
      <c r="AR57">
        <v>2</v>
      </c>
      <c r="AT57" s="88">
        <v>18</v>
      </c>
      <c r="AU57" s="90">
        <v>99</v>
      </c>
      <c r="AV57" s="93">
        <f t="shared" si="14"/>
        <v>18099</v>
      </c>
      <c r="AX57" s="5" t="s">
        <v>199</v>
      </c>
    </row>
    <row r="58" spans="1:50" hidden="1" outlineLevel="1">
      <c r="A58" t="s">
        <v>135</v>
      </c>
      <c r="B58" t="s">
        <v>632</v>
      </c>
      <c r="C58" s="1">
        <f t="shared" si="15"/>
        <v>4719</v>
      </c>
      <c r="D58" s="7">
        <f>IF(N58&gt;0, RANK(N58,(N58:P58,Q58:AE58)),0)</f>
        <v>2</v>
      </c>
      <c r="E58" s="7">
        <f>IF(O58&gt;0,RANK(O58,(N58:P58,Q58:AE58)),0)</f>
        <v>1</v>
      </c>
      <c r="F58" s="7">
        <f>IF(P58&gt;0,RANK(P58,(N58:P58,Q58:AE58)),0)</f>
        <v>0</v>
      </c>
      <c r="G58" s="53">
        <f t="shared" si="16"/>
        <v>421</v>
      </c>
      <c r="H58" s="56">
        <f t="shared" si="17"/>
        <v>8.9213816486543765E-2</v>
      </c>
      <c r="I58" s="2"/>
      <c r="J58" s="2">
        <f t="shared" si="18"/>
        <v>0.43441407077770716</v>
      </c>
      <c r="K58" s="2">
        <f t="shared" si="19"/>
        <v>0.52362788726425091</v>
      </c>
      <c r="L58" s="2">
        <f t="shared" si="20"/>
        <v>0</v>
      </c>
      <c r="M58" s="2">
        <f t="shared" si="21"/>
        <v>4.1958041958041981E-2</v>
      </c>
      <c r="N58" s="1">
        <v>2050</v>
      </c>
      <c r="O58" s="1">
        <v>2471</v>
      </c>
      <c r="Q58" s="1">
        <v>198</v>
      </c>
      <c r="U58" s="1">
        <f t="shared" si="13"/>
        <v>0</v>
      </c>
      <c r="V58" s="1">
        <v>0</v>
      </c>
      <c r="AG58" s="5">
        <f>IF(Q58&gt;0,RANK(Q58,(N58:P58,Q58:AE58)),0)</f>
        <v>3</v>
      </c>
      <c r="AH58" s="5">
        <f>IF(R58&gt;0,RANK(R58,(N58:P58,Q58:AE58)),0)</f>
        <v>0</v>
      </c>
      <c r="AI58" s="5">
        <f>IF(T58&gt;0,RANK(T58,(N58:P58,Q58:AE58)),0)</f>
        <v>0</v>
      </c>
      <c r="AJ58" s="5">
        <f>IF(S58&gt;0,RANK(S58,(N58:P58,Q58:AE58)),0)</f>
        <v>0</v>
      </c>
      <c r="AK58" s="2">
        <f t="shared" si="22"/>
        <v>4.195804195804196E-2</v>
      </c>
      <c r="AL58" s="2">
        <f t="shared" si="23"/>
        <v>0</v>
      </c>
      <c r="AM58" s="2">
        <f t="shared" si="24"/>
        <v>0</v>
      </c>
      <c r="AN58" s="2">
        <f t="shared" si="25"/>
        <v>0</v>
      </c>
      <c r="AP58" t="s">
        <v>135</v>
      </c>
      <c r="AQ58" t="s">
        <v>632</v>
      </c>
      <c r="AR58">
        <v>8</v>
      </c>
      <c r="AT58" s="88">
        <v>18</v>
      </c>
      <c r="AU58" s="90">
        <v>101</v>
      </c>
      <c r="AV58" s="93">
        <f t="shared" si="14"/>
        <v>18101</v>
      </c>
      <c r="AX58" s="5" t="s">
        <v>199</v>
      </c>
    </row>
    <row r="59" spans="1:50" hidden="1" outlineLevel="1">
      <c r="A59" t="s">
        <v>916</v>
      </c>
      <c r="B59" t="s">
        <v>632</v>
      </c>
      <c r="C59" s="1">
        <f t="shared" si="15"/>
        <v>12644</v>
      </c>
      <c r="D59" s="7">
        <f>IF(N59&gt;0, RANK(N59,(N59:P59,Q59:AE59)),0)</f>
        <v>2</v>
      </c>
      <c r="E59" s="7">
        <f>IF(O59&gt;0,RANK(O59,(N59:P59,Q59:AE59)),0)</f>
        <v>1</v>
      </c>
      <c r="F59" s="7">
        <f>IF(P59&gt;0,RANK(P59,(N59:P59,Q59:AE59)),0)</f>
        <v>0</v>
      </c>
      <c r="G59" s="53">
        <f t="shared" si="16"/>
        <v>1907</v>
      </c>
      <c r="H59" s="56">
        <f t="shared" si="17"/>
        <v>0.15082252451755773</v>
      </c>
      <c r="I59" s="2"/>
      <c r="J59" s="2">
        <f t="shared" si="18"/>
        <v>0.39425814615627963</v>
      </c>
      <c r="K59" s="2">
        <f t="shared" si="19"/>
        <v>0.54508067067383736</v>
      </c>
      <c r="L59" s="2">
        <f t="shared" si="20"/>
        <v>0</v>
      </c>
      <c r="M59" s="2">
        <f t="shared" si="21"/>
        <v>6.0661183169883004E-2</v>
      </c>
      <c r="N59" s="1">
        <v>4985</v>
      </c>
      <c r="O59" s="1">
        <v>6892</v>
      </c>
      <c r="Q59" s="1">
        <v>767</v>
      </c>
      <c r="U59" s="1">
        <f t="shared" si="13"/>
        <v>0</v>
      </c>
      <c r="V59" s="1">
        <v>0</v>
      </c>
      <c r="AG59" s="5">
        <f>IF(Q59&gt;0,RANK(Q59,(N59:P59,Q59:AE59)),0)</f>
        <v>3</v>
      </c>
      <c r="AH59" s="5">
        <f>IF(R59&gt;0,RANK(R59,(N59:P59,Q59:AE59)),0)</f>
        <v>0</v>
      </c>
      <c r="AI59" s="5">
        <f>IF(T59&gt;0,RANK(T59,(N59:P59,Q59:AE59)),0)</f>
        <v>0</v>
      </c>
      <c r="AJ59" s="5">
        <f>IF(S59&gt;0,RANK(S59,(N59:P59,Q59:AE59)),0)</f>
        <v>0</v>
      </c>
      <c r="AK59" s="2">
        <f t="shared" si="22"/>
        <v>6.0661183169882948E-2</v>
      </c>
      <c r="AL59" s="2">
        <f t="shared" si="23"/>
        <v>0</v>
      </c>
      <c r="AM59" s="2">
        <f t="shared" si="24"/>
        <v>0</v>
      </c>
      <c r="AN59" s="2">
        <f t="shared" si="25"/>
        <v>0</v>
      </c>
      <c r="AP59" t="s">
        <v>916</v>
      </c>
      <c r="AQ59" t="s">
        <v>632</v>
      </c>
      <c r="AR59">
        <v>2</v>
      </c>
      <c r="AT59" s="88">
        <v>18</v>
      </c>
      <c r="AU59" s="90">
        <v>103</v>
      </c>
      <c r="AV59" s="93">
        <f t="shared" si="14"/>
        <v>18103</v>
      </c>
      <c r="AX59" s="5" t="s">
        <v>199</v>
      </c>
    </row>
    <row r="60" spans="1:50" hidden="1" outlineLevel="1">
      <c r="A60" t="s">
        <v>764</v>
      </c>
      <c r="B60" t="s">
        <v>632</v>
      </c>
      <c r="C60" s="1">
        <f t="shared" si="15"/>
        <v>56220</v>
      </c>
      <c r="D60" s="7">
        <f>IF(N60&gt;0, RANK(N60,(N60:P60,Q60:AE60)),0)</f>
        <v>1</v>
      </c>
      <c r="E60" s="7">
        <f>IF(O60&gt;0,RANK(O60,(N60:P60,Q60:AE60)),0)</f>
        <v>2</v>
      </c>
      <c r="F60" s="7">
        <f>IF(P60&gt;0,RANK(P60,(N60:P60,Q60:AE60)),0)</f>
        <v>0</v>
      </c>
      <c r="G60" s="53">
        <f t="shared" si="16"/>
        <v>13452</v>
      </c>
      <c r="H60" s="56">
        <f t="shared" si="17"/>
        <v>0.23927427961579509</v>
      </c>
      <c r="I60" s="2"/>
      <c r="J60" s="2">
        <f t="shared" si="18"/>
        <v>0.59815012451085026</v>
      </c>
      <c r="K60" s="2">
        <f t="shared" si="19"/>
        <v>0.35887584489505514</v>
      </c>
      <c r="L60" s="2">
        <f t="shared" si="20"/>
        <v>0</v>
      </c>
      <c r="M60" s="2">
        <f t="shared" si="21"/>
        <v>4.2974030594094603E-2</v>
      </c>
      <c r="N60" s="1">
        <v>33628</v>
      </c>
      <c r="O60" s="1">
        <v>20176</v>
      </c>
      <c r="Q60" s="1">
        <v>2415</v>
      </c>
      <c r="U60" s="1">
        <f t="shared" si="13"/>
        <v>0</v>
      </c>
      <c r="V60" s="1">
        <v>1</v>
      </c>
      <c r="AG60" s="5">
        <f>IF(Q60&gt;0,RANK(Q60,(N60:P60,Q60:AE60)),0)</f>
        <v>3</v>
      </c>
      <c r="AH60" s="5">
        <f>IF(R60&gt;0,RANK(R60,(N60:P60,Q60:AE60)),0)</f>
        <v>0</v>
      </c>
      <c r="AI60" s="5">
        <f>IF(T60&gt;0,RANK(T60,(N60:P60,Q60:AE60)),0)</f>
        <v>0</v>
      </c>
      <c r="AJ60" s="5">
        <f>IF(S60&gt;0,RANK(S60,(N60:P60,Q60:AE60)),0)</f>
        <v>0</v>
      </c>
      <c r="AK60" s="2">
        <f t="shared" si="22"/>
        <v>4.2956243329775878E-2</v>
      </c>
      <c r="AL60" s="2">
        <f t="shared" si="23"/>
        <v>0</v>
      </c>
      <c r="AM60" s="2">
        <f t="shared" si="24"/>
        <v>0</v>
      </c>
      <c r="AN60" s="2">
        <f t="shared" si="25"/>
        <v>0</v>
      </c>
      <c r="AP60" t="s">
        <v>764</v>
      </c>
      <c r="AQ60" t="s">
        <v>632</v>
      </c>
      <c r="AR60">
        <v>9</v>
      </c>
      <c r="AT60" s="88">
        <v>18</v>
      </c>
      <c r="AU60" s="90">
        <v>105</v>
      </c>
      <c r="AV60" s="93">
        <f t="shared" si="14"/>
        <v>18105</v>
      </c>
      <c r="AX60" s="5" t="s">
        <v>199</v>
      </c>
    </row>
    <row r="61" spans="1:50" hidden="1" outlineLevel="1">
      <c r="A61" t="s">
        <v>415</v>
      </c>
      <c r="B61" t="s">
        <v>632</v>
      </c>
      <c r="C61" s="1">
        <f t="shared" si="15"/>
        <v>14454</v>
      </c>
      <c r="D61" s="7">
        <f>IF(N61&gt;0, RANK(N61,(N61:P61,Q61:AE61)),0)</f>
        <v>2</v>
      </c>
      <c r="E61" s="7">
        <f>IF(O61&gt;0,RANK(O61,(N61:P61,Q61:AE61)),0)</f>
        <v>1</v>
      </c>
      <c r="F61" s="7">
        <f>IF(P61&gt;0,RANK(P61,(N61:P61,Q61:AE61)),0)</f>
        <v>0</v>
      </c>
      <c r="G61" s="53">
        <f t="shared" si="16"/>
        <v>2625</v>
      </c>
      <c r="H61" s="56">
        <f t="shared" si="17"/>
        <v>0.18161062681610626</v>
      </c>
      <c r="I61" s="2"/>
      <c r="J61" s="2">
        <f t="shared" si="18"/>
        <v>0.38203957382039572</v>
      </c>
      <c r="K61" s="2">
        <f t="shared" si="19"/>
        <v>0.56365020063650195</v>
      </c>
      <c r="L61" s="2">
        <f t="shared" si="20"/>
        <v>0</v>
      </c>
      <c r="M61" s="2">
        <f t="shared" si="21"/>
        <v>5.4310225543102386E-2</v>
      </c>
      <c r="N61" s="1">
        <v>5522</v>
      </c>
      <c r="O61" s="1">
        <v>8147</v>
      </c>
      <c r="Q61" s="1">
        <v>785</v>
      </c>
      <c r="U61" s="1">
        <f t="shared" si="13"/>
        <v>0</v>
      </c>
      <c r="V61" s="1">
        <v>0</v>
      </c>
      <c r="AG61" s="5">
        <f>IF(Q61&gt;0,RANK(Q61,(N61:P61,Q61:AE61)),0)</f>
        <v>3</v>
      </c>
      <c r="AH61" s="5">
        <f>IF(R61&gt;0,RANK(R61,(N61:P61,Q61:AE61)),0)</f>
        <v>0</v>
      </c>
      <c r="AI61" s="5">
        <f>IF(T61&gt;0,RANK(T61,(N61:P61,Q61:AE61)),0)</f>
        <v>0</v>
      </c>
      <c r="AJ61" s="5">
        <f>IF(S61&gt;0,RANK(S61,(N61:P61,Q61:AE61)),0)</f>
        <v>0</v>
      </c>
      <c r="AK61" s="2">
        <f t="shared" si="22"/>
        <v>5.4310225543102254E-2</v>
      </c>
      <c r="AL61" s="2">
        <f t="shared" si="23"/>
        <v>0</v>
      </c>
      <c r="AM61" s="2">
        <f t="shared" si="24"/>
        <v>0</v>
      </c>
      <c r="AN61" s="2">
        <f t="shared" si="25"/>
        <v>0</v>
      </c>
      <c r="AP61" t="s">
        <v>415</v>
      </c>
      <c r="AQ61" t="s">
        <v>632</v>
      </c>
      <c r="AR61">
        <v>4</v>
      </c>
      <c r="AT61" s="88">
        <v>18</v>
      </c>
      <c r="AU61" s="90">
        <v>107</v>
      </c>
      <c r="AV61" s="93">
        <f t="shared" si="14"/>
        <v>18107</v>
      </c>
      <c r="AX61" s="5" t="s">
        <v>199</v>
      </c>
    </row>
    <row r="62" spans="1:50" hidden="1" outlineLevel="1">
      <c r="A62" t="s">
        <v>389</v>
      </c>
      <c r="B62" t="s">
        <v>632</v>
      </c>
      <c r="C62" s="1">
        <f t="shared" si="15"/>
        <v>28090</v>
      </c>
      <c r="D62" s="7">
        <f>IF(N62&gt;0, RANK(N62,(N62:P62,Q62:AE62)),0)</f>
        <v>2</v>
      </c>
      <c r="E62" s="7">
        <f>IF(O62&gt;0,RANK(O62,(N62:P62,Q62:AE62)),0)</f>
        <v>1</v>
      </c>
      <c r="F62" s="7">
        <f>IF(P62&gt;0,RANK(P62,(N62:P62,Q62:AE62)),0)</f>
        <v>0</v>
      </c>
      <c r="G62" s="53">
        <f t="shared" si="16"/>
        <v>7785</v>
      </c>
      <c r="H62" s="56">
        <f t="shared" si="17"/>
        <v>0.2771448914204343</v>
      </c>
      <c r="I62" s="2"/>
      <c r="J62" s="2">
        <f t="shared" si="18"/>
        <v>0.33097187611249557</v>
      </c>
      <c r="K62" s="2">
        <f t="shared" si="19"/>
        <v>0.60811676753292987</v>
      </c>
      <c r="L62" s="2">
        <f t="shared" si="20"/>
        <v>0</v>
      </c>
      <c r="M62" s="2">
        <f t="shared" si="21"/>
        <v>6.0911356354574564E-2</v>
      </c>
      <c r="N62" s="1">
        <v>9297</v>
      </c>
      <c r="O62" s="1">
        <v>17082</v>
      </c>
      <c r="Q62" s="1">
        <v>1711</v>
      </c>
      <c r="U62" s="1">
        <f t="shared" si="13"/>
        <v>0</v>
      </c>
      <c r="V62" s="1">
        <v>0</v>
      </c>
      <c r="AG62" s="5">
        <f>IF(Q62&gt;0,RANK(Q62,(N62:P62,Q62:AE62)),0)</f>
        <v>3</v>
      </c>
      <c r="AH62" s="5">
        <f>IF(R62&gt;0,RANK(R62,(N62:P62,Q62:AE62)),0)</f>
        <v>0</v>
      </c>
      <c r="AI62" s="5">
        <f>IF(T62&gt;0,RANK(T62,(N62:P62,Q62:AE62)),0)</f>
        <v>0</v>
      </c>
      <c r="AJ62" s="5">
        <f>IF(S62&gt;0,RANK(S62,(N62:P62,Q62:AE62)),0)</f>
        <v>0</v>
      </c>
      <c r="AK62" s="2">
        <f t="shared" si="22"/>
        <v>6.0911356354574585E-2</v>
      </c>
      <c r="AL62" s="2">
        <f t="shared" si="23"/>
        <v>0</v>
      </c>
      <c r="AM62" s="2">
        <f t="shared" si="24"/>
        <v>0</v>
      </c>
      <c r="AN62" s="2">
        <f t="shared" si="25"/>
        <v>0</v>
      </c>
      <c r="AP62" t="s">
        <v>389</v>
      </c>
      <c r="AQ62" t="s">
        <v>632</v>
      </c>
      <c r="AT62" s="88">
        <v>18</v>
      </c>
      <c r="AU62" s="90">
        <v>109</v>
      </c>
      <c r="AV62" s="93">
        <f t="shared" si="14"/>
        <v>18109</v>
      </c>
      <c r="AX62" s="5" t="s">
        <v>199</v>
      </c>
    </row>
    <row r="63" spans="1:50" hidden="1" outlineLevel="1">
      <c r="A63" t="s">
        <v>181</v>
      </c>
      <c r="B63" t="s">
        <v>632</v>
      </c>
      <c r="C63" s="1">
        <f t="shared" si="15"/>
        <v>5555</v>
      </c>
      <c r="D63" s="7">
        <f>IF(N63&gt;0, RANK(N63,(N63:P63,Q63:AE63)),0)</f>
        <v>2</v>
      </c>
      <c r="E63" s="7">
        <f>IF(O63&gt;0,RANK(O63,(N63:P63,Q63:AE63)),0)</f>
        <v>1</v>
      </c>
      <c r="F63" s="7">
        <f>IF(P63&gt;0,RANK(P63,(N63:P63,Q63:AE63)),0)</f>
        <v>0</v>
      </c>
      <c r="G63" s="53">
        <f t="shared" si="16"/>
        <v>728</v>
      </c>
      <c r="H63" s="56">
        <f t="shared" si="17"/>
        <v>0.13105310531053105</v>
      </c>
      <c r="I63" s="2"/>
      <c r="J63" s="2">
        <f t="shared" si="18"/>
        <v>0.41170117011701168</v>
      </c>
      <c r="K63" s="2">
        <f t="shared" si="19"/>
        <v>0.54275427542754273</v>
      </c>
      <c r="L63" s="2">
        <f t="shared" si="20"/>
        <v>0</v>
      </c>
      <c r="M63" s="2">
        <f t="shared" si="21"/>
        <v>4.5544554455445585E-2</v>
      </c>
      <c r="N63" s="1">
        <v>2287</v>
      </c>
      <c r="O63" s="1">
        <v>3015</v>
      </c>
      <c r="Q63" s="1">
        <v>253</v>
      </c>
      <c r="U63" s="1">
        <f t="shared" si="13"/>
        <v>0</v>
      </c>
      <c r="V63" s="1">
        <v>0</v>
      </c>
      <c r="AG63" s="5">
        <f>IF(Q63&gt;0,RANK(Q63,(N63:P63,Q63:AE63)),0)</f>
        <v>3</v>
      </c>
      <c r="AH63" s="5">
        <f>IF(R63&gt;0,RANK(R63,(N63:P63,Q63:AE63)),0)</f>
        <v>0</v>
      </c>
      <c r="AI63" s="5">
        <f>IF(T63&gt;0,RANK(T63,(N63:P63,Q63:AE63)),0)</f>
        <v>0</v>
      </c>
      <c r="AJ63" s="5">
        <f>IF(S63&gt;0,RANK(S63,(N63:P63,Q63:AE63)),0)</f>
        <v>0</v>
      </c>
      <c r="AK63" s="2">
        <f t="shared" si="22"/>
        <v>4.5544554455445543E-2</v>
      </c>
      <c r="AL63" s="2">
        <f t="shared" si="23"/>
        <v>0</v>
      </c>
      <c r="AM63" s="2">
        <f t="shared" si="24"/>
        <v>0</v>
      </c>
      <c r="AN63" s="2">
        <f t="shared" si="25"/>
        <v>0</v>
      </c>
      <c r="AP63" t="s">
        <v>181</v>
      </c>
      <c r="AQ63" t="s">
        <v>632</v>
      </c>
      <c r="AR63">
        <v>4</v>
      </c>
      <c r="AT63" s="88">
        <v>18</v>
      </c>
      <c r="AU63" s="90">
        <v>111</v>
      </c>
      <c r="AV63" s="93">
        <f t="shared" si="14"/>
        <v>18111</v>
      </c>
      <c r="AX63" s="5" t="s">
        <v>199</v>
      </c>
    </row>
    <row r="64" spans="1:50" hidden="1" outlineLevel="1">
      <c r="A64" t="s">
        <v>358</v>
      </c>
      <c r="B64" t="s">
        <v>632</v>
      </c>
      <c r="C64" s="1">
        <f t="shared" si="15"/>
        <v>16000</v>
      </c>
      <c r="D64" s="7">
        <f>IF(N64&gt;0, RANK(N64,(N64:P64,Q64:AE64)),0)</f>
        <v>2</v>
      </c>
      <c r="E64" s="7">
        <f>IF(O64&gt;0,RANK(O64,(N64:P64,Q64:AE64)),0)</f>
        <v>1</v>
      </c>
      <c r="F64" s="7">
        <f>IF(P64&gt;0,RANK(P64,(N64:P64,Q64:AE64)),0)</f>
        <v>0</v>
      </c>
      <c r="G64" s="53">
        <f t="shared" si="16"/>
        <v>3358</v>
      </c>
      <c r="H64" s="56">
        <f t="shared" si="17"/>
        <v>0.20987500000000001</v>
      </c>
      <c r="I64" s="2"/>
      <c r="J64" s="2">
        <f t="shared" si="18"/>
        <v>0.37793749999999998</v>
      </c>
      <c r="K64" s="2">
        <f t="shared" si="19"/>
        <v>0.58781249999999996</v>
      </c>
      <c r="L64" s="2">
        <f t="shared" si="20"/>
        <v>0</v>
      </c>
      <c r="M64" s="2">
        <f t="shared" si="21"/>
        <v>3.4250000000000003E-2</v>
      </c>
      <c r="N64" s="1">
        <v>6047</v>
      </c>
      <c r="O64" s="1">
        <v>9405</v>
      </c>
      <c r="Q64" s="1">
        <v>547</v>
      </c>
      <c r="U64" s="1">
        <f t="shared" si="13"/>
        <v>0</v>
      </c>
      <c r="V64" s="1">
        <v>1</v>
      </c>
      <c r="AG64" s="5">
        <f>IF(Q64&gt;0,RANK(Q64,(N64:P64,Q64:AE64)),0)</f>
        <v>3</v>
      </c>
      <c r="AH64" s="5">
        <f>IF(R64&gt;0,RANK(R64,(N64:P64,Q64:AE64)),0)</f>
        <v>0</v>
      </c>
      <c r="AI64" s="5">
        <f>IF(T64&gt;0,RANK(T64,(N64:P64,Q64:AE64)),0)</f>
        <v>0</v>
      </c>
      <c r="AJ64" s="5">
        <f>IF(S64&gt;0,RANK(S64,(N64:P64,Q64:AE64)),0)</f>
        <v>0</v>
      </c>
      <c r="AK64" s="2">
        <f t="shared" si="22"/>
        <v>3.4187500000000003E-2</v>
      </c>
      <c r="AL64" s="2">
        <f t="shared" si="23"/>
        <v>0</v>
      </c>
      <c r="AM64" s="2">
        <f t="shared" si="24"/>
        <v>0</v>
      </c>
      <c r="AN64" s="2">
        <f t="shared" si="25"/>
        <v>0</v>
      </c>
      <c r="AP64" t="s">
        <v>358</v>
      </c>
      <c r="AQ64" t="s">
        <v>632</v>
      </c>
      <c r="AR64">
        <v>3</v>
      </c>
      <c r="AT64" s="88">
        <v>18</v>
      </c>
      <c r="AU64" s="90">
        <v>113</v>
      </c>
      <c r="AV64" s="93">
        <f t="shared" si="14"/>
        <v>18113</v>
      </c>
      <c r="AX64" s="5" t="s">
        <v>199</v>
      </c>
    </row>
    <row r="65" spans="1:50" hidden="1" outlineLevel="1">
      <c r="A65" t="s">
        <v>76</v>
      </c>
      <c r="B65" t="s">
        <v>632</v>
      </c>
      <c r="C65" s="1">
        <f t="shared" si="15"/>
        <v>2752</v>
      </c>
      <c r="D65" s="7">
        <f>IF(N65&gt;0, RANK(N65,(N65:P65,Q65:AE65)),0)</f>
        <v>2</v>
      </c>
      <c r="E65" s="7">
        <f>IF(O65&gt;0,RANK(O65,(N65:P65,Q65:AE65)),0)</f>
        <v>1</v>
      </c>
      <c r="F65" s="7">
        <f>IF(P65&gt;0,RANK(P65,(N65:P65,Q65:AE65)),0)</f>
        <v>0</v>
      </c>
      <c r="G65" s="53">
        <f t="shared" si="16"/>
        <v>470</v>
      </c>
      <c r="H65" s="56">
        <f t="shared" si="17"/>
        <v>0.17078488372093023</v>
      </c>
      <c r="I65" s="2"/>
      <c r="J65" s="2">
        <f t="shared" si="18"/>
        <v>0.39462209302325579</v>
      </c>
      <c r="K65" s="2">
        <f t="shared" si="19"/>
        <v>0.56540697674418605</v>
      </c>
      <c r="L65" s="2">
        <f t="shared" si="20"/>
        <v>0</v>
      </c>
      <c r="M65" s="2">
        <f t="shared" si="21"/>
        <v>3.9970930232558155E-2</v>
      </c>
      <c r="N65" s="1">
        <v>1086</v>
      </c>
      <c r="O65" s="1">
        <v>1556</v>
      </c>
      <c r="Q65" s="1">
        <v>109</v>
      </c>
      <c r="U65" s="1">
        <f t="shared" si="13"/>
        <v>0</v>
      </c>
      <c r="V65" s="1">
        <v>1</v>
      </c>
      <c r="AG65" s="5">
        <f>IF(Q65&gt;0,RANK(Q65,(N65:P65,Q65:AE65)),0)</f>
        <v>3</v>
      </c>
      <c r="AH65" s="5">
        <f>IF(R65&gt;0,RANK(R65,(N65:P65,Q65:AE65)),0)</f>
        <v>0</v>
      </c>
      <c r="AI65" s="5">
        <f>IF(T65&gt;0,RANK(T65,(N65:P65,Q65:AE65)),0)</f>
        <v>0</v>
      </c>
      <c r="AJ65" s="5">
        <f>IF(S65&gt;0,RANK(S65,(N65:P65,Q65:AE65)),0)</f>
        <v>0</v>
      </c>
      <c r="AK65" s="2">
        <f t="shared" si="22"/>
        <v>3.9607558139534885E-2</v>
      </c>
      <c r="AL65" s="2">
        <f t="shared" si="23"/>
        <v>0</v>
      </c>
      <c r="AM65" s="2">
        <f t="shared" si="24"/>
        <v>0</v>
      </c>
      <c r="AN65" s="2">
        <f t="shared" si="25"/>
        <v>0</v>
      </c>
      <c r="AP65" t="s">
        <v>76</v>
      </c>
      <c r="AQ65" t="s">
        <v>632</v>
      </c>
      <c r="AR65">
        <v>6</v>
      </c>
      <c r="AT65" s="88">
        <v>18</v>
      </c>
      <c r="AU65" s="90">
        <v>115</v>
      </c>
      <c r="AV65" s="93">
        <f t="shared" si="14"/>
        <v>18115</v>
      </c>
      <c r="AX65" s="5" t="s">
        <v>199</v>
      </c>
    </row>
    <row r="66" spans="1:50" hidden="1" outlineLevel="1">
      <c r="A66" t="s">
        <v>983</v>
      </c>
      <c r="B66" t="s">
        <v>632</v>
      </c>
      <c r="C66" s="1">
        <f t="shared" si="15"/>
        <v>7638</v>
      </c>
      <c r="D66" s="7">
        <f>IF(N66&gt;0, RANK(N66,(N66:P66,Q66:AE66)),0)</f>
        <v>2</v>
      </c>
      <c r="E66" s="7">
        <f>IF(O66&gt;0,RANK(O66,(N66:P66,Q66:AE66)),0)</f>
        <v>1</v>
      </c>
      <c r="F66" s="7">
        <f>IF(P66&gt;0,RANK(P66,(N66:P66,Q66:AE66)),0)</f>
        <v>0</v>
      </c>
      <c r="G66" s="53">
        <f t="shared" si="16"/>
        <v>841</v>
      </c>
      <c r="H66" s="56">
        <f t="shared" si="17"/>
        <v>0.11010735794710658</v>
      </c>
      <c r="I66" s="2"/>
      <c r="J66" s="2">
        <f t="shared" si="18"/>
        <v>0.42851531814611155</v>
      </c>
      <c r="K66" s="2">
        <f t="shared" si="19"/>
        <v>0.53862267609321812</v>
      </c>
      <c r="L66" s="2">
        <f t="shared" si="20"/>
        <v>0</v>
      </c>
      <c r="M66" s="2">
        <f t="shared" si="21"/>
        <v>3.2862005760670332E-2</v>
      </c>
      <c r="N66" s="1">
        <v>3273</v>
      </c>
      <c r="O66" s="1">
        <v>4114</v>
      </c>
      <c r="Q66" s="1">
        <v>251</v>
      </c>
      <c r="U66" s="1">
        <f t="shared" si="13"/>
        <v>0</v>
      </c>
      <c r="V66" s="1">
        <v>0</v>
      </c>
      <c r="AG66" s="5">
        <f>IF(Q66&gt;0,RANK(Q66,(N66:P66,Q66:AE66)),0)</f>
        <v>3</v>
      </c>
      <c r="AH66" s="5">
        <f>IF(R66&gt;0,RANK(R66,(N66:P66,Q66:AE66)),0)</f>
        <v>0</v>
      </c>
      <c r="AI66" s="5">
        <f>IF(T66&gt;0,RANK(T66,(N66:P66,Q66:AE66)),0)</f>
        <v>0</v>
      </c>
      <c r="AJ66" s="5">
        <f>IF(S66&gt;0,RANK(S66,(N66:P66,Q66:AE66)),0)</f>
        <v>0</v>
      </c>
      <c r="AK66" s="2">
        <f t="shared" si="22"/>
        <v>3.2862005760670332E-2</v>
      </c>
      <c r="AL66" s="2">
        <f t="shared" si="23"/>
        <v>0</v>
      </c>
      <c r="AM66" s="2">
        <f t="shared" si="24"/>
        <v>0</v>
      </c>
      <c r="AN66" s="2">
        <f t="shared" si="25"/>
        <v>0</v>
      </c>
      <c r="AP66" t="s">
        <v>983</v>
      </c>
      <c r="AQ66" t="s">
        <v>632</v>
      </c>
      <c r="AR66">
        <v>9</v>
      </c>
      <c r="AT66" s="88">
        <v>18</v>
      </c>
      <c r="AU66" s="90">
        <v>117</v>
      </c>
      <c r="AV66" s="93">
        <f t="shared" si="14"/>
        <v>18117</v>
      </c>
      <c r="AX66" s="5" t="s">
        <v>199</v>
      </c>
    </row>
    <row r="67" spans="1:50" hidden="1" outlineLevel="1">
      <c r="A67" t="s">
        <v>235</v>
      </c>
      <c r="B67" t="s">
        <v>632</v>
      </c>
      <c r="C67" s="1">
        <f t="shared" si="15"/>
        <v>8097</v>
      </c>
      <c r="D67" s="7">
        <f>IF(N67&gt;0, RANK(N67,(N67:P67,Q67:AE67)),0)</f>
        <v>2</v>
      </c>
      <c r="E67" s="7">
        <f>IF(O67&gt;0,RANK(O67,(N67:P67,Q67:AE67)),0)</f>
        <v>1</v>
      </c>
      <c r="F67" s="7">
        <f>IF(P67&gt;0,RANK(P67,(N67:P67,Q67:AE67)),0)</f>
        <v>0</v>
      </c>
      <c r="G67" s="53">
        <f t="shared" si="16"/>
        <v>708</v>
      </c>
      <c r="H67" s="56">
        <f t="shared" si="17"/>
        <v>8.7439792515746573E-2</v>
      </c>
      <c r="I67" s="2"/>
      <c r="J67" s="2">
        <f t="shared" si="18"/>
        <v>0.42682474990737312</v>
      </c>
      <c r="K67" s="2">
        <f t="shared" si="19"/>
        <v>0.5142645424231197</v>
      </c>
      <c r="L67" s="2">
        <f t="shared" si="20"/>
        <v>0</v>
      </c>
      <c r="M67" s="2">
        <f t="shared" si="21"/>
        <v>5.8910707669507123E-2</v>
      </c>
      <c r="N67" s="1">
        <v>3456</v>
      </c>
      <c r="O67" s="1">
        <v>4164</v>
      </c>
      <c r="Q67" s="1">
        <v>476</v>
      </c>
      <c r="U67" s="1">
        <f t="shared" si="13"/>
        <v>0</v>
      </c>
      <c r="V67" s="1">
        <v>1</v>
      </c>
      <c r="AG67" s="5">
        <f>IF(Q67&gt;0,RANK(Q67,(N67:P67,Q67:AE67)),0)</f>
        <v>3</v>
      </c>
      <c r="AH67" s="5">
        <f>IF(R67&gt;0,RANK(R67,(N67:P67,Q67:AE67)),0)</f>
        <v>0</v>
      </c>
      <c r="AI67" s="5">
        <f>IF(T67&gt;0,RANK(T67,(N67:P67,Q67:AE67)),0)</f>
        <v>0</v>
      </c>
      <c r="AJ67" s="5">
        <f>IF(S67&gt;0,RANK(S67,(N67:P67,Q67:AE67)),0)</f>
        <v>0</v>
      </c>
      <c r="AK67" s="2">
        <f t="shared" si="22"/>
        <v>5.8787205137705321E-2</v>
      </c>
      <c r="AL67" s="2">
        <f t="shared" si="23"/>
        <v>0</v>
      </c>
      <c r="AM67" s="2">
        <f t="shared" si="24"/>
        <v>0</v>
      </c>
      <c r="AN67" s="2">
        <f t="shared" si="25"/>
        <v>0</v>
      </c>
      <c r="AP67" t="s">
        <v>235</v>
      </c>
      <c r="AQ67" t="s">
        <v>632</v>
      </c>
      <c r="AR67">
        <v>8</v>
      </c>
      <c r="AT67" s="88">
        <v>18</v>
      </c>
      <c r="AU67" s="90">
        <v>119</v>
      </c>
      <c r="AV67" s="93">
        <f t="shared" si="14"/>
        <v>18119</v>
      </c>
      <c r="AX67" s="5" t="s">
        <v>199</v>
      </c>
    </row>
    <row r="68" spans="1:50" hidden="1" outlineLevel="1">
      <c r="A68" t="s">
        <v>535</v>
      </c>
      <c r="B68" t="s">
        <v>632</v>
      </c>
      <c r="C68" s="1">
        <f t="shared" si="15"/>
        <v>6510</v>
      </c>
      <c r="D68" s="7">
        <f>IF(N68&gt;0, RANK(N68,(N68:P68,Q68:AE68)),0)</f>
        <v>2</v>
      </c>
      <c r="E68" s="7">
        <f>IF(O68&gt;0,RANK(O68,(N68:P68,Q68:AE68)),0)</f>
        <v>1</v>
      </c>
      <c r="F68" s="7">
        <f>IF(P68&gt;0,RANK(P68,(N68:P68,Q68:AE68)),0)</f>
        <v>0</v>
      </c>
      <c r="G68" s="53">
        <f t="shared" si="16"/>
        <v>551</v>
      </c>
      <c r="H68" s="56">
        <f t="shared" si="17"/>
        <v>8.4639016897081407E-2</v>
      </c>
      <c r="I68" s="2"/>
      <c r="J68" s="2">
        <f t="shared" si="18"/>
        <v>0.43333333333333335</v>
      </c>
      <c r="K68" s="2">
        <f t="shared" si="19"/>
        <v>0.51797235023041477</v>
      </c>
      <c r="L68" s="2">
        <f t="shared" si="20"/>
        <v>0</v>
      </c>
      <c r="M68" s="2">
        <f t="shared" si="21"/>
        <v>4.8694316436251883E-2</v>
      </c>
      <c r="N68" s="1">
        <v>2821</v>
      </c>
      <c r="O68" s="1">
        <v>3372</v>
      </c>
      <c r="Q68" s="1">
        <v>317</v>
      </c>
      <c r="U68" s="1">
        <f t="shared" si="13"/>
        <v>0</v>
      </c>
      <c r="V68" s="1">
        <v>0</v>
      </c>
      <c r="AG68" s="5">
        <f>IF(Q68&gt;0,RANK(Q68,(N68:P68,Q68:AE68)),0)</f>
        <v>3</v>
      </c>
      <c r="AH68" s="5">
        <f>IF(R68&gt;0,RANK(R68,(N68:P68,Q68:AE68)),0)</f>
        <v>0</v>
      </c>
      <c r="AI68" s="5">
        <f>IF(T68&gt;0,RANK(T68,(N68:P68,Q68:AE68)),0)</f>
        <v>0</v>
      </c>
      <c r="AJ68" s="5">
        <f>IF(S68&gt;0,RANK(S68,(N68:P68,Q68:AE68)),0)</f>
        <v>0</v>
      </c>
      <c r="AK68" s="2">
        <f t="shared" si="22"/>
        <v>4.8694316436251918E-2</v>
      </c>
      <c r="AL68" s="2">
        <f t="shared" si="23"/>
        <v>0</v>
      </c>
      <c r="AM68" s="2">
        <f t="shared" si="24"/>
        <v>0</v>
      </c>
      <c r="AN68" s="2">
        <f t="shared" si="25"/>
        <v>0</v>
      </c>
      <c r="AP68" t="s">
        <v>535</v>
      </c>
      <c r="AQ68" t="s">
        <v>632</v>
      </c>
      <c r="AR68">
        <v>8</v>
      </c>
      <c r="AT68" s="88">
        <v>18</v>
      </c>
      <c r="AU68" s="90">
        <v>121</v>
      </c>
      <c r="AV68" s="93">
        <f t="shared" si="14"/>
        <v>18121</v>
      </c>
      <c r="AX68" s="5" t="s">
        <v>199</v>
      </c>
    </row>
    <row r="69" spans="1:50" hidden="1" outlineLevel="1">
      <c r="A69" t="s">
        <v>6</v>
      </c>
      <c r="B69" t="s">
        <v>632</v>
      </c>
      <c r="C69" s="1">
        <f t="shared" si="15"/>
        <v>7824</v>
      </c>
      <c r="D69" s="7">
        <f>IF(N69&gt;0, RANK(N69,(N69:P69,Q69:AE69)),0)</f>
        <v>1</v>
      </c>
      <c r="E69" s="7">
        <f>IF(O69&gt;0,RANK(O69,(N69:P69,Q69:AE69)),0)</f>
        <v>2</v>
      </c>
      <c r="F69" s="7">
        <f>IF(P69&gt;0,RANK(P69,(N69:P69,Q69:AE69)),0)</f>
        <v>0</v>
      </c>
      <c r="G69" s="53">
        <f t="shared" si="16"/>
        <v>1392</v>
      </c>
      <c r="H69" s="56">
        <f t="shared" si="17"/>
        <v>0.17791411042944785</v>
      </c>
      <c r="I69" s="2"/>
      <c r="J69" s="2">
        <f t="shared" si="18"/>
        <v>0.57822085889570551</v>
      </c>
      <c r="K69" s="2">
        <f t="shared" si="19"/>
        <v>0.40030674846625769</v>
      </c>
      <c r="L69" s="2">
        <f t="shared" si="20"/>
        <v>0</v>
      </c>
      <c r="M69" s="2">
        <f t="shared" si="21"/>
        <v>2.1472392638036797E-2</v>
      </c>
      <c r="N69" s="1">
        <v>4524</v>
      </c>
      <c r="O69" s="1">
        <v>3132</v>
      </c>
      <c r="Q69" s="1">
        <v>168</v>
      </c>
      <c r="U69" s="1">
        <f t="shared" si="13"/>
        <v>0</v>
      </c>
      <c r="V69" s="1">
        <v>0</v>
      </c>
      <c r="AG69" s="5">
        <f>IF(Q69&gt;0,RANK(Q69,(N69:P69,Q69:AE69)),0)</f>
        <v>3</v>
      </c>
      <c r="AH69" s="5">
        <f>IF(R69&gt;0,RANK(R69,(N69:P69,Q69:AE69)),0)</f>
        <v>0</v>
      </c>
      <c r="AI69" s="5">
        <f>IF(T69&gt;0,RANK(T69,(N69:P69,Q69:AE69)),0)</f>
        <v>0</v>
      </c>
      <c r="AJ69" s="5">
        <f>IF(S69&gt;0,RANK(S69,(N69:P69,Q69:AE69)),0)</f>
        <v>0</v>
      </c>
      <c r="AK69" s="2">
        <f t="shared" si="22"/>
        <v>2.1472392638036811E-2</v>
      </c>
      <c r="AL69" s="2">
        <f t="shared" si="23"/>
        <v>0</v>
      </c>
      <c r="AM69" s="2">
        <f t="shared" si="24"/>
        <v>0</v>
      </c>
      <c r="AN69" s="2">
        <f t="shared" si="25"/>
        <v>0</v>
      </c>
      <c r="AP69" t="s">
        <v>6</v>
      </c>
      <c r="AQ69" t="s">
        <v>632</v>
      </c>
      <c r="AR69">
        <v>8</v>
      </c>
      <c r="AT69" s="88">
        <v>18</v>
      </c>
      <c r="AU69" s="90">
        <v>123</v>
      </c>
      <c r="AV69" s="93">
        <f t="shared" si="14"/>
        <v>18123</v>
      </c>
      <c r="AX69" s="5" t="s">
        <v>199</v>
      </c>
    </row>
    <row r="70" spans="1:50" hidden="1" outlineLevel="1">
      <c r="A70" t="s">
        <v>540</v>
      </c>
      <c r="B70" t="s">
        <v>632</v>
      </c>
      <c r="C70" s="1">
        <f t="shared" si="15"/>
        <v>5890</v>
      </c>
      <c r="D70" s="7">
        <f>IF(N70&gt;0, RANK(N70,(N70:P70,Q70:AE70)),0)</f>
        <v>1</v>
      </c>
      <c r="E70" s="7">
        <f>IF(O70&gt;0,RANK(O70,(N70:P70,Q70:AE70)),0)</f>
        <v>2</v>
      </c>
      <c r="F70" s="7">
        <f>IF(P70&gt;0,RANK(P70,(N70:P70,Q70:AE70)),0)</f>
        <v>0</v>
      </c>
      <c r="G70" s="53">
        <f t="shared" si="16"/>
        <v>405</v>
      </c>
      <c r="H70" s="56">
        <f t="shared" si="17"/>
        <v>6.8760611205432934E-2</v>
      </c>
      <c r="I70" s="2"/>
      <c r="J70" s="2">
        <f t="shared" si="18"/>
        <v>0.52054329371816643</v>
      </c>
      <c r="K70" s="2">
        <f t="shared" si="19"/>
        <v>0.45178268251273346</v>
      </c>
      <c r="L70" s="2">
        <f t="shared" si="20"/>
        <v>0</v>
      </c>
      <c r="M70" s="2">
        <f t="shared" si="21"/>
        <v>2.7674023769100109E-2</v>
      </c>
      <c r="N70" s="1">
        <v>3066</v>
      </c>
      <c r="O70" s="1">
        <v>2661</v>
      </c>
      <c r="Q70" s="1">
        <v>163</v>
      </c>
      <c r="U70" s="1">
        <f t="shared" si="13"/>
        <v>0</v>
      </c>
      <c r="V70" s="1">
        <v>0</v>
      </c>
      <c r="AG70" s="5">
        <f>IF(Q70&gt;0,RANK(Q70,(N70:P70,Q70:AE70)),0)</f>
        <v>3</v>
      </c>
      <c r="AH70" s="5">
        <f>IF(R70&gt;0,RANK(R70,(N70:P70,Q70:AE70)),0)</f>
        <v>0</v>
      </c>
      <c r="AI70" s="5">
        <f>IF(T70&gt;0,RANK(T70,(N70:P70,Q70:AE70)),0)</f>
        <v>0</v>
      </c>
      <c r="AJ70" s="5">
        <f>IF(S70&gt;0,RANK(S70,(N70:P70,Q70:AE70)),0)</f>
        <v>0</v>
      </c>
      <c r="AK70" s="2">
        <f t="shared" si="22"/>
        <v>2.7674023769100171E-2</v>
      </c>
      <c r="AL70" s="2">
        <f t="shared" si="23"/>
        <v>0</v>
      </c>
      <c r="AM70" s="2">
        <f t="shared" si="24"/>
        <v>0</v>
      </c>
      <c r="AN70" s="2">
        <f t="shared" si="25"/>
        <v>0</v>
      </c>
      <c r="AP70" t="s">
        <v>540</v>
      </c>
      <c r="AQ70" t="s">
        <v>632</v>
      </c>
      <c r="AR70">
        <v>8</v>
      </c>
      <c r="AT70" s="88">
        <v>18</v>
      </c>
      <c r="AU70" s="90">
        <v>125</v>
      </c>
      <c r="AV70" s="93">
        <f t="shared" si="14"/>
        <v>18125</v>
      </c>
      <c r="AX70" s="5" t="s">
        <v>199</v>
      </c>
    </row>
    <row r="71" spans="1:50" hidden="1" outlineLevel="1">
      <c r="A71" t="s">
        <v>441</v>
      </c>
      <c r="B71" t="s">
        <v>632</v>
      </c>
      <c r="C71" s="1">
        <f t="shared" si="15"/>
        <v>71866</v>
      </c>
      <c r="D71" s="7">
        <f>IF(N71&gt;0, RANK(N71,(N71:P71,Q71:AE71)),0)</f>
        <v>1</v>
      </c>
      <c r="E71" s="7">
        <f>IF(O71&gt;0,RANK(O71,(N71:P71,Q71:AE71)),0)</f>
        <v>2</v>
      </c>
      <c r="F71" s="7">
        <f>IF(P71&gt;0,RANK(P71,(N71:P71,Q71:AE71)),0)</f>
        <v>0</v>
      </c>
      <c r="G71" s="53">
        <f t="shared" si="16"/>
        <v>10651</v>
      </c>
      <c r="H71" s="56">
        <f t="shared" si="17"/>
        <v>0.14820638410374865</v>
      </c>
      <c r="I71" s="2"/>
      <c r="J71" s="2">
        <f t="shared" si="18"/>
        <v>0.55873431107895255</v>
      </c>
      <c r="K71" s="2">
        <f t="shared" si="19"/>
        <v>0.41052792697520385</v>
      </c>
      <c r="L71" s="2">
        <f t="shared" si="20"/>
        <v>0</v>
      </c>
      <c r="M71" s="2">
        <f t="shared" si="21"/>
        <v>3.07377619458436E-2</v>
      </c>
      <c r="N71" s="1">
        <v>40154</v>
      </c>
      <c r="O71" s="1">
        <v>29503</v>
      </c>
      <c r="Q71" s="1">
        <v>2209</v>
      </c>
      <c r="U71" s="1">
        <f t="shared" si="13"/>
        <v>0</v>
      </c>
      <c r="V71" s="1">
        <v>0</v>
      </c>
      <c r="AG71" s="5">
        <f>IF(Q71&gt;0,RANK(Q71,(N71:P71,Q71:AE71)),0)</f>
        <v>3</v>
      </c>
      <c r="AH71" s="5">
        <f>IF(R71&gt;0,RANK(R71,(N71:P71,Q71:AE71)),0)</f>
        <v>0</v>
      </c>
      <c r="AI71" s="5">
        <f>IF(T71&gt;0,RANK(T71,(N71:P71,Q71:AE71)),0)</f>
        <v>0</v>
      </c>
      <c r="AJ71" s="5">
        <f>IF(S71&gt;0,RANK(S71,(N71:P71,Q71:AE71)),0)</f>
        <v>0</v>
      </c>
      <c r="AK71" s="2">
        <f t="shared" si="22"/>
        <v>3.0737761945843652E-2</v>
      </c>
      <c r="AL71" s="2">
        <f t="shared" si="23"/>
        <v>0</v>
      </c>
      <c r="AM71" s="2">
        <f t="shared" si="24"/>
        <v>0</v>
      </c>
      <c r="AN71" s="2">
        <f t="shared" si="25"/>
        <v>0</v>
      </c>
      <c r="AP71" t="s">
        <v>441</v>
      </c>
      <c r="AQ71" t="s">
        <v>632</v>
      </c>
      <c r="AR71">
        <v>1</v>
      </c>
      <c r="AT71" s="88">
        <v>18</v>
      </c>
      <c r="AU71" s="90">
        <v>127</v>
      </c>
      <c r="AV71" s="93">
        <f t="shared" si="14"/>
        <v>18127</v>
      </c>
      <c r="AX71" s="5" t="s">
        <v>199</v>
      </c>
    </row>
    <row r="72" spans="1:50" hidden="1" outlineLevel="1">
      <c r="A72" t="s">
        <v>190</v>
      </c>
      <c r="B72" t="s">
        <v>632</v>
      </c>
      <c r="C72" s="1">
        <f t="shared" ref="C72:C100" si="26">SUM(N72:AE72)</f>
        <v>12117</v>
      </c>
      <c r="D72" s="7">
        <f>IF(N72&gt;0, RANK(N72,(N72:P72,Q72:AE72)),0)</f>
        <v>2</v>
      </c>
      <c r="E72" s="7">
        <f>IF(O72&gt;0,RANK(O72,(N72:P72,Q72:AE72)),0)</f>
        <v>1</v>
      </c>
      <c r="F72" s="7">
        <f>IF(P72&gt;0,RANK(P72,(N72:P72,Q72:AE72)),0)</f>
        <v>0</v>
      </c>
      <c r="G72" s="53">
        <f t="shared" ref="G72:G100" si="27">IF(C72&gt;0,MAX(N72:P72)-LARGE(N72:P72,2),0)</f>
        <v>1113</v>
      </c>
      <c r="H72" s="56">
        <f t="shared" ref="H72:H100" si="28">IF(C72&gt;0,G72/C72,0)</f>
        <v>9.1854419410745236E-2</v>
      </c>
      <c r="I72" s="2"/>
      <c r="J72" s="2">
        <f t="shared" ref="J72:J100" si="29">IF($C72=0,"-",N72/$C72)</f>
        <v>0.4410332590575225</v>
      </c>
      <c r="K72" s="2">
        <f t="shared" ref="K72:K100" si="30">IF($C72=0,"-",O72/$C72)</f>
        <v>0.53288767846826768</v>
      </c>
      <c r="L72" s="2">
        <f t="shared" ref="L72:L100" si="31">IF($C72=0,"-",P72/$C72)</f>
        <v>0</v>
      </c>
      <c r="M72" s="2">
        <f t="shared" ref="M72:M100" si="32">IF(C72=0,"-",(1-J72-K72-L72))</f>
        <v>2.6079062474209769E-2</v>
      </c>
      <c r="N72" s="1">
        <v>5344</v>
      </c>
      <c r="O72" s="1">
        <v>6457</v>
      </c>
      <c r="Q72" s="1">
        <v>315</v>
      </c>
      <c r="U72" s="1">
        <f t="shared" si="13"/>
        <v>0</v>
      </c>
      <c r="V72" s="1">
        <v>1</v>
      </c>
      <c r="AG72" s="5">
        <f>IF(Q72&gt;0,RANK(Q72,(N72:P72,Q72:AE72)),0)</f>
        <v>3</v>
      </c>
      <c r="AH72" s="5">
        <f>IF(R72&gt;0,RANK(R72,(N72:P72,Q72:AE72)),0)</f>
        <v>0</v>
      </c>
      <c r="AI72" s="5">
        <f>IF(T72&gt;0,RANK(T72,(N72:P72,Q72:AE72)),0)</f>
        <v>0</v>
      </c>
      <c r="AJ72" s="5">
        <f>IF(S72&gt;0,RANK(S72,(N72:P72,Q72:AE72)),0)</f>
        <v>0</v>
      </c>
      <c r="AK72" s="2">
        <f t="shared" ref="AK72:AK100" si="33">IF($C72=0,"-",Q72/$C72)</f>
        <v>2.5996533795493933E-2</v>
      </c>
      <c r="AL72" s="2">
        <f t="shared" ref="AL72:AL100" si="34">IF($C72=0,"-",R72/$C72)</f>
        <v>0</v>
      </c>
      <c r="AM72" s="2">
        <f t="shared" ref="AM72:AM100" si="35">IF($C72=0,"-",T72/$C72)</f>
        <v>0</v>
      </c>
      <c r="AN72" s="2">
        <f t="shared" ref="AN72:AN100" si="36">IF($C72=0,"-",S72/$C72)</f>
        <v>0</v>
      </c>
      <c r="AP72" t="s">
        <v>190</v>
      </c>
      <c r="AQ72" t="s">
        <v>632</v>
      </c>
      <c r="AR72">
        <v>8</v>
      </c>
      <c r="AT72" s="88">
        <v>18</v>
      </c>
      <c r="AU72" s="90">
        <v>129</v>
      </c>
      <c r="AV72" s="93">
        <f t="shared" si="14"/>
        <v>18129</v>
      </c>
      <c r="AX72" s="5" t="s">
        <v>199</v>
      </c>
    </row>
    <row r="73" spans="1:50" hidden="1" outlineLevel="1">
      <c r="A73" t="s">
        <v>87</v>
      </c>
      <c r="B73" t="s">
        <v>632</v>
      </c>
      <c r="C73" s="1">
        <f t="shared" si="26"/>
        <v>5213</v>
      </c>
      <c r="D73" s="7">
        <f>IF(N73&gt;0, RANK(N73,(N73:P73,Q73:AE73)),0)</f>
        <v>2</v>
      </c>
      <c r="E73" s="7">
        <f>IF(O73&gt;0,RANK(O73,(N73:P73,Q73:AE73)),0)</f>
        <v>1</v>
      </c>
      <c r="F73" s="7">
        <f>IF(P73&gt;0,RANK(P73,(N73:P73,Q73:AE73)),0)</f>
        <v>0</v>
      </c>
      <c r="G73" s="53">
        <f t="shared" si="27"/>
        <v>620</v>
      </c>
      <c r="H73" s="56">
        <f t="shared" si="28"/>
        <v>0.11893343564166507</v>
      </c>
      <c r="I73" s="2"/>
      <c r="J73" s="2">
        <f t="shared" si="29"/>
        <v>0.41991175906387879</v>
      </c>
      <c r="K73" s="2">
        <f t="shared" si="30"/>
        <v>0.53884519470554382</v>
      </c>
      <c r="L73" s="2">
        <f t="shared" si="31"/>
        <v>0</v>
      </c>
      <c r="M73" s="2">
        <f t="shared" si="32"/>
        <v>4.1243046230577396E-2</v>
      </c>
      <c r="N73" s="1">
        <v>2189</v>
      </c>
      <c r="O73" s="1">
        <v>2809</v>
      </c>
      <c r="Q73" s="1">
        <v>215</v>
      </c>
      <c r="U73" s="1">
        <f t="shared" ref="U73:U99" si="37">BF73+BG73</f>
        <v>0</v>
      </c>
      <c r="V73" s="1">
        <v>0</v>
      </c>
      <c r="AG73" s="5">
        <f>IF(Q73&gt;0,RANK(Q73,(N73:P73,Q73:AE73)),0)</f>
        <v>3</v>
      </c>
      <c r="AH73" s="5">
        <f>IF(R73&gt;0,RANK(R73,(N73:P73,Q73:AE73)),0)</f>
        <v>0</v>
      </c>
      <c r="AI73" s="5">
        <f>IF(T73&gt;0,RANK(T73,(N73:P73,Q73:AE73)),0)</f>
        <v>0</v>
      </c>
      <c r="AJ73" s="5">
        <f>IF(S73&gt;0,RANK(S73,(N73:P73,Q73:AE73)),0)</f>
        <v>0</v>
      </c>
      <c r="AK73" s="2">
        <f t="shared" si="33"/>
        <v>4.1243046230577403E-2</v>
      </c>
      <c r="AL73" s="2">
        <f t="shared" si="34"/>
        <v>0</v>
      </c>
      <c r="AM73" s="2">
        <f t="shared" si="35"/>
        <v>0</v>
      </c>
      <c r="AN73" s="2">
        <f t="shared" si="36"/>
        <v>0</v>
      </c>
      <c r="AP73" t="s">
        <v>87</v>
      </c>
      <c r="AQ73" t="s">
        <v>632</v>
      </c>
      <c r="AR73">
        <v>2</v>
      </c>
      <c r="AT73" s="88">
        <v>18</v>
      </c>
      <c r="AU73" s="90">
        <v>131</v>
      </c>
      <c r="AV73" s="93">
        <f t="shared" si="14"/>
        <v>18131</v>
      </c>
      <c r="AX73" s="5" t="s">
        <v>199</v>
      </c>
    </row>
    <row r="74" spans="1:50" hidden="1" outlineLevel="1">
      <c r="A74" t="s">
        <v>153</v>
      </c>
      <c r="B74" t="s">
        <v>632</v>
      </c>
      <c r="C74" s="1">
        <f t="shared" si="26"/>
        <v>13732</v>
      </c>
      <c r="D74" s="7">
        <f>IF(N74&gt;0, RANK(N74,(N74:P74,Q74:AE74)),0)</f>
        <v>2</v>
      </c>
      <c r="E74" s="7">
        <f>IF(O74&gt;0,RANK(O74,(N74:P74,Q74:AE74)),0)</f>
        <v>1</v>
      </c>
      <c r="F74" s="7">
        <f>IF(P74&gt;0,RANK(P74,(N74:P74,Q74:AE74)),0)</f>
        <v>0</v>
      </c>
      <c r="G74" s="53">
        <f t="shared" si="27"/>
        <v>2249</v>
      </c>
      <c r="H74" s="56">
        <f t="shared" si="28"/>
        <v>0.16377803670259247</v>
      </c>
      <c r="I74" s="2"/>
      <c r="J74" s="2">
        <f t="shared" si="29"/>
        <v>0.38661520535974364</v>
      </c>
      <c r="K74" s="2">
        <f t="shared" si="30"/>
        <v>0.5503932420623362</v>
      </c>
      <c r="L74" s="2">
        <f t="shared" si="31"/>
        <v>0</v>
      </c>
      <c r="M74" s="2">
        <f t="shared" si="32"/>
        <v>6.2991552577920218E-2</v>
      </c>
      <c r="N74" s="1">
        <v>5309</v>
      </c>
      <c r="O74" s="1">
        <v>7558</v>
      </c>
      <c r="Q74" s="1">
        <v>864</v>
      </c>
      <c r="U74" s="1">
        <f t="shared" si="37"/>
        <v>0</v>
      </c>
      <c r="V74" s="1">
        <v>1</v>
      </c>
      <c r="AG74" s="5">
        <f>IF(Q74&gt;0,RANK(Q74,(N74:P74,Q74:AE74)),0)</f>
        <v>3</v>
      </c>
      <c r="AH74" s="5">
        <f>IF(R74&gt;0,RANK(R74,(N74:P74,Q74:AE74)),0)</f>
        <v>0</v>
      </c>
      <c r="AI74" s="5">
        <f>IF(T74&gt;0,RANK(T74,(N74:P74,Q74:AE74)),0)</f>
        <v>0</v>
      </c>
      <c r="AJ74" s="5">
        <f>IF(S74&gt;0,RANK(S74,(N74:P74,Q74:AE74)),0)</f>
        <v>0</v>
      </c>
      <c r="AK74" s="2">
        <f t="shared" si="33"/>
        <v>6.2918729973783866E-2</v>
      </c>
      <c r="AL74" s="2">
        <f t="shared" si="34"/>
        <v>0</v>
      </c>
      <c r="AM74" s="2">
        <f t="shared" si="35"/>
        <v>0</v>
      </c>
      <c r="AN74" s="2">
        <f t="shared" si="36"/>
        <v>0</v>
      </c>
      <c r="AP74" t="s">
        <v>153</v>
      </c>
      <c r="AQ74" t="s">
        <v>632</v>
      </c>
      <c r="AR74">
        <v>4</v>
      </c>
      <c r="AT74" s="88">
        <v>18</v>
      </c>
      <c r="AU74" s="90">
        <v>133</v>
      </c>
      <c r="AV74" s="93">
        <f t="shared" si="14"/>
        <v>18133</v>
      </c>
      <c r="AX74" s="5" t="s">
        <v>199</v>
      </c>
    </row>
    <row r="75" spans="1:50" hidden="1" outlineLevel="1">
      <c r="A75" t="s">
        <v>110</v>
      </c>
      <c r="B75" t="s">
        <v>632</v>
      </c>
      <c r="C75" s="1">
        <f t="shared" si="26"/>
        <v>10102</v>
      </c>
      <c r="D75" s="7">
        <f>IF(N75&gt;0, RANK(N75,(N75:P75,Q75:AE75)),0)</f>
        <v>2</v>
      </c>
      <c r="E75" s="7">
        <f>IF(O75&gt;0,RANK(O75,(N75:P75,Q75:AE75)),0)</f>
        <v>1</v>
      </c>
      <c r="F75" s="7">
        <f>IF(P75&gt;0,RANK(P75,(N75:P75,Q75:AE75)),0)</f>
        <v>0</v>
      </c>
      <c r="G75" s="53">
        <f t="shared" si="27"/>
        <v>1770</v>
      </c>
      <c r="H75" s="56">
        <f t="shared" si="28"/>
        <v>0.175212829142744</v>
      </c>
      <c r="I75" s="2"/>
      <c r="J75" s="2">
        <f t="shared" si="29"/>
        <v>0.38992278756681847</v>
      </c>
      <c r="K75" s="2">
        <f t="shared" si="30"/>
        <v>0.56513561670956247</v>
      </c>
      <c r="L75" s="2">
        <f t="shared" si="31"/>
        <v>0</v>
      </c>
      <c r="M75" s="2">
        <f t="shared" si="32"/>
        <v>4.4941595723618999E-2</v>
      </c>
      <c r="N75" s="1">
        <v>3939</v>
      </c>
      <c r="O75" s="1">
        <v>5709</v>
      </c>
      <c r="Q75" s="1">
        <v>454</v>
      </c>
      <c r="U75" s="1">
        <f t="shared" si="37"/>
        <v>0</v>
      </c>
      <c r="V75" s="1">
        <v>0</v>
      </c>
      <c r="AG75" s="5">
        <f>IF(Q75&gt;0,RANK(Q75,(N75:P75,Q75:AE75)),0)</f>
        <v>3</v>
      </c>
      <c r="AH75" s="5">
        <f>IF(R75&gt;0,RANK(R75,(N75:P75,Q75:AE75)),0)</f>
        <v>0</v>
      </c>
      <c r="AI75" s="5">
        <f>IF(T75&gt;0,RANK(T75,(N75:P75,Q75:AE75)),0)</f>
        <v>0</v>
      </c>
      <c r="AJ75" s="5">
        <f>IF(S75&gt;0,RANK(S75,(N75:P75,Q75:AE75)),0)</f>
        <v>0</v>
      </c>
      <c r="AK75" s="2">
        <f t="shared" si="33"/>
        <v>4.4941595723619082E-2</v>
      </c>
      <c r="AL75" s="2">
        <f t="shared" si="34"/>
        <v>0</v>
      </c>
      <c r="AM75" s="2">
        <f t="shared" si="35"/>
        <v>0</v>
      </c>
      <c r="AN75" s="2">
        <f t="shared" si="36"/>
        <v>0</v>
      </c>
      <c r="AP75" t="s">
        <v>110</v>
      </c>
      <c r="AQ75" t="s">
        <v>632</v>
      </c>
      <c r="AR75">
        <v>6</v>
      </c>
      <c r="AT75" s="88">
        <v>18</v>
      </c>
      <c r="AU75" s="90">
        <v>135</v>
      </c>
      <c r="AV75" s="93">
        <f t="shared" si="14"/>
        <v>18135</v>
      </c>
      <c r="AX75" s="5" t="s">
        <v>199</v>
      </c>
    </row>
    <row r="76" spans="1:50" hidden="1" outlineLevel="1">
      <c r="A76" t="s">
        <v>3</v>
      </c>
      <c r="B76" t="s">
        <v>632</v>
      </c>
      <c r="C76" s="1">
        <f t="shared" si="26"/>
        <v>10800</v>
      </c>
      <c r="D76" s="7">
        <f>IF(N76&gt;0, RANK(N76,(N76:P76,Q76:AE76)),0)</f>
        <v>2</v>
      </c>
      <c r="E76" s="7">
        <f>IF(O76&gt;0,RANK(O76,(N76:P76,Q76:AE76)),0)</f>
        <v>1</v>
      </c>
      <c r="F76" s="7">
        <f>IF(P76&gt;0,RANK(P76,(N76:P76,Q76:AE76)),0)</f>
        <v>0</v>
      </c>
      <c r="G76" s="53">
        <f t="shared" si="27"/>
        <v>3794</v>
      </c>
      <c r="H76" s="56">
        <f t="shared" si="28"/>
        <v>0.35129629629629627</v>
      </c>
      <c r="I76" s="2"/>
      <c r="J76" s="2">
        <f t="shared" si="29"/>
        <v>0.29851851851851852</v>
      </c>
      <c r="K76" s="2">
        <f t="shared" si="30"/>
        <v>0.64981481481481485</v>
      </c>
      <c r="L76" s="2">
        <f t="shared" si="31"/>
        <v>0</v>
      </c>
      <c r="M76" s="2">
        <f t="shared" si="32"/>
        <v>5.1666666666666639E-2</v>
      </c>
      <c r="N76" s="1">
        <v>3224</v>
      </c>
      <c r="O76" s="1">
        <v>7018</v>
      </c>
      <c r="Q76" s="1">
        <v>558</v>
      </c>
      <c r="U76" s="1">
        <f t="shared" si="37"/>
        <v>0</v>
      </c>
      <c r="V76" s="1">
        <v>0</v>
      </c>
      <c r="AG76" s="5">
        <f>IF(Q76&gt;0,RANK(Q76,(N76:P76,Q76:AE76)),0)</f>
        <v>3</v>
      </c>
      <c r="AH76" s="5">
        <f>IF(R76&gt;0,RANK(R76,(N76:P76,Q76:AE76)),0)</f>
        <v>0</v>
      </c>
      <c r="AI76" s="5">
        <f>IF(T76&gt;0,RANK(T76,(N76:P76,Q76:AE76)),0)</f>
        <v>0</v>
      </c>
      <c r="AJ76" s="5">
        <f>IF(S76&gt;0,RANK(S76,(N76:P76,Q76:AE76)),0)</f>
        <v>0</v>
      </c>
      <c r="AK76" s="2">
        <f t="shared" si="33"/>
        <v>5.1666666666666666E-2</v>
      </c>
      <c r="AL76" s="2">
        <f t="shared" si="34"/>
        <v>0</v>
      </c>
      <c r="AM76" s="2">
        <f t="shared" si="35"/>
        <v>0</v>
      </c>
      <c r="AN76" s="2">
        <f t="shared" si="36"/>
        <v>0</v>
      </c>
      <c r="AP76" t="s">
        <v>3</v>
      </c>
      <c r="AQ76" t="s">
        <v>632</v>
      </c>
      <c r="AR76">
        <v>6</v>
      </c>
      <c r="AT76" s="88">
        <v>18</v>
      </c>
      <c r="AU76" s="90">
        <v>137</v>
      </c>
      <c r="AV76" s="93">
        <f t="shared" si="14"/>
        <v>18137</v>
      </c>
      <c r="AX76" s="5" t="s">
        <v>199</v>
      </c>
    </row>
    <row r="77" spans="1:50" hidden="1" outlineLevel="1">
      <c r="A77" t="s">
        <v>286</v>
      </c>
      <c r="B77" t="s">
        <v>632</v>
      </c>
      <c r="C77" s="1">
        <f t="shared" si="26"/>
        <v>6960</v>
      </c>
      <c r="D77" s="7">
        <f>IF(N77&gt;0, RANK(N77,(N77:P77,Q77:AE77)),0)</f>
        <v>2</v>
      </c>
      <c r="E77" s="7">
        <f>IF(O77&gt;0,RANK(O77,(N77:P77,Q77:AE77)),0)</f>
        <v>1</v>
      </c>
      <c r="F77" s="7">
        <f>IF(P77&gt;0,RANK(P77,(N77:P77,Q77:AE77)),0)</f>
        <v>0</v>
      </c>
      <c r="G77" s="53">
        <f t="shared" si="27"/>
        <v>1750</v>
      </c>
      <c r="H77" s="56">
        <f t="shared" si="28"/>
        <v>0.25143678160919541</v>
      </c>
      <c r="I77" s="2"/>
      <c r="J77" s="2">
        <f t="shared" si="29"/>
        <v>0.34051724137931033</v>
      </c>
      <c r="K77" s="2">
        <f t="shared" si="30"/>
        <v>0.59195402298850575</v>
      </c>
      <c r="L77" s="2">
        <f t="shared" si="31"/>
        <v>0</v>
      </c>
      <c r="M77" s="2">
        <f t="shared" si="32"/>
        <v>6.7528735632183978E-2</v>
      </c>
      <c r="N77" s="1">
        <v>2370</v>
      </c>
      <c r="O77" s="1">
        <v>4120</v>
      </c>
      <c r="Q77" s="1">
        <v>470</v>
      </c>
      <c r="U77" s="1">
        <f t="shared" si="37"/>
        <v>0</v>
      </c>
      <c r="V77" s="1">
        <v>0</v>
      </c>
      <c r="AG77" s="5">
        <f>IF(Q77&gt;0,RANK(Q77,(N77:P77,Q77:AE77)),0)</f>
        <v>3</v>
      </c>
      <c r="AH77" s="5">
        <f>IF(R77&gt;0,RANK(R77,(N77:P77,Q77:AE77)),0)</f>
        <v>0</v>
      </c>
      <c r="AI77" s="5">
        <f>IF(T77&gt;0,RANK(T77,(N77:P77,Q77:AE77)),0)</f>
        <v>0</v>
      </c>
      <c r="AJ77" s="5">
        <f>IF(S77&gt;0,RANK(S77,(N77:P77,Q77:AE77)),0)</f>
        <v>0</v>
      </c>
      <c r="AK77" s="2">
        <f t="shared" si="33"/>
        <v>6.7528735632183909E-2</v>
      </c>
      <c r="AL77" s="2">
        <f t="shared" si="34"/>
        <v>0</v>
      </c>
      <c r="AM77" s="2">
        <f t="shared" si="35"/>
        <v>0</v>
      </c>
      <c r="AN77" s="2">
        <f t="shared" si="36"/>
        <v>0</v>
      </c>
      <c r="AP77" t="s">
        <v>286</v>
      </c>
      <c r="AQ77" t="s">
        <v>632</v>
      </c>
      <c r="AR77">
        <v>6</v>
      </c>
      <c r="AT77" s="88">
        <v>18</v>
      </c>
      <c r="AU77" s="90">
        <v>139</v>
      </c>
      <c r="AV77" s="93">
        <f t="shared" ref="AV77:AV99" si="38">1000*AT77+AU77</f>
        <v>18139</v>
      </c>
      <c r="AX77" s="5" t="s">
        <v>199</v>
      </c>
    </row>
    <row r="78" spans="1:50" hidden="1" outlineLevel="1">
      <c r="A78" t="s">
        <v>528</v>
      </c>
      <c r="B78" t="s">
        <v>632</v>
      </c>
      <c r="C78" s="1">
        <f t="shared" si="26"/>
        <v>109491</v>
      </c>
      <c r="D78" s="7">
        <f>IF(N78&gt;0, RANK(N78,(N78:P78,Q78:AE78)),0)</f>
        <v>1</v>
      </c>
      <c r="E78" s="7">
        <f>IF(O78&gt;0,RANK(O78,(N78:P78,Q78:AE78)),0)</f>
        <v>2</v>
      </c>
      <c r="F78" s="7">
        <f>IF(P78&gt;0,RANK(P78,(N78:P78,Q78:AE78)),0)</f>
        <v>0</v>
      </c>
      <c r="G78" s="53">
        <f t="shared" si="27"/>
        <v>12229</v>
      </c>
      <c r="H78" s="56">
        <f t="shared" si="28"/>
        <v>0.11168954525942772</v>
      </c>
      <c r="I78" s="2"/>
      <c r="J78" s="2">
        <f t="shared" si="29"/>
        <v>0.54261080819428076</v>
      </c>
      <c r="K78" s="2">
        <f t="shared" si="30"/>
        <v>0.43092126293485311</v>
      </c>
      <c r="L78" s="2">
        <f t="shared" si="31"/>
        <v>0</v>
      </c>
      <c r="M78" s="2">
        <f t="shared" si="32"/>
        <v>2.6467928870866131E-2</v>
      </c>
      <c r="N78" s="1">
        <v>59411</v>
      </c>
      <c r="O78" s="1">
        <v>47182</v>
      </c>
      <c r="Q78" s="1">
        <v>2897</v>
      </c>
      <c r="U78" s="1">
        <f t="shared" si="37"/>
        <v>0</v>
      </c>
      <c r="V78" s="1">
        <v>1</v>
      </c>
      <c r="AG78" s="5">
        <f>IF(Q78&gt;0,RANK(Q78,(N78:P78,Q78:AE78)),0)</f>
        <v>3</v>
      </c>
      <c r="AH78" s="5">
        <f>IF(R78&gt;0,RANK(R78,(N78:P78,Q78:AE78)),0)</f>
        <v>0</v>
      </c>
      <c r="AI78" s="5">
        <f>IF(T78&gt;0,RANK(T78,(N78:P78,Q78:AE78)),0)</f>
        <v>0</v>
      </c>
      <c r="AJ78" s="5">
        <f>IF(S78&gt;0,RANK(S78,(N78:P78,Q78:AE78)),0)</f>
        <v>0</v>
      </c>
      <c r="AK78" s="2">
        <f t="shared" si="33"/>
        <v>2.6458795700103205E-2</v>
      </c>
      <c r="AL78" s="2">
        <f t="shared" si="34"/>
        <v>0</v>
      </c>
      <c r="AM78" s="2">
        <f t="shared" si="35"/>
        <v>0</v>
      </c>
      <c r="AN78" s="2">
        <f t="shared" si="36"/>
        <v>0</v>
      </c>
      <c r="AP78" t="s">
        <v>528</v>
      </c>
      <c r="AQ78" t="s">
        <v>632</v>
      </c>
      <c r="AR78">
        <v>2</v>
      </c>
      <c r="AT78" s="88">
        <v>18</v>
      </c>
      <c r="AU78" s="90">
        <v>141</v>
      </c>
      <c r="AV78" s="93">
        <f t="shared" si="38"/>
        <v>18141</v>
      </c>
      <c r="AX78" s="5" t="s">
        <v>199</v>
      </c>
    </row>
    <row r="79" spans="1:50" hidden="1" outlineLevel="1">
      <c r="A79" t="s">
        <v>237</v>
      </c>
      <c r="B79" t="s">
        <v>632</v>
      </c>
      <c r="C79" s="1">
        <f t="shared" si="26"/>
        <v>8610</v>
      </c>
      <c r="D79" s="7">
        <f>IF(N79&gt;0, RANK(N79,(N79:P79,Q79:AE79)),0)</f>
        <v>1</v>
      </c>
      <c r="E79" s="7">
        <f>IF(O79&gt;0,RANK(O79,(N79:P79,Q79:AE79)),0)</f>
        <v>2</v>
      </c>
      <c r="F79" s="7">
        <f>IF(P79&gt;0,RANK(P79,(N79:P79,Q79:AE79)),0)</f>
        <v>0</v>
      </c>
      <c r="G79" s="53">
        <f t="shared" si="27"/>
        <v>218</v>
      </c>
      <c r="H79" s="56">
        <f t="shared" si="28"/>
        <v>2.5319396051103369E-2</v>
      </c>
      <c r="I79" s="2"/>
      <c r="J79" s="2">
        <f t="shared" si="29"/>
        <v>0.49790940766550523</v>
      </c>
      <c r="K79" s="2">
        <f t="shared" si="30"/>
        <v>0.47259001161440184</v>
      </c>
      <c r="L79" s="2">
        <f t="shared" si="31"/>
        <v>0</v>
      </c>
      <c r="M79" s="2">
        <f t="shared" si="32"/>
        <v>2.9500580720092873E-2</v>
      </c>
      <c r="N79" s="1">
        <v>4287</v>
      </c>
      <c r="O79" s="1">
        <v>4069</v>
      </c>
      <c r="Q79" s="1">
        <v>254</v>
      </c>
      <c r="U79" s="1">
        <f t="shared" si="37"/>
        <v>0</v>
      </c>
      <c r="V79" s="1">
        <v>0</v>
      </c>
      <c r="AG79" s="5">
        <f>IF(Q79&gt;0,RANK(Q79,(N79:P79,Q79:AE79)),0)</f>
        <v>3</v>
      </c>
      <c r="AH79" s="5">
        <f>IF(R79&gt;0,RANK(R79,(N79:P79,Q79:AE79)),0)</f>
        <v>0</v>
      </c>
      <c r="AI79" s="5">
        <f>IF(T79&gt;0,RANK(T79,(N79:P79,Q79:AE79)),0)</f>
        <v>0</v>
      </c>
      <c r="AJ79" s="5">
        <f>IF(S79&gt;0,RANK(S79,(N79:P79,Q79:AE79)),0)</f>
        <v>0</v>
      </c>
      <c r="AK79" s="2">
        <f t="shared" si="33"/>
        <v>2.9500580720092914E-2</v>
      </c>
      <c r="AL79" s="2">
        <f t="shared" si="34"/>
        <v>0</v>
      </c>
      <c r="AM79" s="2">
        <f t="shared" si="35"/>
        <v>0</v>
      </c>
      <c r="AN79" s="2">
        <f t="shared" si="36"/>
        <v>0</v>
      </c>
      <c r="AP79" t="s">
        <v>237</v>
      </c>
      <c r="AQ79" t="s">
        <v>632</v>
      </c>
      <c r="AT79" s="88">
        <v>18</v>
      </c>
      <c r="AU79" s="90">
        <v>143</v>
      </c>
      <c r="AV79" s="93">
        <f t="shared" si="38"/>
        <v>18143</v>
      </c>
      <c r="AX79" s="5" t="s">
        <v>199</v>
      </c>
    </row>
    <row r="80" spans="1:50" hidden="1" outlineLevel="1">
      <c r="A80" t="s">
        <v>785</v>
      </c>
      <c r="B80" t="s">
        <v>632</v>
      </c>
      <c r="C80" s="1">
        <f t="shared" si="26"/>
        <v>16729</v>
      </c>
      <c r="D80" s="7">
        <f>IF(N80&gt;0, RANK(N80,(N80:P80,Q80:AE80)),0)</f>
        <v>2</v>
      </c>
      <c r="E80" s="7">
        <f>IF(O80&gt;0,RANK(O80,(N80:P80,Q80:AE80)),0)</f>
        <v>1</v>
      </c>
      <c r="F80" s="7">
        <f>IF(P80&gt;0,RANK(P80,(N80:P80,Q80:AE80)),0)</f>
        <v>0</v>
      </c>
      <c r="G80" s="53">
        <f t="shared" si="27"/>
        <v>3655</v>
      </c>
      <c r="H80" s="56">
        <f t="shared" si="28"/>
        <v>0.21848287405104908</v>
      </c>
      <c r="I80" s="2"/>
      <c r="J80" s="2">
        <f t="shared" si="29"/>
        <v>0.3583597345926236</v>
      </c>
      <c r="K80" s="2">
        <f t="shared" si="30"/>
        <v>0.57684260864367265</v>
      </c>
      <c r="L80" s="2">
        <f t="shared" si="31"/>
        <v>0</v>
      </c>
      <c r="M80" s="2">
        <f t="shared" si="32"/>
        <v>6.4797656763703748E-2</v>
      </c>
      <c r="N80" s="1">
        <v>5995</v>
      </c>
      <c r="O80" s="1">
        <v>9650</v>
      </c>
      <c r="Q80" s="1">
        <v>1084</v>
      </c>
      <c r="U80" s="1">
        <f t="shared" si="37"/>
        <v>0</v>
      </c>
      <c r="V80" s="1">
        <v>0</v>
      </c>
      <c r="AG80" s="5">
        <f>IF(Q80&gt;0,RANK(Q80,(N80:P80,Q80:AE80)),0)</f>
        <v>3</v>
      </c>
      <c r="AH80" s="5">
        <f>IF(R80&gt;0,RANK(R80,(N80:P80,Q80:AE80)),0)</f>
        <v>0</v>
      </c>
      <c r="AI80" s="5">
        <f>IF(T80&gt;0,RANK(T80,(N80:P80,Q80:AE80)),0)</f>
        <v>0</v>
      </c>
      <c r="AJ80" s="5">
        <f>IF(S80&gt;0,RANK(S80,(N80:P80,Q80:AE80)),0)</f>
        <v>0</v>
      </c>
      <c r="AK80" s="2">
        <f t="shared" si="33"/>
        <v>6.4797656763703748E-2</v>
      </c>
      <c r="AL80" s="2">
        <f t="shared" si="34"/>
        <v>0</v>
      </c>
      <c r="AM80" s="2">
        <f t="shared" si="35"/>
        <v>0</v>
      </c>
      <c r="AN80" s="2">
        <f t="shared" si="36"/>
        <v>0</v>
      </c>
      <c r="AP80" t="s">
        <v>785</v>
      </c>
      <c r="AQ80" t="s">
        <v>632</v>
      </c>
      <c r="AR80">
        <v>6</v>
      </c>
      <c r="AT80" s="88">
        <v>18</v>
      </c>
      <c r="AU80" s="90">
        <v>145</v>
      </c>
      <c r="AV80" s="93">
        <f t="shared" si="38"/>
        <v>18145</v>
      </c>
      <c r="AX80" s="5" t="s">
        <v>199</v>
      </c>
    </row>
    <row r="81" spans="1:50" hidden="1" outlineLevel="1">
      <c r="A81" t="s">
        <v>81</v>
      </c>
      <c r="B81" t="s">
        <v>632</v>
      </c>
      <c r="C81" s="1">
        <f t="shared" si="26"/>
        <v>9659</v>
      </c>
      <c r="D81" s="7">
        <f>IF(N81&gt;0, RANK(N81,(N81:P81,Q81:AE81)),0)</f>
        <v>2</v>
      </c>
      <c r="E81" s="7">
        <f>IF(O81&gt;0,RANK(O81,(N81:P81,Q81:AE81)),0)</f>
        <v>1</v>
      </c>
      <c r="F81" s="7">
        <f>IF(P81&gt;0,RANK(P81,(N81:P81,Q81:AE81)),0)</f>
        <v>0</v>
      </c>
      <c r="G81" s="53">
        <f t="shared" si="27"/>
        <v>674</v>
      </c>
      <c r="H81" s="56">
        <f t="shared" si="28"/>
        <v>6.9779480277461434E-2</v>
      </c>
      <c r="I81" s="2"/>
      <c r="J81" s="2">
        <f t="shared" si="29"/>
        <v>0.45398074334817268</v>
      </c>
      <c r="K81" s="2">
        <f t="shared" si="30"/>
        <v>0.52376022362563412</v>
      </c>
      <c r="L81" s="2">
        <f t="shared" si="31"/>
        <v>0</v>
      </c>
      <c r="M81" s="2">
        <f t="shared" si="32"/>
        <v>2.2259033026193253E-2</v>
      </c>
      <c r="N81" s="1">
        <v>4385</v>
      </c>
      <c r="O81" s="1">
        <v>5059</v>
      </c>
      <c r="Q81" s="1">
        <v>215</v>
      </c>
      <c r="U81" s="1">
        <f t="shared" si="37"/>
        <v>0</v>
      </c>
      <c r="V81" s="1">
        <v>0</v>
      </c>
      <c r="AG81" s="5">
        <f>IF(Q81&gt;0,RANK(Q81,(N81:P81,Q81:AE81)),0)</f>
        <v>3</v>
      </c>
      <c r="AH81" s="5">
        <f>IF(R81&gt;0,RANK(R81,(N81:P81,Q81:AE81)),0)</f>
        <v>0</v>
      </c>
      <c r="AI81" s="5">
        <f>IF(T81&gt;0,RANK(T81,(N81:P81,Q81:AE81)),0)</f>
        <v>0</v>
      </c>
      <c r="AJ81" s="5">
        <f>IF(S81&gt;0,RANK(S81,(N81:P81,Q81:AE81)),0)</f>
        <v>0</v>
      </c>
      <c r="AK81" s="2">
        <f t="shared" si="33"/>
        <v>2.2259033026193187E-2</v>
      </c>
      <c r="AL81" s="2">
        <f t="shared" si="34"/>
        <v>0</v>
      </c>
      <c r="AM81" s="2">
        <f t="shared" si="35"/>
        <v>0</v>
      </c>
      <c r="AN81" s="2">
        <f t="shared" si="36"/>
        <v>0</v>
      </c>
      <c r="AP81" t="s">
        <v>81</v>
      </c>
      <c r="AQ81" t="s">
        <v>632</v>
      </c>
      <c r="AR81">
        <v>8</v>
      </c>
      <c r="AT81" s="88">
        <v>18</v>
      </c>
      <c r="AU81" s="90">
        <v>147</v>
      </c>
      <c r="AV81" s="93">
        <f t="shared" si="38"/>
        <v>18147</v>
      </c>
      <c r="AX81" s="5" t="s">
        <v>199</v>
      </c>
    </row>
    <row r="82" spans="1:50" hidden="1" outlineLevel="1">
      <c r="A82" t="s">
        <v>180</v>
      </c>
      <c r="B82" t="s">
        <v>632</v>
      </c>
      <c r="C82" s="1">
        <f t="shared" si="26"/>
        <v>8456</v>
      </c>
      <c r="D82" s="7">
        <f>IF(N82&gt;0, RANK(N82,(N82:P82,Q82:AE82)),0)</f>
        <v>1</v>
      </c>
      <c r="E82" s="7">
        <f>IF(O82&gt;0,RANK(O82,(N82:P82,Q82:AE82)),0)</f>
        <v>2</v>
      </c>
      <c r="F82" s="7">
        <f>IF(P82&gt;0,RANK(P82,(N82:P82,Q82:AE82)),0)</f>
        <v>0</v>
      </c>
      <c r="G82" s="53">
        <f t="shared" si="27"/>
        <v>463</v>
      </c>
      <c r="H82" s="56">
        <f t="shared" si="28"/>
        <v>5.4754020813623461E-2</v>
      </c>
      <c r="I82" s="2"/>
      <c r="J82" s="2">
        <f t="shared" si="29"/>
        <v>0.50745033112582782</v>
      </c>
      <c r="K82" s="2">
        <f t="shared" si="30"/>
        <v>0.45269631031220436</v>
      </c>
      <c r="L82" s="2">
        <f t="shared" si="31"/>
        <v>0</v>
      </c>
      <c r="M82" s="2">
        <f t="shared" si="32"/>
        <v>3.9853358561967811E-2</v>
      </c>
      <c r="N82" s="1">
        <v>4291</v>
      </c>
      <c r="O82" s="1">
        <v>3828</v>
      </c>
      <c r="Q82" s="1">
        <v>337</v>
      </c>
      <c r="U82" s="1">
        <f t="shared" si="37"/>
        <v>0</v>
      </c>
      <c r="V82" s="1">
        <v>0</v>
      </c>
      <c r="AG82" s="5">
        <f>IF(Q82&gt;0,RANK(Q82,(N82:P82,Q82:AE82)),0)</f>
        <v>3</v>
      </c>
      <c r="AH82" s="5">
        <f>IF(R82&gt;0,RANK(R82,(N82:P82,Q82:AE82)),0)</f>
        <v>0</v>
      </c>
      <c r="AI82" s="5">
        <f>IF(T82&gt;0,RANK(T82,(N82:P82,Q82:AE82)),0)</f>
        <v>0</v>
      </c>
      <c r="AJ82" s="5">
        <f>IF(S82&gt;0,RANK(S82,(N82:P82,Q82:AE82)),0)</f>
        <v>0</v>
      </c>
      <c r="AK82" s="2">
        <f t="shared" si="33"/>
        <v>3.9853358561967832E-2</v>
      </c>
      <c r="AL82" s="2">
        <f t="shared" si="34"/>
        <v>0</v>
      </c>
      <c r="AM82" s="2">
        <f t="shared" si="35"/>
        <v>0</v>
      </c>
      <c r="AN82" s="2">
        <f t="shared" si="36"/>
        <v>0</v>
      </c>
      <c r="AP82" t="s">
        <v>180</v>
      </c>
      <c r="AQ82" t="s">
        <v>632</v>
      </c>
      <c r="AR82">
        <v>2</v>
      </c>
      <c r="AT82" s="88">
        <v>18</v>
      </c>
      <c r="AU82" s="90">
        <v>149</v>
      </c>
      <c r="AV82" s="93">
        <f t="shared" si="38"/>
        <v>18149</v>
      </c>
      <c r="AX82" s="5" t="s">
        <v>199</v>
      </c>
    </row>
    <row r="83" spans="1:50" hidden="1" outlineLevel="1">
      <c r="A83" t="s">
        <v>984</v>
      </c>
      <c r="B83" t="s">
        <v>632</v>
      </c>
      <c r="C83" s="1">
        <f t="shared" si="26"/>
        <v>13601</v>
      </c>
      <c r="D83" s="7">
        <f>IF(N83&gt;0, RANK(N83,(N83:P83,Q83:AE83)),0)</f>
        <v>2</v>
      </c>
      <c r="E83" s="7">
        <f>IF(O83&gt;0,RANK(O83,(N83:P83,Q83:AE83)),0)</f>
        <v>1</v>
      </c>
      <c r="F83" s="7">
        <f>IF(P83&gt;0,RANK(P83,(N83:P83,Q83:AE83)),0)</f>
        <v>0</v>
      </c>
      <c r="G83" s="53">
        <f t="shared" si="27"/>
        <v>2463</v>
      </c>
      <c r="H83" s="56">
        <f t="shared" si="28"/>
        <v>0.18108962576281157</v>
      </c>
      <c r="I83" s="2"/>
      <c r="J83" s="2">
        <f t="shared" si="29"/>
        <v>0.39070656569369899</v>
      </c>
      <c r="K83" s="2">
        <f t="shared" si="30"/>
        <v>0.57179619145651051</v>
      </c>
      <c r="L83" s="2">
        <f t="shared" si="31"/>
        <v>0</v>
      </c>
      <c r="M83" s="2">
        <f t="shared" si="32"/>
        <v>3.7497242849790502E-2</v>
      </c>
      <c r="N83" s="1">
        <v>5314</v>
      </c>
      <c r="O83" s="1">
        <v>7777</v>
      </c>
      <c r="Q83" s="1">
        <v>509</v>
      </c>
      <c r="U83" s="1">
        <f t="shared" si="37"/>
        <v>0</v>
      </c>
      <c r="V83" s="1">
        <v>1</v>
      </c>
      <c r="AG83" s="5">
        <f>IF(Q83&gt;0,RANK(Q83,(N83:P83,Q83:AE83)),0)</f>
        <v>3</v>
      </c>
      <c r="AH83" s="5">
        <f>IF(R83&gt;0,RANK(R83,(N83:P83,Q83:AE83)),0)</f>
        <v>0</v>
      </c>
      <c r="AI83" s="5">
        <f>IF(T83&gt;0,RANK(T83,(N83:P83,Q83:AE83)),0)</f>
        <v>0</v>
      </c>
      <c r="AJ83" s="5">
        <f>IF(S83&gt;0,RANK(S83,(N83:P83,Q83:AE83)),0)</f>
        <v>0</v>
      </c>
      <c r="AK83" s="2">
        <f t="shared" si="33"/>
        <v>3.7423718844202633E-2</v>
      </c>
      <c r="AL83" s="2">
        <f t="shared" si="34"/>
        <v>0</v>
      </c>
      <c r="AM83" s="2">
        <f t="shared" si="35"/>
        <v>0</v>
      </c>
      <c r="AN83" s="2">
        <f t="shared" si="36"/>
        <v>0</v>
      </c>
      <c r="AP83" t="s">
        <v>984</v>
      </c>
      <c r="AQ83" t="s">
        <v>632</v>
      </c>
      <c r="AR83">
        <v>3</v>
      </c>
      <c r="AT83" s="88">
        <v>18</v>
      </c>
      <c r="AU83" s="90">
        <v>151</v>
      </c>
      <c r="AV83" s="93">
        <f t="shared" si="38"/>
        <v>18151</v>
      </c>
      <c r="AX83" s="5" t="s">
        <v>199</v>
      </c>
    </row>
    <row r="84" spans="1:50" hidden="1" outlineLevel="1">
      <c r="A84" t="s">
        <v>985</v>
      </c>
      <c r="B84" t="s">
        <v>632</v>
      </c>
      <c r="C84" s="1">
        <f t="shared" si="26"/>
        <v>8345</v>
      </c>
      <c r="D84" s="7">
        <f>IF(N84&gt;0, RANK(N84,(N84:P84,Q84:AE84)),0)</f>
        <v>1</v>
      </c>
      <c r="E84" s="7">
        <f>IF(O84&gt;0,RANK(O84,(N84:P84,Q84:AE84)),0)</f>
        <v>2</v>
      </c>
      <c r="F84" s="7">
        <f>IF(P84&gt;0,RANK(P84,(N84:P84,Q84:AE84)),0)</f>
        <v>0</v>
      </c>
      <c r="G84" s="53">
        <f t="shared" si="27"/>
        <v>2231</v>
      </c>
      <c r="H84" s="56">
        <f t="shared" si="28"/>
        <v>0.26734571599760337</v>
      </c>
      <c r="I84" s="2"/>
      <c r="J84" s="2">
        <f t="shared" si="29"/>
        <v>0.62061114439784304</v>
      </c>
      <c r="K84" s="2">
        <f t="shared" si="30"/>
        <v>0.35326542840023967</v>
      </c>
      <c r="L84" s="2">
        <f t="shared" si="31"/>
        <v>0</v>
      </c>
      <c r="M84" s="2">
        <f t="shared" si="32"/>
        <v>2.6123427201917293E-2</v>
      </c>
      <c r="N84" s="1">
        <v>5179</v>
      </c>
      <c r="O84" s="1">
        <v>2948</v>
      </c>
      <c r="Q84" s="1">
        <v>218</v>
      </c>
      <c r="U84" s="1">
        <f t="shared" si="37"/>
        <v>0</v>
      </c>
      <c r="V84" s="1">
        <v>0</v>
      </c>
      <c r="AG84" s="5">
        <f>IF(Q84&gt;0,RANK(Q84,(N84:P84,Q84:AE84)),0)</f>
        <v>3</v>
      </c>
      <c r="AH84" s="5">
        <f>IF(R84&gt;0,RANK(R84,(N84:P84,Q84:AE84)),0)</f>
        <v>0</v>
      </c>
      <c r="AI84" s="5">
        <f>IF(T84&gt;0,RANK(T84,(N84:P84,Q84:AE84)),0)</f>
        <v>0</v>
      </c>
      <c r="AJ84" s="5">
        <f>IF(S84&gt;0,RANK(S84,(N84:P84,Q84:AE84)),0)</f>
        <v>0</v>
      </c>
      <c r="AK84" s="2">
        <f t="shared" si="33"/>
        <v>2.6123427201917317E-2</v>
      </c>
      <c r="AL84" s="2">
        <f t="shared" si="34"/>
        <v>0</v>
      </c>
      <c r="AM84" s="2">
        <f t="shared" si="35"/>
        <v>0</v>
      </c>
      <c r="AN84" s="2">
        <f t="shared" si="36"/>
        <v>0</v>
      </c>
      <c r="AP84" t="s">
        <v>985</v>
      </c>
      <c r="AQ84" t="s">
        <v>632</v>
      </c>
      <c r="AR84">
        <v>8</v>
      </c>
      <c r="AT84" s="88">
        <v>18</v>
      </c>
      <c r="AU84" s="90">
        <v>153</v>
      </c>
      <c r="AV84" s="93">
        <f t="shared" si="38"/>
        <v>18153</v>
      </c>
      <c r="AX84" s="5" t="s">
        <v>199</v>
      </c>
    </row>
    <row r="85" spans="1:50" hidden="1" outlineLevel="1">
      <c r="A85" t="s">
        <v>576</v>
      </c>
      <c r="B85" t="s">
        <v>632</v>
      </c>
      <c r="C85" s="1">
        <f t="shared" si="26"/>
        <v>3284</v>
      </c>
      <c r="D85" s="7">
        <f>IF(N85&gt;0, RANK(N85,(N85:P85,Q85:AE85)),0)</f>
        <v>2</v>
      </c>
      <c r="E85" s="7">
        <f>IF(O85&gt;0,RANK(O85,(N85:P85,Q85:AE85)),0)</f>
        <v>1</v>
      </c>
      <c r="F85" s="7">
        <f>IF(P85&gt;0,RANK(P85,(N85:P85,Q85:AE85)),0)</f>
        <v>0</v>
      </c>
      <c r="G85" s="53">
        <f t="shared" si="27"/>
        <v>177</v>
      </c>
      <c r="H85" s="56">
        <f t="shared" si="28"/>
        <v>5.3897685749086481E-2</v>
      </c>
      <c r="I85" s="2"/>
      <c r="J85" s="2">
        <f t="shared" si="29"/>
        <v>0.45341047503045068</v>
      </c>
      <c r="K85" s="2">
        <f t="shared" si="30"/>
        <v>0.50730816077953711</v>
      </c>
      <c r="L85" s="2">
        <f t="shared" si="31"/>
        <v>0</v>
      </c>
      <c r="M85" s="2">
        <f t="shared" si="32"/>
        <v>3.9281364190012269E-2</v>
      </c>
      <c r="N85" s="1">
        <v>1489</v>
      </c>
      <c r="O85" s="1">
        <v>1666</v>
      </c>
      <c r="Q85" s="1">
        <v>129</v>
      </c>
      <c r="U85" s="1">
        <f t="shared" si="37"/>
        <v>0</v>
      </c>
      <c r="V85" s="1">
        <v>0</v>
      </c>
      <c r="AG85" s="5">
        <f>IF(Q85&gt;0,RANK(Q85,(N85:P85,Q85:AE85)),0)</f>
        <v>3</v>
      </c>
      <c r="AH85" s="5">
        <f>IF(R85&gt;0,RANK(R85,(N85:P85,Q85:AE85)),0)</f>
        <v>0</v>
      </c>
      <c r="AI85" s="5">
        <f>IF(T85&gt;0,RANK(T85,(N85:P85,Q85:AE85)),0)</f>
        <v>0</v>
      </c>
      <c r="AJ85" s="5">
        <f>IF(S85&gt;0,RANK(S85,(N85:P85,Q85:AE85)),0)</f>
        <v>0</v>
      </c>
      <c r="AK85" s="2">
        <f t="shared" si="33"/>
        <v>3.9281364190012179E-2</v>
      </c>
      <c r="AL85" s="2">
        <f t="shared" si="34"/>
        <v>0</v>
      </c>
      <c r="AM85" s="2">
        <f t="shared" si="35"/>
        <v>0</v>
      </c>
      <c r="AN85" s="2">
        <f t="shared" si="36"/>
        <v>0</v>
      </c>
      <c r="AP85" t="s">
        <v>576</v>
      </c>
      <c r="AQ85" t="s">
        <v>632</v>
      </c>
      <c r="AR85">
        <v>6</v>
      </c>
      <c r="AT85" s="88">
        <v>18</v>
      </c>
      <c r="AU85" s="90">
        <v>155</v>
      </c>
      <c r="AV85" s="93">
        <f t="shared" si="38"/>
        <v>18155</v>
      </c>
      <c r="AX85" s="5" t="s">
        <v>199</v>
      </c>
    </row>
    <row r="86" spans="1:50" hidden="1" outlineLevel="1">
      <c r="A86" t="s">
        <v>33</v>
      </c>
      <c r="B86" t="s">
        <v>632</v>
      </c>
      <c r="C86" s="1">
        <f t="shared" si="26"/>
        <v>56349</v>
      </c>
      <c r="D86" s="7">
        <f>IF(N86&gt;0, RANK(N86,(N86:P86,Q86:AE86)),0)</f>
        <v>1</v>
      </c>
      <c r="E86" s="7">
        <f>IF(O86&gt;0,RANK(O86,(N86:P86,Q86:AE86)),0)</f>
        <v>2</v>
      </c>
      <c r="F86" s="7">
        <f>IF(P86&gt;0,RANK(P86,(N86:P86,Q86:AE86)),0)</f>
        <v>0</v>
      </c>
      <c r="G86" s="53">
        <f t="shared" si="27"/>
        <v>1920</v>
      </c>
      <c r="H86" s="56">
        <f t="shared" si="28"/>
        <v>3.407336421231965E-2</v>
      </c>
      <c r="I86" s="2"/>
      <c r="J86" s="2">
        <f t="shared" si="29"/>
        <v>0.49102912207847521</v>
      </c>
      <c r="K86" s="2">
        <f t="shared" si="30"/>
        <v>0.45695575786615555</v>
      </c>
      <c r="L86" s="2">
        <f t="shared" si="31"/>
        <v>0</v>
      </c>
      <c r="M86" s="2">
        <f t="shared" si="32"/>
        <v>5.2015120055369179E-2</v>
      </c>
      <c r="N86" s="1">
        <v>27669</v>
      </c>
      <c r="O86" s="1">
        <v>25749</v>
      </c>
      <c r="Q86" s="1">
        <v>2930</v>
      </c>
      <c r="U86" s="1">
        <f t="shared" si="37"/>
        <v>0</v>
      </c>
      <c r="V86" s="1">
        <v>1</v>
      </c>
      <c r="AG86" s="5">
        <f>IF(Q86&gt;0,RANK(Q86,(N86:P86,Q86:AE86)),0)</f>
        <v>3</v>
      </c>
      <c r="AH86" s="5">
        <f>IF(R86&gt;0,RANK(R86,(N86:P86,Q86:AE86)),0)</f>
        <v>0</v>
      </c>
      <c r="AI86" s="5">
        <f>IF(T86&gt;0,RANK(T86,(N86:P86,Q86:AE86)),0)</f>
        <v>0</v>
      </c>
      <c r="AJ86" s="5">
        <f>IF(S86&gt;0,RANK(S86,(N86:P86,Q86:AE86)),0)</f>
        <v>0</v>
      </c>
      <c r="AK86" s="2">
        <f t="shared" si="33"/>
        <v>5.1997373511508634E-2</v>
      </c>
      <c r="AL86" s="2">
        <f t="shared" si="34"/>
        <v>0</v>
      </c>
      <c r="AM86" s="2">
        <f t="shared" si="35"/>
        <v>0</v>
      </c>
      <c r="AN86" s="2">
        <f t="shared" si="36"/>
        <v>0</v>
      </c>
      <c r="AP86" t="s">
        <v>33</v>
      </c>
      <c r="AQ86" t="s">
        <v>632</v>
      </c>
      <c r="AR86">
        <v>4</v>
      </c>
      <c r="AT86" s="88">
        <v>18</v>
      </c>
      <c r="AU86" s="90">
        <v>157</v>
      </c>
      <c r="AV86" s="93">
        <f t="shared" si="38"/>
        <v>18157</v>
      </c>
      <c r="AX86" s="5" t="s">
        <v>199</v>
      </c>
    </row>
    <row r="87" spans="1:50" hidden="1" outlineLevel="1">
      <c r="A87" t="s">
        <v>34</v>
      </c>
      <c r="B87" t="s">
        <v>632</v>
      </c>
      <c r="C87" s="1">
        <f t="shared" si="26"/>
        <v>7289</v>
      </c>
      <c r="D87" s="7">
        <f>IF(N87&gt;0, RANK(N87,(N87:P87,Q87:AE87)),0)</f>
        <v>2</v>
      </c>
      <c r="E87" s="7">
        <f>IF(O87&gt;0,RANK(O87,(N87:P87,Q87:AE87)),0)</f>
        <v>1</v>
      </c>
      <c r="F87" s="7">
        <f>IF(P87&gt;0,RANK(P87,(N87:P87,Q87:AE87)),0)</f>
        <v>0</v>
      </c>
      <c r="G87" s="53">
        <f t="shared" si="27"/>
        <v>1384</v>
      </c>
      <c r="H87" s="56">
        <f t="shared" si="28"/>
        <v>0.18987515434215943</v>
      </c>
      <c r="I87" s="2"/>
      <c r="J87" s="2">
        <f t="shared" si="29"/>
        <v>0.37755522019481408</v>
      </c>
      <c r="K87" s="2">
        <f t="shared" si="30"/>
        <v>0.56743037453697354</v>
      </c>
      <c r="L87" s="2">
        <f t="shared" si="31"/>
        <v>0</v>
      </c>
      <c r="M87" s="2">
        <f t="shared" si="32"/>
        <v>5.5014405268212441E-2</v>
      </c>
      <c r="N87" s="1">
        <v>2752</v>
      </c>
      <c r="O87" s="1">
        <v>4136</v>
      </c>
      <c r="Q87" s="1">
        <v>401</v>
      </c>
      <c r="U87" s="1">
        <f t="shared" si="37"/>
        <v>0</v>
      </c>
      <c r="V87" s="1">
        <v>0</v>
      </c>
      <c r="AG87" s="5">
        <f>IF(Q87&gt;0,RANK(Q87,(N87:P87,Q87:AE87)),0)</f>
        <v>3</v>
      </c>
      <c r="AH87" s="5">
        <f>IF(R87&gt;0,RANK(R87,(N87:P87,Q87:AE87)),0)</f>
        <v>0</v>
      </c>
      <c r="AI87" s="5">
        <f>IF(T87&gt;0,RANK(T87,(N87:P87,Q87:AE87)),0)</f>
        <v>0</v>
      </c>
      <c r="AJ87" s="5">
        <f>IF(S87&gt;0,RANK(S87,(N87:P87,Q87:AE87)),0)</f>
        <v>0</v>
      </c>
      <c r="AK87" s="2">
        <f t="shared" si="33"/>
        <v>5.5014405268212378E-2</v>
      </c>
      <c r="AL87" s="2">
        <f t="shared" si="34"/>
        <v>0</v>
      </c>
      <c r="AM87" s="2">
        <f t="shared" si="35"/>
        <v>0</v>
      </c>
      <c r="AN87" s="2">
        <f t="shared" si="36"/>
        <v>0</v>
      </c>
      <c r="AP87" t="s">
        <v>34</v>
      </c>
      <c r="AQ87" t="s">
        <v>632</v>
      </c>
      <c r="AR87">
        <v>5</v>
      </c>
      <c r="AT87" s="88">
        <v>18</v>
      </c>
      <c r="AU87" s="90">
        <v>159</v>
      </c>
      <c r="AV87" s="93">
        <f t="shared" si="38"/>
        <v>18159</v>
      </c>
      <c r="AX87" s="5" t="s">
        <v>199</v>
      </c>
    </row>
    <row r="88" spans="1:50" hidden="1" outlineLevel="1">
      <c r="A88" t="s">
        <v>563</v>
      </c>
      <c r="B88" t="s">
        <v>632</v>
      </c>
      <c r="C88" s="1">
        <f t="shared" si="26"/>
        <v>3048</v>
      </c>
      <c r="D88" s="7">
        <f>IF(N88&gt;0, RANK(N88,(N88:P88,Q88:AE88)),0)</f>
        <v>2</v>
      </c>
      <c r="E88" s="7">
        <f>IF(O88&gt;0,RANK(O88,(N88:P88,Q88:AE88)),0)</f>
        <v>1</v>
      </c>
      <c r="F88" s="7">
        <f>IF(P88&gt;0,RANK(P88,(N88:P88,Q88:AE88)),0)</f>
        <v>0</v>
      </c>
      <c r="G88" s="53">
        <f t="shared" si="27"/>
        <v>1023</v>
      </c>
      <c r="H88" s="56">
        <f t="shared" si="28"/>
        <v>0.33562992125984253</v>
      </c>
      <c r="I88" s="2"/>
      <c r="J88" s="2">
        <f t="shared" si="29"/>
        <v>0.30839895013123358</v>
      </c>
      <c r="K88" s="2">
        <f t="shared" si="30"/>
        <v>0.64402887139107612</v>
      </c>
      <c r="L88" s="2">
        <f t="shared" si="31"/>
        <v>0</v>
      </c>
      <c r="M88" s="2">
        <f t="shared" si="32"/>
        <v>4.7572178477690241E-2</v>
      </c>
      <c r="N88" s="1">
        <v>940</v>
      </c>
      <c r="O88" s="1">
        <v>1963</v>
      </c>
      <c r="Q88" s="1">
        <v>145</v>
      </c>
      <c r="U88" s="1">
        <f t="shared" si="37"/>
        <v>0</v>
      </c>
      <c r="V88" s="1">
        <v>0</v>
      </c>
      <c r="AG88" s="5">
        <f>IF(Q88&gt;0,RANK(Q88,(N88:P88,Q88:AE88)),0)</f>
        <v>3</v>
      </c>
      <c r="AH88" s="5">
        <f>IF(R88&gt;0,RANK(R88,(N88:P88,Q88:AE88)),0)</f>
        <v>0</v>
      </c>
      <c r="AI88" s="5">
        <f>IF(T88&gt;0,RANK(T88,(N88:P88,Q88:AE88)),0)</f>
        <v>0</v>
      </c>
      <c r="AJ88" s="5">
        <f>IF(S88&gt;0,RANK(S88,(N88:P88,Q88:AE88)),0)</f>
        <v>0</v>
      </c>
      <c r="AK88" s="2">
        <f t="shared" si="33"/>
        <v>4.757217847769029E-2</v>
      </c>
      <c r="AL88" s="2">
        <f t="shared" si="34"/>
        <v>0</v>
      </c>
      <c r="AM88" s="2">
        <f t="shared" si="35"/>
        <v>0</v>
      </c>
      <c r="AN88" s="2">
        <f t="shared" si="36"/>
        <v>0</v>
      </c>
      <c r="AP88" t="s">
        <v>563</v>
      </c>
      <c r="AQ88" t="s">
        <v>632</v>
      </c>
      <c r="AR88">
        <v>6</v>
      </c>
      <c r="AT88" s="88">
        <v>18</v>
      </c>
      <c r="AU88" s="90">
        <v>161</v>
      </c>
      <c r="AV88" s="93">
        <f t="shared" si="38"/>
        <v>18161</v>
      </c>
      <c r="AX88" s="5" t="s">
        <v>199</v>
      </c>
    </row>
    <row r="89" spans="1:50" hidden="1" outlineLevel="1">
      <c r="A89" t="s">
        <v>84</v>
      </c>
      <c r="B89" t="s">
        <v>632</v>
      </c>
      <c r="C89" s="1">
        <f t="shared" si="26"/>
        <v>71369</v>
      </c>
      <c r="D89" s="7">
        <f>IF(N89&gt;0, RANK(N89,(N89:P89,Q89:AE89)),0)</f>
        <v>2</v>
      </c>
      <c r="E89" s="7">
        <f>IF(O89&gt;0,RANK(O89,(N89:P89,Q89:AE89)),0)</f>
        <v>1</v>
      </c>
      <c r="F89" s="7">
        <f>IF(P89&gt;0,RANK(P89,(N89:P89,Q89:AE89)),0)</f>
        <v>0</v>
      </c>
      <c r="G89" s="53">
        <f t="shared" si="27"/>
        <v>3660</v>
      </c>
      <c r="H89" s="56">
        <f t="shared" si="28"/>
        <v>5.1282769830038252E-2</v>
      </c>
      <c r="I89" s="2"/>
      <c r="J89" s="2">
        <f t="shared" si="29"/>
        <v>0.46055009878238451</v>
      </c>
      <c r="K89" s="2">
        <f t="shared" si="30"/>
        <v>0.51183286861242272</v>
      </c>
      <c r="L89" s="2">
        <f t="shared" si="31"/>
        <v>0</v>
      </c>
      <c r="M89" s="2">
        <f t="shared" si="32"/>
        <v>2.7617032605192771E-2</v>
      </c>
      <c r="N89" s="1">
        <v>32869</v>
      </c>
      <c r="O89" s="1">
        <v>36529</v>
      </c>
      <c r="Q89" s="1">
        <v>1971</v>
      </c>
      <c r="U89" s="1">
        <f t="shared" si="37"/>
        <v>0</v>
      </c>
      <c r="V89" s="1">
        <v>0</v>
      </c>
      <c r="AG89" s="5">
        <f>IF(Q89&gt;0,RANK(Q89,(N89:P89,Q89:AE89)),0)</f>
        <v>3</v>
      </c>
      <c r="AH89" s="5">
        <f>IF(R89&gt;0,RANK(R89,(N89:P89,Q89:AE89)),0)</f>
        <v>0</v>
      </c>
      <c r="AI89" s="5">
        <f>IF(T89&gt;0,RANK(T89,(N89:P89,Q89:AE89)),0)</f>
        <v>0</v>
      </c>
      <c r="AJ89" s="5">
        <f>IF(S89&gt;0,RANK(S89,(N89:P89,Q89:AE89)),0)</f>
        <v>0</v>
      </c>
      <c r="AK89" s="2">
        <f t="shared" si="33"/>
        <v>2.7617032605192732E-2</v>
      </c>
      <c r="AL89" s="2">
        <f t="shared" si="34"/>
        <v>0</v>
      </c>
      <c r="AM89" s="2">
        <f t="shared" si="35"/>
        <v>0</v>
      </c>
      <c r="AN89" s="2">
        <f t="shared" si="36"/>
        <v>0</v>
      </c>
      <c r="AP89" t="s">
        <v>84</v>
      </c>
      <c r="AQ89" t="s">
        <v>632</v>
      </c>
      <c r="AR89">
        <v>8</v>
      </c>
      <c r="AT89" s="88">
        <v>18</v>
      </c>
      <c r="AU89" s="90">
        <v>163</v>
      </c>
      <c r="AV89" s="93">
        <f t="shared" si="38"/>
        <v>18163</v>
      </c>
      <c r="AX89" s="5" t="s">
        <v>199</v>
      </c>
    </row>
    <row r="90" spans="1:50" hidden="1" outlineLevel="1">
      <c r="A90" t="s">
        <v>54</v>
      </c>
      <c r="B90" t="s">
        <v>632</v>
      </c>
      <c r="C90" s="1">
        <f t="shared" si="26"/>
        <v>6582</v>
      </c>
      <c r="D90" s="7">
        <f>IF(N90&gt;0, RANK(N90,(N90:P90,Q90:AE90)),0)</f>
        <v>1</v>
      </c>
      <c r="E90" s="7">
        <f>IF(O90&gt;0,RANK(O90,(N90:P90,Q90:AE90)),0)</f>
        <v>2</v>
      </c>
      <c r="F90" s="7">
        <f>IF(P90&gt;0,RANK(P90,(N90:P90,Q90:AE90)),0)</f>
        <v>0</v>
      </c>
      <c r="G90" s="53">
        <f t="shared" si="27"/>
        <v>1022</v>
      </c>
      <c r="H90" s="56">
        <f t="shared" si="28"/>
        <v>0.15527195381343056</v>
      </c>
      <c r="I90" s="2"/>
      <c r="J90" s="2">
        <f t="shared" si="29"/>
        <v>0.55287146763901551</v>
      </c>
      <c r="K90" s="2">
        <f t="shared" si="30"/>
        <v>0.39759951382558495</v>
      </c>
      <c r="L90" s="2">
        <f t="shared" si="31"/>
        <v>0</v>
      </c>
      <c r="M90" s="2">
        <f t="shared" si="32"/>
        <v>4.9529018535399538E-2</v>
      </c>
      <c r="N90" s="1">
        <v>3639</v>
      </c>
      <c r="O90" s="1">
        <v>2617</v>
      </c>
      <c r="Q90" s="1">
        <v>326</v>
      </c>
      <c r="U90" s="1">
        <f t="shared" si="37"/>
        <v>0</v>
      </c>
      <c r="V90" s="1">
        <v>0</v>
      </c>
      <c r="AG90" s="5">
        <f>IF(Q90&gt;0,RANK(Q90,(N90:P90,Q90:AE90)),0)</f>
        <v>3</v>
      </c>
      <c r="AH90" s="5">
        <f>IF(R90&gt;0,RANK(R90,(N90:P90,Q90:AE90)),0)</f>
        <v>0</v>
      </c>
      <c r="AI90" s="5">
        <f>IF(T90&gt;0,RANK(T90,(N90:P90,Q90:AE90)),0)</f>
        <v>0</v>
      </c>
      <c r="AJ90" s="5">
        <f>IF(S90&gt;0,RANK(S90,(N90:P90,Q90:AE90)),0)</f>
        <v>0</v>
      </c>
      <c r="AK90" s="2">
        <f t="shared" si="33"/>
        <v>4.9529018535399573E-2</v>
      </c>
      <c r="AL90" s="2">
        <f t="shared" si="34"/>
        <v>0</v>
      </c>
      <c r="AM90" s="2">
        <f t="shared" si="35"/>
        <v>0</v>
      </c>
      <c r="AN90" s="2">
        <f t="shared" si="36"/>
        <v>0</v>
      </c>
      <c r="AP90" t="s">
        <v>54</v>
      </c>
      <c r="AQ90" t="s">
        <v>632</v>
      </c>
      <c r="AR90">
        <v>8</v>
      </c>
      <c r="AT90" s="88">
        <v>18</v>
      </c>
      <c r="AU90" s="90">
        <v>165</v>
      </c>
      <c r="AV90" s="93">
        <f t="shared" si="38"/>
        <v>18165</v>
      </c>
      <c r="AX90" s="5" t="s">
        <v>199</v>
      </c>
    </row>
    <row r="91" spans="1:50" hidden="1" outlineLevel="1">
      <c r="A91" t="s">
        <v>668</v>
      </c>
      <c r="B91" t="s">
        <v>632</v>
      </c>
      <c r="C91" s="1">
        <f t="shared" si="26"/>
        <v>39533</v>
      </c>
      <c r="D91" s="7">
        <f>IF(N91&gt;0, RANK(N91,(N91:P91,Q91:AE91)),0)</f>
        <v>1</v>
      </c>
      <c r="E91" s="7">
        <f>IF(O91&gt;0,RANK(O91,(N91:P91,Q91:AE91)),0)</f>
        <v>2</v>
      </c>
      <c r="F91" s="7">
        <f>IF(P91&gt;0,RANK(P91,(N91:P91,Q91:AE91)),0)</f>
        <v>0</v>
      </c>
      <c r="G91" s="53">
        <f t="shared" si="27"/>
        <v>7979</v>
      </c>
      <c r="H91" s="56">
        <f t="shared" si="28"/>
        <v>0.20183138137758327</v>
      </c>
      <c r="I91" s="2"/>
      <c r="J91" s="2">
        <f t="shared" si="29"/>
        <v>0.58159006399716695</v>
      </c>
      <c r="K91" s="2">
        <f t="shared" si="30"/>
        <v>0.37975868261958362</v>
      </c>
      <c r="L91" s="2">
        <f t="shared" si="31"/>
        <v>0</v>
      </c>
      <c r="M91" s="2">
        <f t="shared" si="32"/>
        <v>3.8651253383249429E-2</v>
      </c>
      <c r="N91" s="1">
        <v>22992</v>
      </c>
      <c r="O91" s="1">
        <v>15013</v>
      </c>
      <c r="Q91" s="1">
        <v>1528</v>
      </c>
      <c r="U91" s="1">
        <f t="shared" si="37"/>
        <v>0</v>
      </c>
      <c r="V91" s="1">
        <v>0</v>
      </c>
      <c r="AG91" s="5">
        <f>IF(Q91&gt;0,RANK(Q91,(N91:P91,Q91:AE91)),0)</f>
        <v>3</v>
      </c>
      <c r="AH91" s="5">
        <f>IF(R91&gt;0,RANK(R91,(N91:P91,Q91:AE91)),0)</f>
        <v>0</v>
      </c>
      <c r="AI91" s="5">
        <f>IF(T91&gt;0,RANK(T91,(N91:P91,Q91:AE91)),0)</f>
        <v>0</v>
      </c>
      <c r="AJ91" s="5">
        <f>IF(S91&gt;0,RANK(S91,(N91:P91,Q91:AE91)),0)</f>
        <v>0</v>
      </c>
      <c r="AK91" s="2">
        <f t="shared" si="33"/>
        <v>3.8651253383249436E-2</v>
      </c>
      <c r="AL91" s="2">
        <f t="shared" si="34"/>
        <v>0</v>
      </c>
      <c r="AM91" s="2">
        <f t="shared" si="35"/>
        <v>0</v>
      </c>
      <c r="AN91" s="2">
        <f t="shared" si="36"/>
        <v>0</v>
      </c>
      <c r="AP91" t="s">
        <v>668</v>
      </c>
      <c r="AQ91" t="s">
        <v>632</v>
      </c>
      <c r="AR91">
        <v>8</v>
      </c>
      <c r="AT91" s="88">
        <v>18</v>
      </c>
      <c r="AU91" s="90">
        <v>167</v>
      </c>
      <c r="AV91" s="93">
        <f t="shared" si="38"/>
        <v>18167</v>
      </c>
      <c r="AX91" s="5" t="s">
        <v>199</v>
      </c>
    </row>
    <row r="92" spans="1:50" hidden="1" outlineLevel="1">
      <c r="A92" t="s">
        <v>129</v>
      </c>
      <c r="B92" t="s">
        <v>632</v>
      </c>
      <c r="C92" s="1">
        <f t="shared" si="26"/>
        <v>12612</v>
      </c>
      <c r="D92" s="7">
        <f>IF(N92&gt;0, RANK(N92,(N92:P92,Q92:AE92)),0)</f>
        <v>2</v>
      </c>
      <c r="E92" s="7">
        <f>IF(O92&gt;0,RANK(O92,(N92:P92,Q92:AE92)),0)</f>
        <v>1</v>
      </c>
      <c r="F92" s="7">
        <f>IF(P92&gt;0,RANK(P92,(N92:P92,Q92:AE92)),0)</f>
        <v>0</v>
      </c>
      <c r="G92" s="53">
        <f t="shared" si="27"/>
        <v>3110</v>
      </c>
      <c r="H92" s="56">
        <f t="shared" si="28"/>
        <v>0.24659054868379321</v>
      </c>
      <c r="I92" s="2"/>
      <c r="J92" s="2">
        <f t="shared" si="29"/>
        <v>0.35775451950523313</v>
      </c>
      <c r="K92" s="2">
        <f t="shared" si="30"/>
        <v>0.60434506818902634</v>
      </c>
      <c r="L92" s="2">
        <f t="shared" si="31"/>
        <v>0</v>
      </c>
      <c r="M92" s="2">
        <f t="shared" si="32"/>
        <v>3.7900412305740483E-2</v>
      </c>
      <c r="N92" s="1">
        <v>4512</v>
      </c>
      <c r="O92" s="1">
        <v>7622</v>
      </c>
      <c r="Q92" s="1">
        <v>478</v>
      </c>
      <c r="U92" s="1">
        <f t="shared" si="37"/>
        <v>0</v>
      </c>
      <c r="V92" s="1">
        <v>0</v>
      </c>
      <c r="AG92" s="5">
        <f>IF(Q92&gt;0,RANK(Q92,(N92:P92,Q92:AE92)),0)</f>
        <v>3</v>
      </c>
      <c r="AH92" s="5">
        <f>IF(R92&gt;0,RANK(R92,(N92:P92,Q92:AE92)),0)</f>
        <v>0</v>
      </c>
      <c r="AI92" s="5">
        <f>IF(T92&gt;0,RANK(T92,(N92:P92,Q92:AE92)),0)</f>
        <v>0</v>
      </c>
      <c r="AJ92" s="5">
        <f>IF(S92&gt;0,RANK(S92,(N92:P92,Q92:AE92)),0)</f>
        <v>0</v>
      </c>
      <c r="AK92" s="2">
        <f t="shared" si="33"/>
        <v>3.7900412305740566E-2</v>
      </c>
      <c r="AL92" s="2">
        <f t="shared" si="34"/>
        <v>0</v>
      </c>
      <c r="AM92" s="2">
        <f t="shared" si="35"/>
        <v>0</v>
      </c>
      <c r="AN92" s="2">
        <f t="shared" si="36"/>
        <v>0</v>
      </c>
      <c r="AP92" t="s">
        <v>129</v>
      </c>
      <c r="AQ92" t="s">
        <v>632</v>
      </c>
      <c r="AR92">
        <v>2</v>
      </c>
      <c r="AT92" s="88">
        <v>18</v>
      </c>
      <c r="AU92" s="90">
        <v>169</v>
      </c>
      <c r="AV92" s="93">
        <f t="shared" si="38"/>
        <v>18169</v>
      </c>
      <c r="AX92" s="5" t="s">
        <v>199</v>
      </c>
    </row>
    <row r="93" spans="1:50" hidden="1" outlineLevel="1">
      <c r="A93" t="s">
        <v>446</v>
      </c>
      <c r="B93" t="s">
        <v>632</v>
      </c>
      <c r="C93" s="1">
        <f t="shared" si="26"/>
        <v>3780</v>
      </c>
      <c r="D93" s="7">
        <f>IF(N93&gt;0, RANK(N93,(N93:P93,Q93:AE93)),0)</f>
        <v>2</v>
      </c>
      <c r="E93" s="7">
        <f>IF(O93&gt;0,RANK(O93,(N93:P93,Q93:AE93)),0)</f>
        <v>1</v>
      </c>
      <c r="F93" s="7">
        <f>IF(P93&gt;0,RANK(P93,(N93:P93,Q93:AE93)),0)</f>
        <v>0</v>
      </c>
      <c r="G93" s="53">
        <f t="shared" si="27"/>
        <v>434</v>
      </c>
      <c r="H93" s="56">
        <f t="shared" si="28"/>
        <v>0.11481481481481481</v>
      </c>
      <c r="I93" s="2"/>
      <c r="J93" s="2">
        <f t="shared" si="29"/>
        <v>0.41772486772486772</v>
      </c>
      <c r="K93" s="2">
        <f t="shared" si="30"/>
        <v>0.53253968253968254</v>
      </c>
      <c r="L93" s="2">
        <f t="shared" si="31"/>
        <v>0</v>
      </c>
      <c r="M93" s="2">
        <f t="shared" si="32"/>
        <v>4.9735449735449744E-2</v>
      </c>
      <c r="N93" s="1">
        <v>1579</v>
      </c>
      <c r="O93" s="1">
        <v>2013</v>
      </c>
      <c r="Q93" s="1">
        <v>188</v>
      </c>
      <c r="U93" s="1">
        <f t="shared" si="37"/>
        <v>0</v>
      </c>
      <c r="V93" s="1">
        <v>0</v>
      </c>
      <c r="AG93" s="5">
        <f>IF(Q93&gt;0,RANK(Q93,(N93:P93,Q93:AE93)),0)</f>
        <v>3</v>
      </c>
      <c r="AH93" s="5">
        <f>IF(R93&gt;0,RANK(R93,(N93:P93,Q93:AE93)),0)</f>
        <v>0</v>
      </c>
      <c r="AI93" s="5">
        <f>IF(T93&gt;0,RANK(T93,(N93:P93,Q93:AE93)),0)</f>
        <v>0</v>
      </c>
      <c r="AJ93" s="5">
        <f>IF(S93&gt;0,RANK(S93,(N93:P93,Q93:AE93)),0)</f>
        <v>0</v>
      </c>
      <c r="AK93" s="2">
        <f t="shared" si="33"/>
        <v>4.9735449735449737E-2</v>
      </c>
      <c r="AL93" s="2">
        <f t="shared" si="34"/>
        <v>0</v>
      </c>
      <c r="AM93" s="2">
        <f t="shared" si="35"/>
        <v>0</v>
      </c>
      <c r="AN93" s="2">
        <f t="shared" si="36"/>
        <v>0</v>
      </c>
      <c r="AP93" t="s">
        <v>446</v>
      </c>
      <c r="AQ93" t="s">
        <v>632</v>
      </c>
      <c r="AR93">
        <v>4</v>
      </c>
      <c r="AT93" s="88">
        <v>18</v>
      </c>
      <c r="AU93" s="90">
        <v>171</v>
      </c>
      <c r="AV93" s="93">
        <f t="shared" si="38"/>
        <v>18171</v>
      </c>
      <c r="AX93" s="5" t="s">
        <v>199</v>
      </c>
    </row>
    <row r="94" spans="1:50" hidden="1" outlineLevel="1">
      <c r="A94" t="s">
        <v>91</v>
      </c>
      <c r="B94" t="s">
        <v>632</v>
      </c>
      <c r="C94" s="1">
        <f t="shared" si="26"/>
        <v>27999</v>
      </c>
      <c r="D94" s="7">
        <f>IF(N94&gt;0, RANK(N94,(N94:P94,Q94:AE94)),0)</f>
        <v>2</v>
      </c>
      <c r="E94" s="7">
        <f>IF(O94&gt;0,RANK(O94,(N94:P94,Q94:AE94)),0)</f>
        <v>1</v>
      </c>
      <c r="F94" s="7">
        <f>IF(P94&gt;0,RANK(P94,(N94:P94,Q94:AE94)),0)</f>
        <v>0</v>
      </c>
      <c r="G94" s="53">
        <f t="shared" si="27"/>
        <v>4379</v>
      </c>
      <c r="H94" s="56">
        <f t="shared" si="28"/>
        <v>0.15639844280152862</v>
      </c>
      <c r="I94" s="2"/>
      <c r="J94" s="2">
        <f t="shared" si="29"/>
        <v>0.41051466123790137</v>
      </c>
      <c r="K94" s="2">
        <f t="shared" si="30"/>
        <v>0.56691310403942996</v>
      </c>
      <c r="L94" s="2">
        <f t="shared" si="31"/>
        <v>0</v>
      </c>
      <c r="M94" s="2">
        <f t="shared" si="32"/>
        <v>2.2572234722668671E-2</v>
      </c>
      <c r="N94" s="1">
        <v>11494</v>
      </c>
      <c r="O94" s="1">
        <v>15873</v>
      </c>
      <c r="Q94" s="1">
        <v>632</v>
      </c>
      <c r="U94" s="1">
        <f t="shared" si="37"/>
        <v>0</v>
      </c>
      <c r="V94" s="1">
        <v>0</v>
      </c>
      <c r="AG94" s="5">
        <f>IF(Q94&gt;0,RANK(Q94,(N94:P94,Q94:AE94)),0)</f>
        <v>3</v>
      </c>
      <c r="AH94" s="5">
        <f>IF(R94&gt;0,RANK(R94,(N94:P94,Q94:AE94)),0)</f>
        <v>0</v>
      </c>
      <c r="AI94" s="5">
        <f>IF(T94&gt;0,RANK(T94,(N94:P94,Q94:AE94)),0)</f>
        <v>0</v>
      </c>
      <c r="AJ94" s="5">
        <f>IF(S94&gt;0,RANK(S94,(N94:P94,Q94:AE94)),0)</f>
        <v>0</v>
      </c>
      <c r="AK94" s="2">
        <f t="shared" si="33"/>
        <v>2.2572234722668668E-2</v>
      </c>
      <c r="AL94" s="2">
        <f t="shared" si="34"/>
        <v>0</v>
      </c>
      <c r="AM94" s="2">
        <f t="shared" si="35"/>
        <v>0</v>
      </c>
      <c r="AN94" s="2">
        <f t="shared" si="36"/>
        <v>0</v>
      </c>
      <c r="AP94" t="s">
        <v>91</v>
      </c>
      <c r="AQ94" t="s">
        <v>632</v>
      </c>
      <c r="AR94">
        <v>8</v>
      </c>
      <c r="AS94" s="1"/>
      <c r="AT94" s="88">
        <v>18</v>
      </c>
      <c r="AU94" s="90">
        <v>173</v>
      </c>
      <c r="AV94" s="93">
        <f t="shared" si="38"/>
        <v>18173</v>
      </c>
      <c r="AW94" s="1"/>
      <c r="AX94" s="5" t="s">
        <v>199</v>
      </c>
    </row>
    <row r="95" spans="1:50" hidden="1" outlineLevel="1">
      <c r="A95" t="s">
        <v>393</v>
      </c>
      <c r="B95" t="s">
        <v>632</v>
      </c>
      <c r="C95" s="1">
        <f t="shared" si="26"/>
        <v>10621</v>
      </c>
      <c r="D95" s="7">
        <f>IF(N95&gt;0, RANK(N95,(N95:P95,Q95:AE95)),0)</f>
        <v>2</v>
      </c>
      <c r="E95" s="7">
        <f>IF(O95&gt;0,RANK(O95,(N95:P95,Q95:AE95)),0)</f>
        <v>1</v>
      </c>
      <c r="F95" s="7">
        <f>IF(P95&gt;0,RANK(P95,(N95:P95,Q95:AE95)),0)</f>
        <v>0</v>
      </c>
      <c r="G95" s="53">
        <f t="shared" si="27"/>
        <v>2022</v>
      </c>
      <c r="H95" s="56">
        <f t="shared" si="28"/>
        <v>0.19037755390264571</v>
      </c>
      <c r="I95" s="2"/>
      <c r="J95" s="2">
        <f t="shared" si="29"/>
        <v>0.38678090575275398</v>
      </c>
      <c r="K95" s="2">
        <f t="shared" si="30"/>
        <v>0.57715845965539969</v>
      </c>
      <c r="L95" s="2">
        <f t="shared" si="31"/>
        <v>0</v>
      </c>
      <c r="M95" s="2">
        <f t="shared" si="32"/>
        <v>3.6060634591846275E-2</v>
      </c>
      <c r="N95" s="1">
        <v>4108</v>
      </c>
      <c r="O95" s="1">
        <v>6130</v>
      </c>
      <c r="Q95" s="1">
        <v>383</v>
      </c>
      <c r="U95" s="1">
        <f t="shared" si="37"/>
        <v>0</v>
      </c>
      <c r="V95" s="1">
        <v>0</v>
      </c>
      <c r="AG95" s="5">
        <f>IF(Q95&gt;0,RANK(Q95,(N95:P95,Q95:AE95)),0)</f>
        <v>3</v>
      </c>
      <c r="AH95" s="5">
        <f>IF(R95&gt;0,RANK(R95,(N95:P95,Q95:AE95)),0)</f>
        <v>0</v>
      </c>
      <c r="AI95" s="5">
        <f>IF(T95&gt;0,RANK(T95,(N95:P95,Q95:AE95)),0)</f>
        <v>0</v>
      </c>
      <c r="AJ95" s="5">
        <f>IF(S95&gt;0,RANK(S95,(N95:P95,Q95:AE95)),0)</f>
        <v>0</v>
      </c>
      <c r="AK95" s="2">
        <f t="shared" si="33"/>
        <v>3.6060634591846344E-2</v>
      </c>
      <c r="AL95" s="2">
        <f t="shared" si="34"/>
        <v>0</v>
      </c>
      <c r="AM95" s="2">
        <f t="shared" si="35"/>
        <v>0</v>
      </c>
      <c r="AN95" s="2">
        <f t="shared" si="36"/>
        <v>0</v>
      </c>
      <c r="AP95" t="s">
        <v>393</v>
      </c>
      <c r="AQ95" t="s">
        <v>632</v>
      </c>
      <c r="AR95">
        <v>9</v>
      </c>
      <c r="AS95" s="1"/>
      <c r="AT95" s="88">
        <v>18</v>
      </c>
      <c r="AU95" s="90">
        <v>175</v>
      </c>
      <c r="AV95" s="93">
        <f t="shared" si="38"/>
        <v>18175</v>
      </c>
      <c r="AW95" s="1"/>
      <c r="AX95" s="5" t="s">
        <v>199</v>
      </c>
    </row>
    <row r="96" spans="1:50" hidden="1" outlineLevel="1">
      <c r="A96" t="s">
        <v>447</v>
      </c>
      <c r="B96" t="s">
        <v>632</v>
      </c>
      <c r="C96" s="1">
        <f t="shared" si="26"/>
        <v>25425</v>
      </c>
      <c r="D96" s="7">
        <f>IF(N96&gt;0, RANK(N96,(N96:P96,Q96:AE96)),0)</f>
        <v>2</v>
      </c>
      <c r="E96" s="7">
        <f>IF(O96&gt;0,RANK(O96,(N96:P96,Q96:AE96)),0)</f>
        <v>1</v>
      </c>
      <c r="F96" s="7">
        <f>IF(P96&gt;0,RANK(P96,(N96:P96,Q96:AE96)),0)</f>
        <v>0</v>
      </c>
      <c r="G96" s="53">
        <f t="shared" si="27"/>
        <v>3628</v>
      </c>
      <c r="H96" s="56">
        <f t="shared" si="28"/>
        <v>0.14269419862340216</v>
      </c>
      <c r="I96" s="2"/>
      <c r="J96" s="2">
        <f t="shared" si="29"/>
        <v>0.40381514257620454</v>
      </c>
      <c r="K96" s="2">
        <f t="shared" si="30"/>
        <v>0.5465093411996067</v>
      </c>
      <c r="L96" s="2">
        <f t="shared" si="31"/>
        <v>0</v>
      </c>
      <c r="M96" s="2">
        <f t="shared" si="32"/>
        <v>4.9675516224188754E-2</v>
      </c>
      <c r="N96" s="1">
        <v>10267</v>
      </c>
      <c r="O96" s="1">
        <v>13895</v>
      </c>
      <c r="Q96" s="1">
        <v>1263</v>
      </c>
      <c r="U96" s="1">
        <f t="shared" si="37"/>
        <v>0</v>
      </c>
      <c r="V96" s="1">
        <v>0</v>
      </c>
      <c r="AG96" s="5">
        <f>IF(Q96&gt;0,RANK(Q96,(N96:P96,Q96:AE96)),0)</f>
        <v>3</v>
      </c>
      <c r="AH96" s="5">
        <f>IF(R96&gt;0,RANK(R96,(N96:P96,Q96:AE96)),0)</f>
        <v>0</v>
      </c>
      <c r="AI96" s="5">
        <f>IF(T96&gt;0,RANK(T96,(N96:P96,Q96:AE96)),0)</f>
        <v>0</v>
      </c>
      <c r="AJ96" s="5">
        <f>IF(S96&gt;0,RANK(S96,(N96:P96,Q96:AE96)),0)</f>
        <v>0</v>
      </c>
      <c r="AK96" s="2">
        <f t="shared" si="33"/>
        <v>4.9675516224188788E-2</v>
      </c>
      <c r="AL96" s="2">
        <f t="shared" si="34"/>
        <v>0</v>
      </c>
      <c r="AM96" s="2">
        <f t="shared" si="35"/>
        <v>0</v>
      </c>
      <c r="AN96" s="2">
        <f t="shared" si="36"/>
        <v>0</v>
      </c>
      <c r="AP96" t="s">
        <v>447</v>
      </c>
      <c r="AQ96" t="s">
        <v>632</v>
      </c>
      <c r="AR96">
        <v>6</v>
      </c>
      <c r="AS96" s="1"/>
      <c r="AT96" s="88">
        <v>18</v>
      </c>
      <c r="AU96" s="90">
        <v>177</v>
      </c>
      <c r="AV96" s="93">
        <f t="shared" si="38"/>
        <v>18177</v>
      </c>
      <c r="AW96" s="1"/>
      <c r="AX96" s="5" t="s">
        <v>199</v>
      </c>
    </row>
    <row r="97" spans="1:50" hidden="1" outlineLevel="1">
      <c r="A97" t="s">
        <v>512</v>
      </c>
      <c r="B97" t="s">
        <v>632</v>
      </c>
      <c r="C97" s="1">
        <f t="shared" si="26"/>
        <v>12872</v>
      </c>
      <c r="D97" s="7">
        <f>IF(N97&gt;0, RANK(N97,(N97:P97,Q97:AE97)),0)</f>
        <v>2</v>
      </c>
      <c r="E97" s="7">
        <f>IF(O97&gt;0,RANK(O97,(N97:P97,Q97:AE97)),0)</f>
        <v>1</v>
      </c>
      <c r="F97" s="7">
        <f>IF(P97&gt;0,RANK(P97,(N97:P97,Q97:AE97)),0)</f>
        <v>0</v>
      </c>
      <c r="G97" s="53">
        <f t="shared" si="27"/>
        <v>4519</v>
      </c>
      <c r="H97" s="56">
        <f t="shared" si="28"/>
        <v>0.35107209446861404</v>
      </c>
      <c r="I97" s="2"/>
      <c r="J97" s="2">
        <f t="shared" si="29"/>
        <v>0.31067433188315724</v>
      </c>
      <c r="K97" s="2">
        <f t="shared" si="30"/>
        <v>0.66174642635177128</v>
      </c>
      <c r="L97" s="2">
        <f t="shared" si="31"/>
        <v>0</v>
      </c>
      <c r="M97" s="2">
        <f t="shared" si="32"/>
        <v>2.7579241765071427E-2</v>
      </c>
      <c r="N97" s="1">
        <v>3999</v>
      </c>
      <c r="O97" s="1">
        <v>8518</v>
      </c>
      <c r="Q97" s="1">
        <v>355</v>
      </c>
      <c r="U97" s="1">
        <f t="shared" si="37"/>
        <v>0</v>
      </c>
      <c r="V97" s="1">
        <v>0</v>
      </c>
      <c r="AG97" s="5">
        <f>IF(Q97&gt;0,RANK(Q97,(N97:P97,Q97:AE97)),0)</f>
        <v>3</v>
      </c>
      <c r="AH97" s="5">
        <f>IF(R97&gt;0,RANK(R97,(N97:P97,Q97:AE97)),0)</f>
        <v>0</v>
      </c>
      <c r="AI97" s="5">
        <f>IF(T97&gt;0,RANK(T97,(N97:P97,Q97:AE97)),0)</f>
        <v>0</v>
      </c>
      <c r="AJ97" s="5">
        <f>IF(S97&gt;0,RANK(S97,(N97:P97,Q97:AE97)),0)</f>
        <v>0</v>
      </c>
      <c r="AK97" s="2">
        <f t="shared" si="33"/>
        <v>2.7579241765071472E-2</v>
      </c>
      <c r="AL97" s="2">
        <f t="shared" si="34"/>
        <v>0</v>
      </c>
      <c r="AM97" s="2">
        <f t="shared" si="35"/>
        <v>0</v>
      </c>
      <c r="AN97" s="2">
        <f t="shared" si="36"/>
        <v>0</v>
      </c>
      <c r="AP97" t="s">
        <v>512</v>
      </c>
      <c r="AQ97" t="s">
        <v>632</v>
      </c>
      <c r="AR97">
        <v>3</v>
      </c>
      <c r="AS97" s="1"/>
      <c r="AT97" s="88">
        <v>18</v>
      </c>
      <c r="AU97" s="90">
        <v>179</v>
      </c>
      <c r="AV97" s="93">
        <f t="shared" si="38"/>
        <v>18179</v>
      </c>
      <c r="AW97" s="1"/>
      <c r="AX97" s="5" t="s">
        <v>199</v>
      </c>
    </row>
    <row r="98" spans="1:50" hidden="1" outlineLevel="1">
      <c r="A98" t="s">
        <v>111</v>
      </c>
      <c r="B98" t="s">
        <v>632</v>
      </c>
      <c r="C98" s="1">
        <f t="shared" si="26"/>
        <v>9883</v>
      </c>
      <c r="D98" s="7">
        <f>IF(N98&gt;0, RANK(N98,(N98:P98,Q98:AE98)),0)</f>
        <v>2</v>
      </c>
      <c r="E98" s="7">
        <f>IF(O98&gt;0,RANK(O98,(N98:P98,Q98:AE98)),0)</f>
        <v>1</v>
      </c>
      <c r="F98" s="7">
        <f>IF(P98&gt;0,RANK(P98,(N98:P98,Q98:AE98)),0)</f>
        <v>0</v>
      </c>
      <c r="G98" s="53">
        <f t="shared" si="27"/>
        <v>751</v>
      </c>
      <c r="H98" s="56">
        <f t="shared" si="28"/>
        <v>7.5989072144085804E-2</v>
      </c>
      <c r="I98" s="2"/>
      <c r="J98" s="2">
        <f t="shared" si="29"/>
        <v>0.43316806637660632</v>
      </c>
      <c r="K98" s="2">
        <f t="shared" si="30"/>
        <v>0.50915713852069211</v>
      </c>
      <c r="L98" s="2">
        <f t="shared" si="31"/>
        <v>0</v>
      </c>
      <c r="M98" s="2">
        <f t="shared" si="32"/>
        <v>5.767479510270157E-2</v>
      </c>
      <c r="N98" s="1">
        <v>4281</v>
      </c>
      <c r="O98" s="1">
        <v>5032</v>
      </c>
      <c r="Q98" s="1">
        <v>570</v>
      </c>
      <c r="U98" s="1">
        <f t="shared" si="37"/>
        <v>0</v>
      </c>
      <c r="V98" s="1">
        <v>0</v>
      </c>
      <c r="AG98" s="5">
        <f>IF(Q98&gt;0,RANK(Q98,(N98:P98,Q98:AE98)),0)</f>
        <v>3</v>
      </c>
      <c r="AH98" s="5">
        <f>IF(R98&gt;0,RANK(R98,(N98:P98,Q98:AE98)),0)</f>
        <v>0</v>
      </c>
      <c r="AI98" s="5">
        <f>IF(T98&gt;0,RANK(T98,(N98:P98,Q98:AE98)),0)</f>
        <v>0</v>
      </c>
      <c r="AJ98" s="5">
        <f>IF(S98&gt;0,RANK(S98,(N98:P98,Q98:AE98)),0)</f>
        <v>0</v>
      </c>
      <c r="AK98" s="2">
        <f t="shared" si="33"/>
        <v>5.7674795102701612E-2</v>
      </c>
      <c r="AL98" s="2">
        <f t="shared" si="34"/>
        <v>0</v>
      </c>
      <c r="AM98" s="2">
        <f t="shared" si="35"/>
        <v>0</v>
      </c>
      <c r="AN98" s="2">
        <f t="shared" si="36"/>
        <v>0</v>
      </c>
      <c r="AP98" t="s">
        <v>111</v>
      </c>
      <c r="AQ98" t="s">
        <v>632</v>
      </c>
      <c r="AR98">
        <v>4</v>
      </c>
      <c r="AS98" s="1"/>
      <c r="AT98" s="88">
        <v>18</v>
      </c>
      <c r="AU98" s="90">
        <v>181</v>
      </c>
      <c r="AV98" s="93">
        <f t="shared" si="38"/>
        <v>18181</v>
      </c>
      <c r="AW98" s="1"/>
      <c r="AX98" s="5" t="s">
        <v>199</v>
      </c>
    </row>
    <row r="99" spans="1:50" hidden="1" outlineLevel="1">
      <c r="A99" t="s">
        <v>291</v>
      </c>
      <c r="B99" t="s">
        <v>632</v>
      </c>
      <c r="C99" s="1">
        <f t="shared" si="26"/>
        <v>14787</v>
      </c>
      <c r="D99" s="7">
        <f>IF(N99&gt;0, RANK(N99,(N99:P99,Q99:AE99)),0)</f>
        <v>2</v>
      </c>
      <c r="E99" s="7">
        <f>IF(O99&gt;0,RANK(O99,(N99:P99,Q99:AE99)),0)</f>
        <v>1</v>
      </c>
      <c r="F99" s="7">
        <f>IF(P99&gt;0,RANK(P99,(N99:P99,Q99:AE99)),0)</f>
        <v>0</v>
      </c>
      <c r="G99" s="53">
        <f t="shared" si="27"/>
        <v>3876</v>
      </c>
      <c r="H99" s="56">
        <f t="shared" si="28"/>
        <v>0.26212213430716169</v>
      </c>
      <c r="I99" s="2"/>
      <c r="J99" s="2">
        <f t="shared" si="29"/>
        <v>0.35226888483127072</v>
      </c>
      <c r="K99" s="2">
        <f t="shared" si="30"/>
        <v>0.61439101913843241</v>
      </c>
      <c r="L99" s="2">
        <f t="shared" si="31"/>
        <v>0</v>
      </c>
      <c r="M99" s="2">
        <f t="shared" si="32"/>
        <v>3.3340096030296862E-2</v>
      </c>
      <c r="N99" s="1">
        <v>5209</v>
      </c>
      <c r="O99" s="1">
        <v>9085</v>
      </c>
      <c r="Q99" s="1">
        <v>493</v>
      </c>
      <c r="U99" s="1">
        <f t="shared" si="37"/>
        <v>0</v>
      </c>
      <c r="V99" s="1">
        <v>0</v>
      </c>
      <c r="AG99" s="5">
        <f>IF(Q99&gt;0,RANK(Q99,(N99:P99,Q99:AE99)),0)</f>
        <v>3</v>
      </c>
      <c r="AH99" s="5">
        <f>IF(R99&gt;0,RANK(R99,(N99:P99,Q99:AE99)),0)</f>
        <v>0</v>
      </c>
      <c r="AI99" s="5">
        <f>IF(T99&gt;0,RANK(T99,(N99:P99,Q99:AE99)),0)</f>
        <v>0</v>
      </c>
      <c r="AJ99" s="5">
        <f>IF(S99&gt;0,RANK(S99,(N99:P99,Q99:AE99)),0)</f>
        <v>0</v>
      </c>
      <c r="AK99" s="2">
        <f t="shared" si="33"/>
        <v>3.3340096030296883E-2</v>
      </c>
      <c r="AL99" s="2">
        <f t="shared" si="34"/>
        <v>0</v>
      </c>
      <c r="AM99" s="2">
        <f t="shared" si="35"/>
        <v>0</v>
      </c>
      <c r="AN99" s="2">
        <f t="shared" si="36"/>
        <v>0</v>
      </c>
      <c r="AP99" t="s">
        <v>291</v>
      </c>
      <c r="AQ99" t="s">
        <v>632</v>
      </c>
      <c r="AR99">
        <v>3</v>
      </c>
      <c r="AS99" s="1"/>
      <c r="AT99" s="88">
        <v>18</v>
      </c>
      <c r="AU99" s="90">
        <v>183</v>
      </c>
      <c r="AV99" s="93">
        <f t="shared" si="38"/>
        <v>18183</v>
      </c>
      <c r="AW99" s="1"/>
      <c r="AX99" s="5" t="s">
        <v>199</v>
      </c>
    </row>
    <row r="100" spans="1:50" collapsed="1">
      <c r="A100" t="s">
        <v>631</v>
      </c>
      <c r="B100" t="s">
        <v>126</v>
      </c>
      <c r="C100" s="1">
        <f t="shared" si="26"/>
        <v>2581053</v>
      </c>
      <c r="D100" s="7">
        <f>IF(N100&gt;0, RANK(N100,(N100:P100,Q100:AE100)),0)</f>
        <v>2</v>
      </c>
      <c r="E100" s="7">
        <f>IF(O100&gt;0,RANK(O100,(N100:P100,Q100:AE100)),0)</f>
        <v>1</v>
      </c>
      <c r="F100" s="7">
        <f>IF(P100&gt;0,RANK(P100,(N100:P100,Q100:AE100)),0)</f>
        <v>0</v>
      </c>
      <c r="G100" s="53">
        <f t="shared" si="27"/>
        <v>76163</v>
      </c>
      <c r="H100" s="56">
        <f t="shared" si="28"/>
        <v>2.9508499050581293E-2</v>
      </c>
      <c r="I100" s="2"/>
      <c r="J100" s="2">
        <f t="shared" si="29"/>
        <v>0.46549954611548078</v>
      </c>
      <c r="K100" s="2">
        <f t="shared" si="30"/>
        <v>0.49500804516606206</v>
      </c>
      <c r="L100" s="2">
        <f t="shared" si="31"/>
        <v>0</v>
      </c>
      <c r="M100" s="2">
        <f t="shared" si="32"/>
        <v>3.9492408718457217E-2</v>
      </c>
      <c r="N100" s="53">
        <f t="shared" ref="N100:Q100" si="39">SUM(N8:N99)</f>
        <v>1201479</v>
      </c>
      <c r="O100" s="53">
        <f t="shared" si="39"/>
        <v>1277642</v>
      </c>
      <c r="Q100" s="53">
        <f t="shared" si="39"/>
        <v>101911</v>
      </c>
      <c r="R100" s="53"/>
      <c r="T100"/>
      <c r="U100" s="53"/>
      <c r="V100" s="53">
        <f>SUM(V8:V99)</f>
        <v>21</v>
      </c>
      <c r="AG100" s="5">
        <f>IF(Q100&gt;0,RANK(Q100,(N100:P100,Q100:AE100)),0)</f>
        <v>3</v>
      </c>
      <c r="AH100" s="5">
        <f>IF(R100&gt;0,RANK(R100,(N100:P100,Q100:AE100)),0)</f>
        <v>0</v>
      </c>
      <c r="AI100" s="5">
        <f>IF(T100&gt;0,RANK(T100,(N100:P100,Q100:AE100)),0)</f>
        <v>0</v>
      </c>
      <c r="AJ100" s="5">
        <f>IF(S100&gt;0,RANK(S100,(N100:P100,Q100:AE100)),0)</f>
        <v>0</v>
      </c>
      <c r="AK100" s="2">
        <f t="shared" si="33"/>
        <v>3.9484272504284101E-2</v>
      </c>
      <c r="AL100" s="2">
        <f t="shared" si="34"/>
        <v>0</v>
      </c>
      <c r="AM100" s="2">
        <f t="shared" si="35"/>
        <v>0</v>
      </c>
      <c r="AN100" s="2">
        <f t="shared" si="36"/>
        <v>0</v>
      </c>
      <c r="AP100" t="s">
        <v>631</v>
      </c>
      <c r="AQ100" t="s">
        <v>126</v>
      </c>
      <c r="AR100" s="1"/>
      <c r="AS100" s="1"/>
      <c r="AT100" s="88">
        <v>18</v>
      </c>
      <c r="AU100" s="90"/>
      <c r="AV100" s="88">
        <v>18</v>
      </c>
      <c r="AW100" s="1"/>
      <c r="AX100" s="5" t="s">
        <v>978</v>
      </c>
    </row>
    <row r="101" spans="1:50">
      <c r="C101" s="1"/>
      <c r="D101" s="7"/>
      <c r="E101" s="7"/>
      <c r="F101" s="7"/>
      <c r="G101" s="53"/>
      <c r="H101" s="56"/>
      <c r="I101" s="2"/>
      <c r="AG101" s="5"/>
      <c r="AH101" s="5"/>
      <c r="AI101" s="5"/>
      <c r="AJ101" s="5"/>
      <c r="AT101" s="88"/>
      <c r="AU101" s="90"/>
      <c r="AV101" s="93"/>
    </row>
    <row r="102" spans="1:50" hidden="1" outlineLevel="1">
      <c r="A102" t="s">
        <v>903</v>
      </c>
      <c r="B102" t="s">
        <v>287</v>
      </c>
      <c r="C102" s="1">
        <f t="shared" ref="C102:C133" si="40">SUM(N102:AE102)</f>
        <v>10003</v>
      </c>
      <c r="D102" s="7">
        <f>IF(N102&gt;0, RANK(N102,(N102:P102,Q102:AE102)),0)</f>
        <v>1</v>
      </c>
      <c r="E102" s="7">
        <f>IF(O102&gt;0,RANK(O102,(N102:P102,Q102:AE102)),0)</f>
        <v>2</v>
      </c>
      <c r="F102" s="7">
        <f>IF(P102&gt;0,RANK(P102,(N102:P102,Q102:AE102)),0)</f>
        <v>0</v>
      </c>
      <c r="G102" s="53">
        <f t="shared" ref="G102:G161" si="41">IF(C102&gt;0,MAX(N102:P102)-LARGE(N102:P102,2),0)</f>
        <v>410</v>
      </c>
      <c r="H102" s="56">
        <f t="shared" ref="H102:H161" si="42">IF(C102&gt;0,G102/C102,0)</f>
        <v>4.0987703688893332E-2</v>
      </c>
      <c r="I102" s="2"/>
      <c r="J102" s="2">
        <f t="shared" ref="J102:J133" si="43">IF($C102=0,"-",N102/$C102)</f>
        <v>0.50644806558032596</v>
      </c>
      <c r="K102" s="2">
        <f t="shared" ref="K102:K133" si="44">IF($C102=0,"-",O102/$C102)</f>
        <v>0.46546036189143258</v>
      </c>
      <c r="L102" s="2">
        <f t="shared" ref="L102:L133" si="45">IF($C102=0,"-",P102/$C102)</f>
        <v>0</v>
      </c>
      <c r="M102" s="2">
        <f t="shared" ref="M102:M133" si="46">IF(C102=0,"-",(1-J102-K102-L102))</f>
        <v>2.809157252824146E-2</v>
      </c>
      <c r="N102" s="1">
        <v>5066</v>
      </c>
      <c r="O102" s="1">
        <v>4656</v>
      </c>
      <c r="Q102" s="1">
        <v>281</v>
      </c>
      <c r="V102" s="1">
        <v>0</v>
      </c>
      <c r="W102" s="1">
        <v>0</v>
      </c>
      <c r="AG102" s="5">
        <f>IF(Q102&gt;0,RANK(Q102,(N102:P102,Q102:AE102)),0)</f>
        <v>3</v>
      </c>
      <c r="AH102" s="5">
        <f>IF(R102&gt;0,RANK(R102,(N102:P102,Q102:AE102)),0)</f>
        <v>0</v>
      </c>
      <c r="AI102" s="5">
        <f>IF(T102&gt;0,RANK(T102,(N102:P102,Q102:AE102)),0)</f>
        <v>0</v>
      </c>
      <c r="AJ102" s="5">
        <f>IF(S102&gt;0,RANK(S102,(N102:P102,Q102:AE102)),0)</f>
        <v>0</v>
      </c>
      <c r="AK102" s="2">
        <f t="shared" ref="AK102:AK133" si="47">IF($C102=0,"-",Q102/$C102)</f>
        <v>2.8091572528241529E-2</v>
      </c>
      <c r="AL102" s="2">
        <f t="shared" ref="AL102:AL133" si="48">IF($C102=0,"-",R102/$C102)</f>
        <v>0</v>
      </c>
      <c r="AM102" s="2">
        <f t="shared" ref="AM102:AM133" si="49">IF($C102=0,"-",T102/$C102)</f>
        <v>0</v>
      </c>
      <c r="AN102" s="2">
        <f t="shared" ref="AN102:AN133" si="50">IF($C102=0,"-",S102/$C102)</f>
        <v>0</v>
      </c>
      <c r="AP102" t="s">
        <v>903</v>
      </c>
      <c r="AQ102" t="s">
        <v>287</v>
      </c>
      <c r="AR102">
        <v>6</v>
      </c>
      <c r="AT102" s="88">
        <v>29</v>
      </c>
      <c r="AU102" s="90">
        <v>1</v>
      </c>
      <c r="AV102" s="93">
        <f t="shared" ref="AV102:AV130" si="51">1000*AT102+AU102</f>
        <v>29001</v>
      </c>
      <c r="AX102" s="5" t="s">
        <v>199</v>
      </c>
    </row>
    <row r="103" spans="1:50" hidden="1" outlineLevel="1">
      <c r="A103" t="s">
        <v>288</v>
      </c>
      <c r="B103" t="s">
        <v>287</v>
      </c>
      <c r="C103" s="1">
        <f t="shared" si="40"/>
        <v>8273</v>
      </c>
      <c r="D103" s="7">
        <f>IF(N103&gt;0, RANK(N103,(N103:P103,Q103:AE103)),0)</f>
        <v>2</v>
      </c>
      <c r="E103" s="7">
        <f>IF(O103&gt;0,RANK(O103,(N103:P103,Q103:AE103)),0)</f>
        <v>1</v>
      </c>
      <c r="F103" s="7">
        <f>IF(P103&gt;0,RANK(P103,(N103:P103,Q103:AE103)),0)</f>
        <v>0</v>
      </c>
      <c r="G103" s="53">
        <f t="shared" si="41"/>
        <v>609</v>
      </c>
      <c r="H103" s="56">
        <f t="shared" si="42"/>
        <v>7.3612957814577537E-2</v>
      </c>
      <c r="I103" s="2"/>
      <c r="J103" s="2">
        <f t="shared" si="43"/>
        <v>0.4462710020548773</v>
      </c>
      <c r="K103" s="2">
        <f t="shared" si="44"/>
        <v>0.5198839598694549</v>
      </c>
      <c r="L103" s="2">
        <f t="shared" si="45"/>
        <v>0</v>
      </c>
      <c r="M103" s="2">
        <f t="shared" si="46"/>
        <v>3.3845038075667855E-2</v>
      </c>
      <c r="N103" s="1">
        <v>3692</v>
      </c>
      <c r="O103" s="1">
        <v>4301</v>
      </c>
      <c r="Q103" s="1">
        <v>280</v>
      </c>
      <c r="V103" s="1">
        <v>0</v>
      </c>
      <c r="W103" s="1">
        <v>0</v>
      </c>
      <c r="AG103" s="5">
        <f>IF(Q103&gt;0,RANK(Q103,(N103:P103,Q103:AE103)),0)</f>
        <v>3</v>
      </c>
      <c r="AH103" s="5">
        <f>IF(R103&gt;0,RANK(R103,(N103:P103,Q103:AE103)),0)</f>
        <v>0</v>
      </c>
      <c r="AI103" s="5">
        <f>IF(T103&gt;0,RANK(T103,(N103:P103,Q103:AE103)),0)</f>
        <v>0</v>
      </c>
      <c r="AJ103" s="5">
        <f>IF(S103&gt;0,RANK(S103,(N103:P103,Q103:AE103)),0)</f>
        <v>0</v>
      </c>
      <c r="AK103" s="2">
        <f t="shared" si="47"/>
        <v>3.3845038075667834E-2</v>
      </c>
      <c r="AL103" s="2">
        <f t="shared" si="48"/>
        <v>0</v>
      </c>
      <c r="AM103" s="2">
        <f t="shared" si="49"/>
        <v>0</v>
      </c>
      <c r="AN103" s="2">
        <f t="shared" si="50"/>
        <v>0</v>
      </c>
      <c r="AP103" t="s">
        <v>288</v>
      </c>
      <c r="AQ103" t="s">
        <v>287</v>
      </c>
      <c r="AR103">
        <v>6</v>
      </c>
      <c r="AT103" s="88">
        <v>29</v>
      </c>
      <c r="AU103" s="90">
        <v>3</v>
      </c>
      <c r="AV103" s="93">
        <f t="shared" si="51"/>
        <v>29003</v>
      </c>
      <c r="AX103" s="5" t="s">
        <v>199</v>
      </c>
    </row>
    <row r="104" spans="1:50" hidden="1" outlineLevel="1">
      <c r="A104" t="s">
        <v>97</v>
      </c>
      <c r="B104" t="s">
        <v>287</v>
      </c>
      <c r="C104" s="1">
        <f t="shared" si="40"/>
        <v>2647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>IF(P104&gt;0,RANK(P104,(N104:P104,Q104:AE104)),0)</f>
        <v>0</v>
      </c>
      <c r="G104" s="53">
        <f t="shared" si="41"/>
        <v>79</v>
      </c>
      <c r="H104" s="56">
        <f t="shared" si="42"/>
        <v>2.9845107669059314E-2</v>
      </c>
      <c r="I104" s="2"/>
      <c r="J104" s="2">
        <f t="shared" si="43"/>
        <v>0.46845485455232339</v>
      </c>
      <c r="K104" s="2">
        <f t="shared" si="44"/>
        <v>0.49829996222138268</v>
      </c>
      <c r="L104" s="2">
        <f t="shared" si="45"/>
        <v>0</v>
      </c>
      <c r="M104" s="2">
        <f t="shared" si="46"/>
        <v>3.324518322629394E-2</v>
      </c>
      <c r="N104" s="1">
        <v>1240</v>
      </c>
      <c r="O104" s="1">
        <v>1319</v>
      </c>
      <c r="Q104" s="1">
        <v>88</v>
      </c>
      <c r="V104" s="1">
        <v>0</v>
      </c>
      <c r="W104" s="1">
        <v>0</v>
      </c>
      <c r="AG104" s="5">
        <f>IF(Q104&gt;0,RANK(Q104,(N104:P104,Q104:AE104)),0)</f>
        <v>3</v>
      </c>
      <c r="AH104" s="5">
        <f>IF(R104&gt;0,RANK(R104,(N104:P104,Q104:AE104)),0)</f>
        <v>0</v>
      </c>
      <c r="AI104" s="5">
        <f>IF(T104&gt;0,RANK(T104,(N104:P104,Q104:AE104)),0)</f>
        <v>0</v>
      </c>
      <c r="AJ104" s="5">
        <f>IF(S104&gt;0,RANK(S104,(N104:P104,Q104:AE104)),0)</f>
        <v>0</v>
      </c>
      <c r="AK104" s="2">
        <f t="shared" si="47"/>
        <v>3.3245183226293919E-2</v>
      </c>
      <c r="AL104" s="2">
        <f t="shared" si="48"/>
        <v>0</v>
      </c>
      <c r="AM104" s="2">
        <f t="shared" si="49"/>
        <v>0</v>
      </c>
      <c r="AN104" s="2">
        <f t="shared" si="50"/>
        <v>0</v>
      </c>
      <c r="AP104" t="s">
        <v>97</v>
      </c>
      <c r="AQ104" t="s">
        <v>287</v>
      </c>
      <c r="AR104">
        <v>6</v>
      </c>
      <c r="AT104" s="88">
        <v>29</v>
      </c>
      <c r="AU104" s="90">
        <v>5</v>
      </c>
      <c r="AV104" s="93">
        <f t="shared" si="51"/>
        <v>29005</v>
      </c>
      <c r="AX104" s="5" t="s">
        <v>199</v>
      </c>
    </row>
    <row r="105" spans="1:50" hidden="1" outlineLevel="1">
      <c r="A105" t="s">
        <v>277</v>
      </c>
      <c r="B105" t="s">
        <v>287</v>
      </c>
      <c r="C105" s="1">
        <f t="shared" si="40"/>
        <v>9890</v>
      </c>
      <c r="D105" s="7">
        <f>IF(N105&gt;0, RANK(N105,(N105:P105,Q105:AE105)),0)</f>
        <v>1</v>
      </c>
      <c r="E105" s="7">
        <f>IF(O105&gt;0,RANK(O105,(N105:P105,Q105:AE105)),0)</f>
        <v>2</v>
      </c>
      <c r="F105" s="7">
        <f>IF(P105&gt;0,RANK(P105,(N105:P105,Q105:AE105)),0)</f>
        <v>0</v>
      </c>
      <c r="G105" s="53">
        <f t="shared" si="41"/>
        <v>289</v>
      </c>
      <c r="H105" s="56">
        <f t="shared" si="42"/>
        <v>2.9221435793731043E-2</v>
      </c>
      <c r="I105" s="2"/>
      <c r="J105" s="2">
        <f t="shared" si="43"/>
        <v>0.49767441860465117</v>
      </c>
      <c r="K105" s="2">
        <f t="shared" si="44"/>
        <v>0.46845298281092013</v>
      </c>
      <c r="L105" s="2">
        <f t="shared" si="45"/>
        <v>0</v>
      </c>
      <c r="M105" s="2">
        <f t="shared" si="46"/>
        <v>3.3872598584428759E-2</v>
      </c>
      <c r="N105" s="1">
        <v>4922</v>
      </c>
      <c r="O105" s="1">
        <v>4633</v>
      </c>
      <c r="Q105" s="1">
        <v>335</v>
      </c>
      <c r="V105" s="1">
        <v>0</v>
      </c>
      <c r="W105" s="1">
        <v>0</v>
      </c>
      <c r="AG105" s="5">
        <f>IF(Q105&gt;0,RANK(Q105,(N105:P105,Q105:AE105)),0)</f>
        <v>3</v>
      </c>
      <c r="AH105" s="5">
        <f>IF(R105&gt;0,RANK(R105,(N105:P105,Q105:AE105)),0)</f>
        <v>0</v>
      </c>
      <c r="AI105" s="5">
        <f>IF(T105&gt;0,RANK(T105,(N105:P105,Q105:AE105)),0)</f>
        <v>0</v>
      </c>
      <c r="AJ105" s="5">
        <f>IF(S105&gt;0,RANK(S105,(N105:P105,Q105:AE105)),0)</f>
        <v>0</v>
      </c>
      <c r="AK105" s="2">
        <f t="shared" si="47"/>
        <v>3.3872598584428718E-2</v>
      </c>
      <c r="AL105" s="2">
        <f t="shared" si="48"/>
        <v>0</v>
      </c>
      <c r="AM105" s="2">
        <f t="shared" si="49"/>
        <v>0</v>
      </c>
      <c r="AN105" s="2">
        <f t="shared" si="50"/>
        <v>0</v>
      </c>
      <c r="AP105" t="s">
        <v>277</v>
      </c>
      <c r="AQ105" t="s">
        <v>287</v>
      </c>
      <c r="AT105" s="88">
        <v>29</v>
      </c>
      <c r="AU105" s="90">
        <v>7</v>
      </c>
      <c r="AV105" s="93">
        <f t="shared" si="51"/>
        <v>29007</v>
      </c>
      <c r="AX105" s="5" t="s">
        <v>199</v>
      </c>
    </row>
    <row r="106" spans="1:50" hidden="1" outlineLevel="1">
      <c r="A106" t="s">
        <v>765</v>
      </c>
      <c r="B106" t="s">
        <v>287</v>
      </c>
      <c r="C106" s="1">
        <f t="shared" si="40"/>
        <v>13706</v>
      </c>
      <c r="D106" s="7">
        <f>IF(N106&gt;0, RANK(N106,(N106:P106,Q106:AE106)),0)</f>
        <v>2</v>
      </c>
      <c r="E106" s="7">
        <f>IF(O106&gt;0,RANK(O106,(N106:P106,Q106:AE106)),0)</f>
        <v>1</v>
      </c>
      <c r="F106" s="7">
        <f>IF(P106&gt;0,RANK(P106,(N106:P106,Q106:AE106)),0)</f>
        <v>0</v>
      </c>
      <c r="G106" s="53">
        <f t="shared" si="41"/>
        <v>2278</v>
      </c>
      <c r="H106" s="56">
        <f t="shared" si="42"/>
        <v>0.16620458193491902</v>
      </c>
      <c r="I106" s="2"/>
      <c r="J106" s="2">
        <f t="shared" si="43"/>
        <v>0.40062746242521524</v>
      </c>
      <c r="K106" s="2">
        <f t="shared" si="44"/>
        <v>0.56683204436013424</v>
      </c>
      <c r="L106" s="2">
        <f t="shared" si="45"/>
        <v>0</v>
      </c>
      <c r="M106" s="2">
        <f t="shared" si="46"/>
        <v>3.2540493214650468E-2</v>
      </c>
      <c r="N106" s="1">
        <v>5491</v>
      </c>
      <c r="O106" s="1">
        <v>7769</v>
      </c>
      <c r="Q106" s="1">
        <v>446</v>
      </c>
      <c r="V106" s="1">
        <v>0</v>
      </c>
      <c r="W106" s="1">
        <v>0</v>
      </c>
      <c r="AG106" s="5">
        <f>IF(Q106&gt;0,RANK(Q106,(N106:P106,Q106:AE106)),0)</f>
        <v>3</v>
      </c>
      <c r="AH106" s="5">
        <f>IF(R106&gt;0,RANK(R106,(N106:P106,Q106:AE106)),0)</f>
        <v>0</v>
      </c>
      <c r="AI106" s="5">
        <f>IF(T106&gt;0,RANK(T106,(N106:P106,Q106:AE106)),0)</f>
        <v>0</v>
      </c>
      <c r="AJ106" s="5">
        <f>IF(S106&gt;0,RANK(S106,(N106:P106,Q106:AE106)),0)</f>
        <v>0</v>
      </c>
      <c r="AK106" s="2">
        <f t="shared" si="47"/>
        <v>3.2540493214650516E-2</v>
      </c>
      <c r="AL106" s="2">
        <f t="shared" si="48"/>
        <v>0</v>
      </c>
      <c r="AM106" s="2">
        <f t="shared" si="49"/>
        <v>0</v>
      </c>
      <c r="AN106" s="2">
        <f t="shared" si="50"/>
        <v>0</v>
      </c>
      <c r="AP106" t="s">
        <v>765</v>
      </c>
      <c r="AQ106" t="s">
        <v>287</v>
      </c>
      <c r="AR106">
        <v>7</v>
      </c>
      <c r="AT106" s="88">
        <v>29</v>
      </c>
      <c r="AU106" s="90">
        <v>9</v>
      </c>
      <c r="AV106" s="93">
        <f t="shared" si="51"/>
        <v>29009</v>
      </c>
      <c r="AX106" s="5" t="s">
        <v>199</v>
      </c>
    </row>
    <row r="107" spans="1:50" hidden="1" outlineLevel="1">
      <c r="A107" t="s">
        <v>639</v>
      </c>
      <c r="B107" t="s">
        <v>287</v>
      </c>
      <c r="C107" s="1">
        <f t="shared" si="40"/>
        <v>5713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>IF(P107&gt;0,RANK(P107,(N107:P107,Q107:AE107)),0)</f>
        <v>0</v>
      </c>
      <c r="G107" s="53">
        <f t="shared" si="41"/>
        <v>1744</v>
      </c>
      <c r="H107" s="56">
        <f t="shared" si="42"/>
        <v>0.3052686854542272</v>
      </c>
      <c r="I107" s="2"/>
      <c r="J107" s="2">
        <f t="shared" si="43"/>
        <v>0.33257482933660071</v>
      </c>
      <c r="K107" s="2">
        <f t="shared" si="44"/>
        <v>0.6378435147908279</v>
      </c>
      <c r="L107" s="2">
        <f t="shared" si="45"/>
        <v>0</v>
      </c>
      <c r="M107" s="2">
        <f t="shared" si="46"/>
        <v>2.9581655872571444E-2</v>
      </c>
      <c r="N107" s="1">
        <v>1900</v>
      </c>
      <c r="O107" s="1">
        <v>3644</v>
      </c>
      <c r="Q107" s="1">
        <v>169</v>
      </c>
      <c r="V107" s="1">
        <v>0</v>
      </c>
      <c r="W107" s="1">
        <v>0</v>
      </c>
      <c r="AG107" s="5">
        <f>IF(Q107&gt;0,RANK(Q107,(N107:P107,Q107:AE107)),0)</f>
        <v>3</v>
      </c>
      <c r="AH107" s="5">
        <f>IF(R107&gt;0,RANK(R107,(N107:P107,Q107:AE107)),0)</f>
        <v>0</v>
      </c>
      <c r="AI107" s="5">
        <f>IF(T107&gt;0,RANK(T107,(N107:P107,Q107:AE107)),0)</f>
        <v>0</v>
      </c>
      <c r="AJ107" s="5">
        <f>IF(S107&gt;0,RANK(S107,(N107:P107,Q107:AE107)),0)</f>
        <v>0</v>
      </c>
      <c r="AK107" s="2">
        <f t="shared" si="47"/>
        <v>2.958165587257133E-2</v>
      </c>
      <c r="AL107" s="2">
        <f t="shared" si="48"/>
        <v>0</v>
      </c>
      <c r="AM107" s="2">
        <f t="shared" si="49"/>
        <v>0</v>
      </c>
      <c r="AN107" s="2">
        <f t="shared" si="50"/>
        <v>0</v>
      </c>
      <c r="AP107" t="s">
        <v>639</v>
      </c>
      <c r="AQ107" t="s">
        <v>287</v>
      </c>
      <c r="AR107">
        <v>4</v>
      </c>
      <c r="AT107" s="88">
        <v>29</v>
      </c>
      <c r="AU107" s="90">
        <v>11</v>
      </c>
      <c r="AV107" s="93">
        <f t="shared" si="51"/>
        <v>29011</v>
      </c>
      <c r="AX107" s="5" t="s">
        <v>199</v>
      </c>
    </row>
    <row r="108" spans="1:50" hidden="1" outlineLevel="1">
      <c r="A108" t="s">
        <v>521</v>
      </c>
      <c r="B108" t="s">
        <v>287</v>
      </c>
      <c r="C108" s="1">
        <f t="shared" si="40"/>
        <v>7728</v>
      </c>
      <c r="D108" s="7">
        <f>IF(N108&gt;0, RANK(N108,(N108:P108,Q108:AE108)),0)</f>
        <v>1</v>
      </c>
      <c r="E108" s="7">
        <f>IF(O108&gt;0,RANK(O108,(N108:P108,Q108:AE108)),0)</f>
        <v>2</v>
      </c>
      <c r="F108" s="7">
        <f>IF(P108&gt;0,RANK(P108,(N108:P108,Q108:AE108)),0)</f>
        <v>0</v>
      </c>
      <c r="G108" s="53">
        <f t="shared" si="41"/>
        <v>459</v>
      </c>
      <c r="H108" s="56">
        <f t="shared" si="42"/>
        <v>5.93944099378882E-2</v>
      </c>
      <c r="I108" s="2"/>
      <c r="J108" s="2">
        <f t="shared" si="43"/>
        <v>0.5139751552795031</v>
      </c>
      <c r="K108" s="2">
        <f t="shared" si="44"/>
        <v>0.45458074534161491</v>
      </c>
      <c r="L108" s="2">
        <f t="shared" si="45"/>
        <v>0</v>
      </c>
      <c r="M108" s="2">
        <f t="shared" si="46"/>
        <v>3.1444099378881984E-2</v>
      </c>
      <c r="N108" s="1">
        <v>3972</v>
      </c>
      <c r="O108" s="1">
        <v>3513</v>
      </c>
      <c r="Q108" s="1">
        <v>243</v>
      </c>
      <c r="V108" s="1">
        <v>0</v>
      </c>
      <c r="W108" s="1">
        <v>0</v>
      </c>
      <c r="AG108" s="5">
        <f>IF(Q108&gt;0,RANK(Q108,(N108:P108,Q108:AE108)),0)</f>
        <v>3</v>
      </c>
      <c r="AH108" s="5">
        <f>IF(R108&gt;0,RANK(R108,(N108:P108,Q108:AE108)),0)</f>
        <v>0</v>
      </c>
      <c r="AI108" s="5">
        <f>IF(T108&gt;0,RANK(T108,(N108:P108,Q108:AE108)),0)</f>
        <v>0</v>
      </c>
      <c r="AJ108" s="5">
        <f>IF(S108&gt;0,RANK(S108,(N108:P108,Q108:AE108)),0)</f>
        <v>0</v>
      </c>
      <c r="AK108" s="2">
        <f t="shared" si="47"/>
        <v>3.1444099378881984E-2</v>
      </c>
      <c r="AL108" s="2">
        <f t="shared" si="48"/>
        <v>0</v>
      </c>
      <c r="AM108" s="2">
        <f t="shared" si="49"/>
        <v>0</v>
      </c>
      <c r="AN108" s="2">
        <f t="shared" si="50"/>
        <v>0</v>
      </c>
      <c r="AP108" t="s">
        <v>521</v>
      </c>
      <c r="AQ108" t="s">
        <v>287</v>
      </c>
      <c r="AR108">
        <v>4</v>
      </c>
      <c r="AT108" s="88">
        <v>29</v>
      </c>
      <c r="AU108" s="90">
        <v>13</v>
      </c>
      <c r="AV108" s="93">
        <f t="shared" si="51"/>
        <v>29013</v>
      </c>
      <c r="AX108" s="5" t="s">
        <v>199</v>
      </c>
    </row>
    <row r="109" spans="1:50" hidden="1" outlineLevel="1">
      <c r="A109" t="s">
        <v>662</v>
      </c>
      <c r="B109" t="s">
        <v>287</v>
      </c>
      <c r="C109" s="1">
        <f t="shared" si="40"/>
        <v>9110</v>
      </c>
      <c r="D109" s="7">
        <f>IF(N109&gt;0, RANK(N109,(N109:P109,Q109:AE109)),0)</f>
        <v>2</v>
      </c>
      <c r="E109" s="7">
        <f>IF(O109&gt;0,RANK(O109,(N109:P109,Q109:AE109)),0)</f>
        <v>1</v>
      </c>
      <c r="F109" s="7">
        <f>IF(P109&gt;0,RANK(P109,(N109:P109,Q109:AE109)),0)</f>
        <v>0</v>
      </c>
      <c r="G109" s="53">
        <f t="shared" si="41"/>
        <v>428</v>
      </c>
      <c r="H109" s="56">
        <f t="shared" si="42"/>
        <v>4.698133918770582E-2</v>
      </c>
      <c r="I109" s="2"/>
      <c r="J109" s="2">
        <f t="shared" si="43"/>
        <v>0.46245883644346869</v>
      </c>
      <c r="K109" s="2">
        <f t="shared" si="44"/>
        <v>0.5094401756311745</v>
      </c>
      <c r="L109" s="2">
        <f t="shared" si="45"/>
        <v>0</v>
      </c>
      <c r="M109" s="2">
        <f t="shared" si="46"/>
        <v>2.8100987925356757E-2</v>
      </c>
      <c r="N109" s="1">
        <v>4213</v>
      </c>
      <c r="O109" s="1">
        <v>4641</v>
      </c>
      <c r="Q109" s="1">
        <v>256</v>
      </c>
      <c r="V109" s="1">
        <v>0</v>
      </c>
      <c r="W109" s="1">
        <v>0</v>
      </c>
      <c r="AG109" s="5">
        <f>IF(Q109&gt;0,RANK(Q109,(N109:P109,Q109:AE109)),0)</f>
        <v>3</v>
      </c>
      <c r="AH109" s="5">
        <f>IF(R109&gt;0,RANK(R109,(N109:P109,Q109:AE109)),0)</f>
        <v>0</v>
      </c>
      <c r="AI109" s="5">
        <f>IF(T109&gt;0,RANK(T109,(N109:P109,Q109:AE109)),0)</f>
        <v>0</v>
      </c>
      <c r="AJ109" s="5">
        <f>IF(S109&gt;0,RANK(S109,(N109:P109,Q109:AE109)),0)</f>
        <v>0</v>
      </c>
      <c r="AK109" s="2">
        <f t="shared" si="47"/>
        <v>2.810098792535675E-2</v>
      </c>
      <c r="AL109" s="2">
        <f t="shared" si="48"/>
        <v>0</v>
      </c>
      <c r="AM109" s="2">
        <f t="shared" si="49"/>
        <v>0</v>
      </c>
      <c r="AN109" s="2">
        <f t="shared" si="50"/>
        <v>0</v>
      </c>
      <c r="AP109" t="s">
        <v>662</v>
      </c>
      <c r="AQ109" t="s">
        <v>287</v>
      </c>
      <c r="AR109">
        <v>4</v>
      </c>
      <c r="AT109" s="88">
        <v>29</v>
      </c>
      <c r="AU109" s="90">
        <v>15</v>
      </c>
      <c r="AV109" s="93">
        <f t="shared" si="51"/>
        <v>29015</v>
      </c>
      <c r="AX109" s="5" t="s">
        <v>199</v>
      </c>
    </row>
    <row r="110" spans="1:50" hidden="1" outlineLevel="1">
      <c r="A110" t="s">
        <v>753</v>
      </c>
      <c r="B110" t="s">
        <v>287</v>
      </c>
      <c r="C110" s="1">
        <f t="shared" si="40"/>
        <v>5419</v>
      </c>
      <c r="D110" s="7">
        <f>IF(N110&gt;0, RANK(N110,(N110:P110,Q110:AE110)),0)</f>
        <v>2</v>
      </c>
      <c r="E110" s="7">
        <f>IF(O110&gt;0,RANK(O110,(N110:P110,Q110:AE110)),0)</f>
        <v>1</v>
      </c>
      <c r="F110" s="7">
        <f>IF(P110&gt;0,RANK(P110,(N110:P110,Q110:AE110)),0)</f>
        <v>0</v>
      </c>
      <c r="G110" s="53">
        <f t="shared" si="41"/>
        <v>973</v>
      </c>
      <c r="H110" s="56">
        <f t="shared" si="42"/>
        <v>0.17955342314080089</v>
      </c>
      <c r="I110" s="2"/>
      <c r="J110" s="2">
        <f t="shared" si="43"/>
        <v>0.3952758811588854</v>
      </c>
      <c r="K110" s="2">
        <f t="shared" si="44"/>
        <v>0.57482930429968626</v>
      </c>
      <c r="L110" s="2">
        <f t="shared" si="45"/>
        <v>0</v>
      </c>
      <c r="M110" s="2">
        <f t="shared" si="46"/>
        <v>2.9894814541428283E-2</v>
      </c>
      <c r="N110" s="1">
        <v>2142</v>
      </c>
      <c r="O110" s="1">
        <v>3115</v>
      </c>
      <c r="Q110" s="1">
        <v>162</v>
      </c>
      <c r="V110" s="1">
        <v>0</v>
      </c>
      <c r="W110" s="1">
        <v>0</v>
      </c>
      <c r="AG110" s="5">
        <f>IF(Q110&gt;0,RANK(Q110,(N110:P110,Q110:AE110)),0)</f>
        <v>3</v>
      </c>
      <c r="AH110" s="5">
        <f>IF(R110&gt;0,RANK(R110,(N110:P110,Q110:AE110)),0)</f>
        <v>0</v>
      </c>
      <c r="AI110" s="5">
        <f>IF(T110&gt;0,RANK(T110,(N110:P110,Q110:AE110)),0)</f>
        <v>0</v>
      </c>
      <c r="AJ110" s="5">
        <f>IF(S110&gt;0,RANK(S110,(N110:P110,Q110:AE110)),0)</f>
        <v>0</v>
      </c>
      <c r="AK110" s="2">
        <f t="shared" si="47"/>
        <v>2.9894814541428307E-2</v>
      </c>
      <c r="AL110" s="2">
        <f t="shared" si="48"/>
        <v>0</v>
      </c>
      <c r="AM110" s="2">
        <f t="shared" si="49"/>
        <v>0</v>
      </c>
      <c r="AN110" s="2">
        <f t="shared" si="50"/>
        <v>0</v>
      </c>
      <c r="AP110" t="s">
        <v>753</v>
      </c>
      <c r="AQ110" t="s">
        <v>287</v>
      </c>
      <c r="AR110">
        <v>8</v>
      </c>
      <c r="AT110" s="88">
        <v>29</v>
      </c>
      <c r="AU110" s="90">
        <v>17</v>
      </c>
      <c r="AV110" s="93">
        <f t="shared" si="51"/>
        <v>29017</v>
      </c>
      <c r="AX110" s="5" t="s">
        <v>199</v>
      </c>
    </row>
    <row r="111" spans="1:50" hidden="1" outlineLevel="1">
      <c r="A111" t="s">
        <v>778</v>
      </c>
      <c r="B111" t="s">
        <v>287</v>
      </c>
      <c r="C111" s="1">
        <f t="shared" si="40"/>
        <v>77598</v>
      </c>
      <c r="D111" s="7">
        <f>IF(N111&gt;0, RANK(N111,(N111:P111,Q111:AE111)),0)</f>
        <v>1</v>
      </c>
      <c r="E111" s="7">
        <f>IF(O111&gt;0,RANK(O111,(N111:P111,Q111:AE111)),0)</f>
        <v>2</v>
      </c>
      <c r="F111" s="7">
        <f>IF(P111&gt;0,RANK(P111,(N111:P111,Q111:AE111)),0)</f>
        <v>0</v>
      </c>
      <c r="G111" s="53">
        <f t="shared" si="41"/>
        <v>16131</v>
      </c>
      <c r="H111" s="56">
        <f t="shared" si="42"/>
        <v>0.20787906904817136</v>
      </c>
      <c r="I111" s="2"/>
      <c r="J111" s="2">
        <f t="shared" si="43"/>
        <v>0.58380370628108968</v>
      </c>
      <c r="K111" s="2">
        <f t="shared" si="44"/>
        <v>0.37592463723291836</v>
      </c>
      <c r="L111" s="2">
        <f t="shared" si="45"/>
        <v>0</v>
      </c>
      <c r="M111" s="2">
        <f t="shared" si="46"/>
        <v>4.0271656485991958E-2</v>
      </c>
      <c r="N111" s="1">
        <v>45302</v>
      </c>
      <c r="O111" s="1">
        <v>29171</v>
      </c>
      <c r="Q111" s="1">
        <v>3125</v>
      </c>
      <c r="V111" s="1">
        <v>0</v>
      </c>
      <c r="W111" s="1">
        <v>0</v>
      </c>
      <c r="AG111" s="5">
        <f>IF(Q111&gt;0,RANK(Q111,(N111:P111,Q111:AE111)),0)</f>
        <v>3</v>
      </c>
      <c r="AH111" s="5">
        <f>IF(R111&gt;0,RANK(R111,(N111:P111,Q111:AE111)),0)</f>
        <v>0</v>
      </c>
      <c r="AI111" s="5">
        <f>IF(T111&gt;0,RANK(T111,(N111:P111,Q111:AE111)),0)</f>
        <v>0</v>
      </c>
      <c r="AJ111" s="5">
        <f>IF(S111&gt;0,RANK(S111,(N111:P111,Q111:AE111)),0)</f>
        <v>0</v>
      </c>
      <c r="AK111" s="2">
        <f t="shared" si="47"/>
        <v>4.0271656485991909E-2</v>
      </c>
      <c r="AL111" s="2">
        <f t="shared" si="48"/>
        <v>0</v>
      </c>
      <c r="AM111" s="2">
        <f t="shared" si="49"/>
        <v>0</v>
      </c>
      <c r="AN111" s="2">
        <f t="shared" si="50"/>
        <v>0</v>
      </c>
      <c r="AP111" t="s">
        <v>778</v>
      </c>
      <c r="AQ111" t="s">
        <v>287</v>
      </c>
      <c r="AR111">
        <v>4</v>
      </c>
      <c r="AT111" s="88">
        <v>29</v>
      </c>
      <c r="AU111" s="90">
        <v>19</v>
      </c>
      <c r="AV111" s="93">
        <f t="shared" si="51"/>
        <v>29019</v>
      </c>
      <c r="AX111" s="5" t="s">
        <v>199</v>
      </c>
    </row>
    <row r="112" spans="1:50" hidden="1" outlineLevel="1">
      <c r="A112" t="s">
        <v>754</v>
      </c>
      <c r="B112" t="s">
        <v>287</v>
      </c>
      <c r="C112" s="1">
        <f t="shared" si="40"/>
        <v>34863</v>
      </c>
      <c r="D112" s="7">
        <f>IF(N112&gt;0, RANK(N112,(N112:P112,Q112:AE112)),0)</f>
        <v>1</v>
      </c>
      <c r="E112" s="7">
        <f>IF(O112&gt;0,RANK(O112,(N112:P112,Q112:AE112)),0)</f>
        <v>2</v>
      </c>
      <c r="F112" s="7">
        <f>IF(P112&gt;0,RANK(P112,(N112:P112,Q112:AE112)),0)</f>
        <v>0</v>
      </c>
      <c r="G112" s="53">
        <f t="shared" si="41"/>
        <v>5875</v>
      </c>
      <c r="H112" s="56">
        <f t="shared" si="42"/>
        <v>0.16851676562544818</v>
      </c>
      <c r="I112" s="2"/>
      <c r="J112" s="2">
        <f t="shared" si="43"/>
        <v>0.56463872873820387</v>
      </c>
      <c r="K112" s="2">
        <f t="shared" si="44"/>
        <v>0.39612196311275566</v>
      </c>
      <c r="L112" s="2">
        <f t="shared" si="45"/>
        <v>0</v>
      </c>
      <c r="M112" s="2">
        <f t="shared" si="46"/>
        <v>3.9239308149040475E-2</v>
      </c>
      <c r="N112" s="1">
        <v>19685</v>
      </c>
      <c r="O112" s="1">
        <v>13810</v>
      </c>
      <c r="Q112" s="1">
        <v>1368</v>
      </c>
      <c r="V112" s="1">
        <v>0</v>
      </c>
      <c r="W112" s="1">
        <v>0</v>
      </c>
      <c r="AG112" s="5">
        <f>IF(Q112&gt;0,RANK(Q112,(N112:P112,Q112:AE112)),0)</f>
        <v>3</v>
      </c>
      <c r="AH112" s="5">
        <f>IF(R112&gt;0,RANK(R112,(N112:P112,Q112:AE112)),0)</f>
        <v>0</v>
      </c>
      <c r="AI112" s="5">
        <f>IF(T112&gt;0,RANK(T112,(N112:P112,Q112:AE112)),0)</f>
        <v>0</v>
      </c>
      <c r="AJ112" s="5">
        <f>IF(S112&gt;0,RANK(S112,(N112:P112,Q112:AE112)),0)</f>
        <v>0</v>
      </c>
      <c r="AK112" s="2">
        <f t="shared" si="47"/>
        <v>3.923930814904053E-2</v>
      </c>
      <c r="AL112" s="2">
        <f t="shared" si="48"/>
        <v>0</v>
      </c>
      <c r="AM112" s="2">
        <f t="shared" si="49"/>
        <v>0</v>
      </c>
      <c r="AN112" s="2">
        <f t="shared" si="50"/>
        <v>0</v>
      </c>
      <c r="AP112" t="s">
        <v>754</v>
      </c>
      <c r="AQ112" t="s">
        <v>287</v>
      </c>
      <c r="AR112">
        <v>6</v>
      </c>
      <c r="AT112" s="88">
        <v>29</v>
      </c>
      <c r="AU112" s="90">
        <v>21</v>
      </c>
      <c r="AV112" s="93">
        <f t="shared" si="51"/>
        <v>29021</v>
      </c>
      <c r="AX112" s="5" t="s">
        <v>199</v>
      </c>
    </row>
    <row r="113" spans="1:50" hidden="1" outlineLevel="1">
      <c r="A113" t="s">
        <v>652</v>
      </c>
      <c r="B113" t="s">
        <v>287</v>
      </c>
      <c r="C113" s="1">
        <f t="shared" si="40"/>
        <v>16680</v>
      </c>
      <c r="D113" s="7">
        <f>IF(N113&gt;0, RANK(N113,(N113:P113,Q113:AE113)),0)</f>
        <v>2</v>
      </c>
      <c r="E113" s="7">
        <f>IF(O113&gt;0,RANK(O113,(N113:P113,Q113:AE113)),0)</f>
        <v>1</v>
      </c>
      <c r="F113" s="7">
        <f>IF(P113&gt;0,RANK(P113,(N113:P113,Q113:AE113)),0)</f>
        <v>0</v>
      </c>
      <c r="G113" s="53">
        <f t="shared" si="41"/>
        <v>2215</v>
      </c>
      <c r="H113" s="56">
        <f t="shared" si="42"/>
        <v>0.1327937649880096</v>
      </c>
      <c r="I113" s="2"/>
      <c r="J113" s="2">
        <f t="shared" si="43"/>
        <v>0.42182254196642688</v>
      </c>
      <c r="K113" s="2">
        <f t="shared" si="44"/>
        <v>0.55461630695443642</v>
      </c>
      <c r="L113" s="2">
        <f t="shared" si="45"/>
        <v>0</v>
      </c>
      <c r="M113" s="2">
        <f t="shared" si="46"/>
        <v>2.35611510791367E-2</v>
      </c>
      <c r="N113" s="1">
        <v>7036</v>
      </c>
      <c r="O113" s="1">
        <v>9251</v>
      </c>
      <c r="Q113" s="1">
        <v>393</v>
      </c>
      <c r="V113" s="1">
        <v>0</v>
      </c>
      <c r="W113" s="1">
        <v>0</v>
      </c>
      <c r="AG113" s="5">
        <f>IF(Q113&gt;0,RANK(Q113,(N113:P113,Q113:AE113)),0)</f>
        <v>3</v>
      </c>
      <c r="AH113" s="5">
        <f>IF(R113&gt;0,RANK(R113,(N113:P113,Q113:AE113)),0)</f>
        <v>0</v>
      </c>
      <c r="AI113" s="5">
        <f>IF(T113&gt;0,RANK(T113,(N113:P113,Q113:AE113)),0)</f>
        <v>0</v>
      </c>
      <c r="AJ113" s="5">
        <f>IF(S113&gt;0,RANK(S113,(N113:P113,Q113:AE113)),0)</f>
        <v>0</v>
      </c>
      <c r="AK113" s="2">
        <f t="shared" si="47"/>
        <v>2.3561151079136689E-2</v>
      </c>
      <c r="AL113" s="2">
        <f t="shared" si="48"/>
        <v>0</v>
      </c>
      <c r="AM113" s="2">
        <f t="shared" si="49"/>
        <v>0</v>
      </c>
      <c r="AN113" s="2">
        <f t="shared" si="50"/>
        <v>0</v>
      </c>
      <c r="AP113" t="s">
        <v>652</v>
      </c>
      <c r="AQ113" t="s">
        <v>287</v>
      </c>
      <c r="AR113">
        <v>8</v>
      </c>
      <c r="AT113" s="88">
        <v>29</v>
      </c>
      <c r="AU113" s="90">
        <v>23</v>
      </c>
      <c r="AV113" s="93">
        <f t="shared" si="51"/>
        <v>29023</v>
      </c>
      <c r="AX113" s="5" t="s">
        <v>199</v>
      </c>
    </row>
    <row r="114" spans="1:50" hidden="1" outlineLevel="1">
      <c r="A114" t="s">
        <v>667</v>
      </c>
      <c r="B114" t="s">
        <v>287</v>
      </c>
      <c r="C114" s="1">
        <f t="shared" si="40"/>
        <v>4152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>IF(P114&gt;0,RANK(P114,(N114:P114,Q114:AE114)),0)</f>
        <v>0</v>
      </c>
      <c r="G114" s="53">
        <f t="shared" si="41"/>
        <v>210</v>
      </c>
      <c r="H114" s="56">
        <f t="shared" si="42"/>
        <v>5.0578034682080927E-2</v>
      </c>
      <c r="I114" s="2"/>
      <c r="J114" s="2">
        <f t="shared" si="43"/>
        <v>0.45327552986512526</v>
      </c>
      <c r="K114" s="2">
        <f t="shared" si="44"/>
        <v>0.5038535645472062</v>
      </c>
      <c r="L114" s="2">
        <f t="shared" si="45"/>
        <v>0</v>
      </c>
      <c r="M114" s="2">
        <f t="shared" si="46"/>
        <v>4.2870905587668595E-2</v>
      </c>
      <c r="N114" s="1">
        <v>1882</v>
      </c>
      <c r="O114" s="1">
        <v>2092</v>
      </c>
      <c r="Q114" s="1">
        <v>178</v>
      </c>
      <c r="V114" s="1">
        <v>0</v>
      </c>
      <c r="W114" s="1">
        <v>0</v>
      </c>
      <c r="AG114" s="5">
        <f>IF(Q114&gt;0,RANK(Q114,(N114:P114,Q114:AE114)),0)</f>
        <v>3</v>
      </c>
      <c r="AH114" s="5">
        <f>IF(R114&gt;0,RANK(R114,(N114:P114,Q114:AE114)),0)</f>
        <v>0</v>
      </c>
      <c r="AI114" s="5">
        <f>IF(T114&gt;0,RANK(T114,(N114:P114,Q114:AE114)),0)</f>
        <v>0</v>
      </c>
      <c r="AJ114" s="5">
        <f>IF(S114&gt;0,RANK(S114,(N114:P114,Q114:AE114)),0)</f>
        <v>0</v>
      </c>
      <c r="AK114" s="2">
        <f t="shared" si="47"/>
        <v>4.2870905587668595E-2</v>
      </c>
      <c r="AL114" s="2">
        <f t="shared" si="48"/>
        <v>0</v>
      </c>
      <c r="AM114" s="2">
        <f t="shared" si="49"/>
        <v>0</v>
      </c>
      <c r="AN114" s="2">
        <f t="shared" si="50"/>
        <v>0</v>
      </c>
      <c r="AP114" t="s">
        <v>667</v>
      </c>
      <c r="AQ114" t="s">
        <v>287</v>
      </c>
      <c r="AR114">
        <v>6</v>
      </c>
      <c r="AT114" s="88">
        <v>29</v>
      </c>
      <c r="AU114" s="90">
        <v>25</v>
      </c>
      <c r="AV114" s="93">
        <f t="shared" si="51"/>
        <v>29025</v>
      </c>
      <c r="AX114" s="5" t="s">
        <v>199</v>
      </c>
    </row>
    <row r="115" spans="1:50" hidden="1" outlineLevel="1">
      <c r="A115" t="s">
        <v>752</v>
      </c>
      <c r="B115" t="s">
        <v>287</v>
      </c>
      <c r="C115" s="1">
        <f t="shared" si="40"/>
        <v>18143</v>
      </c>
      <c r="D115" s="7">
        <f>IF(N115&gt;0, RANK(N115,(N115:P115,Q115:AE115)),0)</f>
        <v>2</v>
      </c>
      <c r="E115" s="7">
        <f>IF(O115&gt;0,RANK(O115,(N115:P115,Q115:AE115)),0)</f>
        <v>1</v>
      </c>
      <c r="F115" s="7">
        <f>IF(P115&gt;0,RANK(P115,(N115:P115,Q115:AE115)),0)</f>
        <v>0</v>
      </c>
      <c r="G115" s="53">
        <f t="shared" si="41"/>
        <v>1477</v>
      </c>
      <c r="H115" s="56">
        <f t="shared" si="42"/>
        <v>8.1408807804662961E-2</v>
      </c>
      <c r="I115" s="2"/>
      <c r="J115" s="2">
        <f t="shared" si="43"/>
        <v>0.44160282202502343</v>
      </c>
      <c r="K115" s="2">
        <f t="shared" si="44"/>
        <v>0.52301162982968641</v>
      </c>
      <c r="L115" s="2">
        <f t="shared" si="45"/>
        <v>0</v>
      </c>
      <c r="M115" s="2">
        <f t="shared" si="46"/>
        <v>3.5385548145290158E-2</v>
      </c>
      <c r="N115" s="1">
        <v>8012</v>
      </c>
      <c r="O115" s="1">
        <v>9489</v>
      </c>
      <c r="Q115" s="1">
        <v>640</v>
      </c>
      <c r="V115" s="1">
        <v>2</v>
      </c>
      <c r="W115" s="1">
        <v>0</v>
      </c>
      <c r="AG115" s="5">
        <f>IF(Q115&gt;0,RANK(Q115,(N115:P115,Q115:AE115)),0)</f>
        <v>3</v>
      </c>
      <c r="AH115" s="5">
        <f>IF(R115&gt;0,RANK(R115,(N115:P115,Q115:AE115)),0)</f>
        <v>0</v>
      </c>
      <c r="AI115" s="5">
        <f>IF(T115&gt;0,RANK(T115,(N115:P115,Q115:AE115)),0)</f>
        <v>0</v>
      </c>
      <c r="AJ115" s="5">
        <f>IF(S115&gt;0,RANK(S115,(N115:P115,Q115:AE115)),0)</f>
        <v>0</v>
      </c>
      <c r="AK115" s="2">
        <f t="shared" si="47"/>
        <v>3.5275312792812652E-2</v>
      </c>
      <c r="AL115" s="2">
        <f t="shared" si="48"/>
        <v>0</v>
      </c>
      <c r="AM115" s="2">
        <f t="shared" si="49"/>
        <v>0</v>
      </c>
      <c r="AN115" s="2">
        <f t="shared" si="50"/>
        <v>0</v>
      </c>
      <c r="AP115" t="s">
        <v>752</v>
      </c>
      <c r="AQ115" t="s">
        <v>287</v>
      </c>
      <c r="AR115">
        <v>3</v>
      </c>
      <c r="AT115" s="88">
        <v>29</v>
      </c>
      <c r="AU115" s="90">
        <v>27</v>
      </c>
      <c r="AV115" s="93">
        <f t="shared" si="51"/>
        <v>29027</v>
      </c>
      <c r="AX115" s="5" t="s">
        <v>199</v>
      </c>
    </row>
    <row r="116" spans="1:50" hidden="1" outlineLevel="1">
      <c r="A116" t="s">
        <v>151</v>
      </c>
      <c r="B116" t="s">
        <v>287</v>
      </c>
      <c r="C116" s="1">
        <f t="shared" si="40"/>
        <v>21828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>IF(P116&gt;0,RANK(P116,(N116:P116,Q116:AE116)),0)</f>
        <v>0</v>
      </c>
      <c r="G116" s="53">
        <f t="shared" si="41"/>
        <v>2776</v>
      </c>
      <c r="H116" s="56">
        <f t="shared" si="42"/>
        <v>0.12717610408649441</v>
      </c>
      <c r="I116" s="2"/>
      <c r="J116" s="2">
        <f t="shared" si="43"/>
        <v>0.42193512919186366</v>
      </c>
      <c r="K116" s="2">
        <f t="shared" si="44"/>
        <v>0.54911123327835809</v>
      </c>
      <c r="L116" s="2">
        <f t="shared" si="45"/>
        <v>0</v>
      </c>
      <c r="M116" s="2">
        <f t="shared" si="46"/>
        <v>2.8953637529778309E-2</v>
      </c>
      <c r="N116" s="1">
        <v>9210</v>
      </c>
      <c r="O116" s="1">
        <v>11986</v>
      </c>
      <c r="Q116" s="1">
        <v>631</v>
      </c>
      <c r="V116" s="1">
        <v>0</v>
      </c>
      <c r="W116" s="1">
        <v>1</v>
      </c>
      <c r="AG116" s="5">
        <f>IF(Q116&gt;0,RANK(Q116,(N116:P116,Q116:AE116)),0)</f>
        <v>3</v>
      </c>
      <c r="AH116" s="5">
        <f>IF(R116&gt;0,RANK(R116,(N116:P116,Q116:AE116)),0)</f>
        <v>0</v>
      </c>
      <c r="AI116" s="5">
        <f>IF(T116&gt;0,RANK(T116,(N116:P116,Q116:AE116)),0)</f>
        <v>0</v>
      </c>
      <c r="AJ116" s="5">
        <f>IF(S116&gt;0,RANK(S116,(N116:P116,Q116:AE116)),0)</f>
        <v>0</v>
      </c>
      <c r="AK116" s="2">
        <f t="shared" si="47"/>
        <v>2.8907824812167859E-2</v>
      </c>
      <c r="AL116" s="2">
        <f t="shared" si="48"/>
        <v>0</v>
      </c>
      <c r="AM116" s="2">
        <f t="shared" si="49"/>
        <v>0</v>
      </c>
      <c r="AN116" s="2">
        <f t="shared" si="50"/>
        <v>0</v>
      </c>
      <c r="AP116" t="s">
        <v>151</v>
      </c>
      <c r="AQ116" t="s">
        <v>287</v>
      </c>
      <c r="AT116" s="88">
        <v>29</v>
      </c>
      <c r="AU116" s="90">
        <v>29</v>
      </c>
      <c r="AV116" s="93">
        <f t="shared" si="51"/>
        <v>29029</v>
      </c>
      <c r="AX116" s="5" t="s">
        <v>199</v>
      </c>
    </row>
    <row r="117" spans="1:50" hidden="1" outlineLevel="1">
      <c r="A117" t="s">
        <v>86</v>
      </c>
      <c r="B117" t="s">
        <v>287</v>
      </c>
      <c r="C117" s="1">
        <f t="shared" si="40"/>
        <v>35340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>IF(P117&gt;0,RANK(P117,(N117:P117,Q117:AE117)),0)</f>
        <v>0</v>
      </c>
      <c r="G117" s="53">
        <f t="shared" si="41"/>
        <v>5111</v>
      </c>
      <c r="H117" s="56">
        <f t="shared" si="42"/>
        <v>0.14462365591397849</v>
      </c>
      <c r="I117" s="2"/>
      <c r="J117" s="2">
        <f t="shared" si="43"/>
        <v>0.4155631013016412</v>
      </c>
      <c r="K117" s="2">
        <f t="shared" si="44"/>
        <v>0.56018675721561972</v>
      </c>
      <c r="L117" s="2">
        <f t="shared" si="45"/>
        <v>0</v>
      </c>
      <c r="M117" s="2">
        <f t="shared" si="46"/>
        <v>2.4250141482739074E-2</v>
      </c>
      <c r="N117" s="1">
        <v>14686</v>
      </c>
      <c r="O117" s="1">
        <v>19797</v>
      </c>
      <c r="Q117" s="1">
        <v>857</v>
      </c>
      <c r="V117" s="1">
        <v>0</v>
      </c>
      <c r="W117" s="1">
        <v>0</v>
      </c>
      <c r="AG117" s="5">
        <f>IF(Q117&gt;0,RANK(Q117,(N117:P117,Q117:AE117)),0)</f>
        <v>3</v>
      </c>
      <c r="AH117" s="5">
        <f>IF(R117&gt;0,RANK(R117,(N117:P117,Q117:AE117)),0)</f>
        <v>0</v>
      </c>
      <c r="AI117" s="5">
        <f>IF(T117&gt;0,RANK(T117,(N117:P117,Q117:AE117)),0)</f>
        <v>0</v>
      </c>
      <c r="AJ117" s="5">
        <f>IF(S117&gt;0,RANK(S117,(N117:P117,Q117:AE117)),0)</f>
        <v>0</v>
      </c>
      <c r="AK117" s="2">
        <f t="shared" si="47"/>
        <v>2.4250141482739105E-2</v>
      </c>
      <c r="AL117" s="2">
        <f t="shared" si="48"/>
        <v>0</v>
      </c>
      <c r="AM117" s="2">
        <f t="shared" si="49"/>
        <v>0</v>
      </c>
      <c r="AN117" s="2">
        <f t="shared" si="50"/>
        <v>0</v>
      </c>
      <c r="AP117" t="s">
        <v>86</v>
      </c>
      <c r="AQ117" t="s">
        <v>287</v>
      </c>
      <c r="AR117">
        <v>8</v>
      </c>
      <c r="AT117" s="88">
        <v>29</v>
      </c>
      <c r="AU117" s="90">
        <v>31</v>
      </c>
      <c r="AV117" s="93">
        <f t="shared" si="51"/>
        <v>29031</v>
      </c>
      <c r="AX117" s="5" t="s">
        <v>199</v>
      </c>
    </row>
    <row r="118" spans="1:50" hidden="1" outlineLevel="1">
      <c r="A118" t="s">
        <v>802</v>
      </c>
      <c r="B118" t="s">
        <v>287</v>
      </c>
      <c r="C118" s="1">
        <f t="shared" si="40"/>
        <v>4264</v>
      </c>
      <c r="D118" s="7">
        <f>IF(N118&gt;0, RANK(N118,(N118:P118,Q118:AE118)),0)</f>
        <v>2</v>
      </c>
      <c r="E118" s="7">
        <f>IF(O118&gt;0,RANK(O118,(N118:P118,Q118:AE118)),0)</f>
        <v>1</v>
      </c>
      <c r="F118" s="7">
        <f>IF(P118&gt;0,RANK(P118,(N118:P118,Q118:AE118)),0)</f>
        <v>0</v>
      </c>
      <c r="G118" s="53">
        <f t="shared" si="41"/>
        <v>354</v>
      </c>
      <c r="H118" s="56">
        <f t="shared" si="42"/>
        <v>8.3020637898686675E-2</v>
      </c>
      <c r="I118" s="2"/>
      <c r="J118" s="2">
        <f t="shared" si="43"/>
        <v>0.44606003752345214</v>
      </c>
      <c r="K118" s="2">
        <f t="shared" si="44"/>
        <v>0.52908067542213888</v>
      </c>
      <c r="L118" s="2">
        <f t="shared" si="45"/>
        <v>0</v>
      </c>
      <c r="M118" s="2">
        <f t="shared" si="46"/>
        <v>2.4859287054408985E-2</v>
      </c>
      <c r="N118" s="1">
        <v>1902</v>
      </c>
      <c r="O118" s="1">
        <v>2256</v>
      </c>
      <c r="Q118" s="1">
        <v>106</v>
      </c>
      <c r="V118" s="1">
        <v>0</v>
      </c>
      <c r="W118" s="1">
        <v>0</v>
      </c>
      <c r="AG118" s="5">
        <f>IF(Q118&gt;0,RANK(Q118,(N118:P118,Q118:AE118)),0)</f>
        <v>3</v>
      </c>
      <c r="AH118" s="5">
        <f>IF(R118&gt;0,RANK(R118,(N118:P118,Q118:AE118)),0)</f>
        <v>0</v>
      </c>
      <c r="AI118" s="5">
        <f>IF(T118&gt;0,RANK(T118,(N118:P118,Q118:AE118)),0)</f>
        <v>0</v>
      </c>
      <c r="AJ118" s="5">
        <f>IF(S118&gt;0,RANK(S118,(N118:P118,Q118:AE118)),0)</f>
        <v>0</v>
      </c>
      <c r="AK118" s="2">
        <f t="shared" si="47"/>
        <v>2.4859287054409006E-2</v>
      </c>
      <c r="AL118" s="2">
        <f t="shared" si="48"/>
        <v>0</v>
      </c>
      <c r="AM118" s="2">
        <f t="shared" si="49"/>
        <v>0</v>
      </c>
      <c r="AN118" s="2">
        <f t="shared" si="50"/>
        <v>0</v>
      </c>
      <c r="AP118" t="s">
        <v>802</v>
      </c>
      <c r="AQ118" t="s">
        <v>287</v>
      </c>
      <c r="AR118">
        <v>6</v>
      </c>
      <c r="AT118" s="88">
        <v>29</v>
      </c>
      <c r="AU118" s="90">
        <v>33</v>
      </c>
      <c r="AV118" s="93">
        <f t="shared" si="51"/>
        <v>29033</v>
      </c>
      <c r="AX118" s="5" t="s">
        <v>199</v>
      </c>
    </row>
    <row r="119" spans="1:50" hidden="1" outlineLevel="1">
      <c r="A119" t="s">
        <v>69</v>
      </c>
      <c r="B119" t="s">
        <v>287</v>
      </c>
      <c r="C119" s="1">
        <f t="shared" si="40"/>
        <v>2746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>IF(P119&gt;0,RANK(P119,(N119:P119,Q119:AE119)),0)</f>
        <v>0</v>
      </c>
      <c r="G119" s="53">
        <f t="shared" si="41"/>
        <v>179</v>
      </c>
      <c r="H119" s="56">
        <f t="shared" si="42"/>
        <v>6.5185724690458843E-2</v>
      </c>
      <c r="I119" s="2"/>
      <c r="J119" s="2">
        <f t="shared" si="43"/>
        <v>0.44974508375819372</v>
      </c>
      <c r="K119" s="2">
        <f t="shared" si="44"/>
        <v>0.51493080844865258</v>
      </c>
      <c r="L119" s="2">
        <f t="shared" si="45"/>
        <v>0</v>
      </c>
      <c r="M119" s="2">
        <f t="shared" si="46"/>
        <v>3.5324107793153647E-2</v>
      </c>
      <c r="N119" s="1">
        <v>1235</v>
      </c>
      <c r="O119" s="1">
        <v>1414</v>
      </c>
      <c r="Q119" s="1">
        <v>97</v>
      </c>
      <c r="V119" s="1">
        <v>0</v>
      </c>
      <c r="W119" s="1">
        <v>0</v>
      </c>
      <c r="AG119" s="5">
        <f>IF(Q119&gt;0,RANK(Q119,(N119:P119,Q119:AE119)),0)</f>
        <v>3</v>
      </c>
      <c r="AH119" s="5">
        <f>IF(R119&gt;0,RANK(R119,(N119:P119,Q119:AE119)),0)</f>
        <v>0</v>
      </c>
      <c r="AI119" s="5">
        <f>IF(T119&gt;0,RANK(T119,(N119:P119,Q119:AE119)),0)</f>
        <v>0</v>
      </c>
      <c r="AJ119" s="5">
        <f>IF(S119&gt;0,RANK(S119,(N119:P119,Q119:AE119)),0)</f>
        <v>0</v>
      </c>
      <c r="AK119" s="2">
        <f t="shared" si="47"/>
        <v>3.5324107793153675E-2</v>
      </c>
      <c r="AL119" s="2">
        <f t="shared" si="48"/>
        <v>0</v>
      </c>
      <c r="AM119" s="2">
        <f t="shared" si="49"/>
        <v>0</v>
      </c>
      <c r="AN119" s="2">
        <f t="shared" si="50"/>
        <v>0</v>
      </c>
      <c r="AP119" t="s">
        <v>69</v>
      </c>
      <c r="AQ119" t="s">
        <v>287</v>
      </c>
      <c r="AR119">
        <v>8</v>
      </c>
      <c r="AT119" s="88">
        <v>29</v>
      </c>
      <c r="AU119" s="90">
        <v>35</v>
      </c>
      <c r="AV119" s="93">
        <f t="shared" si="51"/>
        <v>29035</v>
      </c>
      <c r="AX119" s="5" t="s">
        <v>199</v>
      </c>
    </row>
    <row r="120" spans="1:50" hidden="1" outlineLevel="1">
      <c r="A120" t="s">
        <v>427</v>
      </c>
      <c r="B120" t="s">
        <v>287</v>
      </c>
      <c r="C120" s="1">
        <f t="shared" si="40"/>
        <v>48459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>IF(P120&gt;0,RANK(P120,(N120:P120,Q120:AE120)),0)</f>
        <v>0</v>
      </c>
      <c r="G120" s="53">
        <f t="shared" si="41"/>
        <v>669</v>
      </c>
      <c r="H120" s="56">
        <f t="shared" si="42"/>
        <v>1.3805485049216864E-2</v>
      </c>
      <c r="I120" s="2"/>
      <c r="J120" s="2">
        <f t="shared" si="43"/>
        <v>0.47809488433521119</v>
      </c>
      <c r="K120" s="2">
        <f t="shared" si="44"/>
        <v>0.49190036938442805</v>
      </c>
      <c r="L120" s="2">
        <f t="shared" si="45"/>
        <v>0</v>
      </c>
      <c r="M120" s="2">
        <f t="shared" si="46"/>
        <v>3.0004746280360761E-2</v>
      </c>
      <c r="N120" s="1">
        <v>23168</v>
      </c>
      <c r="O120" s="1">
        <v>23837</v>
      </c>
      <c r="Q120" s="1">
        <v>1454</v>
      </c>
      <c r="V120" s="1">
        <v>0</v>
      </c>
      <c r="W120" s="1">
        <v>0</v>
      </c>
      <c r="AG120" s="5">
        <f>IF(Q120&gt;0,RANK(Q120,(N120:P120,Q120:AE120)),0)</f>
        <v>3</v>
      </c>
      <c r="AH120" s="5">
        <f>IF(R120&gt;0,RANK(R120,(N120:P120,Q120:AE120)),0)</f>
        <v>0</v>
      </c>
      <c r="AI120" s="5">
        <f>IF(T120&gt;0,RANK(T120,(N120:P120,Q120:AE120)),0)</f>
        <v>0</v>
      </c>
      <c r="AJ120" s="5">
        <f>IF(S120&gt;0,RANK(S120,(N120:P120,Q120:AE120)),0)</f>
        <v>0</v>
      </c>
      <c r="AK120" s="2">
        <f t="shared" si="47"/>
        <v>3.0004746280360716E-2</v>
      </c>
      <c r="AL120" s="2">
        <f t="shared" si="48"/>
        <v>0</v>
      </c>
      <c r="AM120" s="2">
        <f t="shared" si="49"/>
        <v>0</v>
      </c>
      <c r="AN120" s="2">
        <f t="shared" si="50"/>
        <v>0</v>
      </c>
      <c r="AP120" t="s">
        <v>427</v>
      </c>
      <c r="AQ120" t="s">
        <v>287</v>
      </c>
      <c r="AR120">
        <v>4</v>
      </c>
      <c r="AT120" s="88">
        <v>29</v>
      </c>
      <c r="AU120" s="90">
        <v>37</v>
      </c>
      <c r="AV120" s="93">
        <f t="shared" si="51"/>
        <v>29037</v>
      </c>
      <c r="AX120" s="5" t="s">
        <v>199</v>
      </c>
    </row>
    <row r="121" spans="1:50" hidden="1" outlineLevel="1">
      <c r="A121" t="s">
        <v>976</v>
      </c>
      <c r="B121" t="s">
        <v>287</v>
      </c>
      <c r="C121" s="1">
        <f t="shared" si="40"/>
        <v>5995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>IF(P121&gt;0,RANK(P121,(N121:P121,Q121:AE121)),0)</f>
        <v>0</v>
      </c>
      <c r="G121" s="53">
        <f t="shared" si="41"/>
        <v>930</v>
      </c>
      <c r="H121" s="56">
        <f t="shared" si="42"/>
        <v>0.15512927439532945</v>
      </c>
      <c r="I121" s="2"/>
      <c r="J121" s="2">
        <f t="shared" si="43"/>
        <v>0.40917431192660553</v>
      </c>
      <c r="K121" s="2">
        <f t="shared" si="44"/>
        <v>0.56430358632193489</v>
      </c>
      <c r="L121" s="2">
        <f t="shared" si="45"/>
        <v>0</v>
      </c>
      <c r="M121" s="2">
        <f t="shared" si="46"/>
        <v>2.6522101751459526E-2</v>
      </c>
      <c r="N121" s="1">
        <v>2453</v>
      </c>
      <c r="O121" s="1">
        <v>3383</v>
      </c>
      <c r="Q121" s="1">
        <v>159</v>
      </c>
      <c r="V121" s="1">
        <v>0</v>
      </c>
      <c r="W121" s="1">
        <v>0</v>
      </c>
      <c r="AG121" s="5">
        <f>IF(Q121&gt;0,RANK(Q121,(N121:P121,Q121:AE121)),0)</f>
        <v>3</v>
      </c>
      <c r="AH121" s="5">
        <f>IF(R121&gt;0,RANK(R121,(N121:P121,Q121:AE121)),0)</f>
        <v>0</v>
      </c>
      <c r="AI121" s="5">
        <f>IF(T121&gt;0,RANK(T121,(N121:P121,Q121:AE121)),0)</f>
        <v>0</v>
      </c>
      <c r="AJ121" s="5">
        <f>IF(S121&gt;0,RANK(S121,(N121:P121,Q121:AE121)),0)</f>
        <v>0</v>
      </c>
      <c r="AK121" s="2">
        <f t="shared" si="47"/>
        <v>2.652210175145955E-2</v>
      </c>
      <c r="AL121" s="2">
        <f t="shared" si="48"/>
        <v>0</v>
      </c>
      <c r="AM121" s="2">
        <f t="shared" si="49"/>
        <v>0</v>
      </c>
      <c r="AN121" s="2">
        <f t="shared" si="50"/>
        <v>0</v>
      </c>
      <c r="AP121" t="s">
        <v>976</v>
      </c>
      <c r="AQ121" t="s">
        <v>287</v>
      </c>
      <c r="AR121">
        <v>4</v>
      </c>
      <c r="AT121" s="88">
        <v>29</v>
      </c>
      <c r="AU121" s="90">
        <v>39</v>
      </c>
      <c r="AV121" s="93">
        <f t="shared" si="51"/>
        <v>29039</v>
      </c>
      <c r="AX121" s="5" t="s">
        <v>199</v>
      </c>
    </row>
    <row r="122" spans="1:50" hidden="1" outlineLevel="1">
      <c r="A122" t="s">
        <v>292</v>
      </c>
      <c r="B122" t="s">
        <v>287</v>
      </c>
      <c r="C122" s="1">
        <f t="shared" si="40"/>
        <v>3799</v>
      </c>
      <c r="D122" s="7">
        <f>IF(N122&gt;0, RANK(N122,(N122:P122,Q122:AE122)),0)</f>
        <v>1</v>
      </c>
      <c r="E122" s="7">
        <f>IF(O122&gt;0,RANK(O122,(N122:P122,Q122:AE122)),0)</f>
        <v>2</v>
      </c>
      <c r="F122" s="7">
        <f>IF(P122&gt;0,RANK(P122,(N122:P122,Q122:AE122)),0)</f>
        <v>0</v>
      </c>
      <c r="G122" s="53">
        <f t="shared" si="41"/>
        <v>167</v>
      </c>
      <c r="H122" s="56">
        <f t="shared" si="42"/>
        <v>4.3958936562253227E-2</v>
      </c>
      <c r="I122" s="2"/>
      <c r="J122" s="2">
        <f t="shared" si="43"/>
        <v>0.50987101868912876</v>
      </c>
      <c r="K122" s="2">
        <f t="shared" si="44"/>
        <v>0.46591208212687552</v>
      </c>
      <c r="L122" s="2">
        <f t="shared" si="45"/>
        <v>0</v>
      </c>
      <c r="M122" s="2">
        <f t="shared" si="46"/>
        <v>2.4216899183995722E-2</v>
      </c>
      <c r="N122" s="1">
        <v>1937</v>
      </c>
      <c r="O122" s="1">
        <v>1770</v>
      </c>
      <c r="Q122" s="1">
        <v>92</v>
      </c>
      <c r="V122" s="1">
        <v>0</v>
      </c>
      <c r="W122" s="1">
        <v>0</v>
      </c>
      <c r="AG122" s="5">
        <f>IF(Q122&gt;0,RANK(Q122,(N122:P122,Q122:AE122)),0)</f>
        <v>3</v>
      </c>
      <c r="AH122" s="5">
        <f>IF(R122&gt;0,RANK(R122,(N122:P122,Q122:AE122)),0)</f>
        <v>0</v>
      </c>
      <c r="AI122" s="5">
        <f>IF(T122&gt;0,RANK(T122,(N122:P122,Q122:AE122)),0)</f>
        <v>0</v>
      </c>
      <c r="AJ122" s="5">
        <f>IF(S122&gt;0,RANK(S122,(N122:P122,Q122:AE122)),0)</f>
        <v>0</v>
      </c>
      <c r="AK122" s="2">
        <f t="shared" si="47"/>
        <v>2.4216899183995787E-2</v>
      </c>
      <c r="AL122" s="2">
        <f t="shared" si="48"/>
        <v>0</v>
      </c>
      <c r="AM122" s="2">
        <f t="shared" si="49"/>
        <v>0</v>
      </c>
      <c r="AN122" s="2">
        <f t="shared" si="50"/>
        <v>0</v>
      </c>
      <c r="AP122" t="s">
        <v>292</v>
      </c>
      <c r="AQ122" t="s">
        <v>287</v>
      </c>
      <c r="AR122">
        <v>6</v>
      </c>
      <c r="AT122" s="88">
        <v>29</v>
      </c>
      <c r="AU122" s="90">
        <v>41</v>
      </c>
      <c r="AV122" s="93">
        <f t="shared" si="51"/>
        <v>29041</v>
      </c>
      <c r="AX122" s="5" t="s">
        <v>199</v>
      </c>
    </row>
    <row r="123" spans="1:50" hidden="1" outlineLevel="1">
      <c r="A123" t="s">
        <v>306</v>
      </c>
      <c r="B123" t="s">
        <v>287</v>
      </c>
      <c r="C123" s="1">
        <f t="shared" si="40"/>
        <v>37754</v>
      </c>
      <c r="D123" s="7">
        <f>IF(N123&gt;0, RANK(N123,(N123:P123,Q123:AE123)),0)</f>
        <v>2</v>
      </c>
      <c r="E123" s="7">
        <f>IF(O123&gt;0,RANK(O123,(N123:P123,Q123:AE123)),0)</f>
        <v>1</v>
      </c>
      <c r="F123" s="7">
        <f>IF(P123&gt;0,RANK(P123,(N123:P123,Q123:AE123)),0)</f>
        <v>0</v>
      </c>
      <c r="G123" s="53">
        <f t="shared" si="41"/>
        <v>6902</v>
      </c>
      <c r="H123" s="56">
        <f t="shared" si="42"/>
        <v>0.18281506595327648</v>
      </c>
      <c r="I123" s="2"/>
      <c r="J123" s="2">
        <f t="shared" si="43"/>
        <v>0.39730889442178313</v>
      </c>
      <c r="K123" s="2">
        <f t="shared" si="44"/>
        <v>0.58012396037505964</v>
      </c>
      <c r="L123" s="2">
        <f t="shared" si="45"/>
        <v>0</v>
      </c>
      <c r="M123" s="2">
        <f t="shared" si="46"/>
        <v>2.2567145203157279E-2</v>
      </c>
      <c r="N123" s="1">
        <v>15000</v>
      </c>
      <c r="O123" s="1">
        <v>21902</v>
      </c>
      <c r="Q123" s="1">
        <v>852</v>
      </c>
      <c r="V123" s="1">
        <v>0</v>
      </c>
      <c r="W123" s="1">
        <v>0</v>
      </c>
      <c r="AG123" s="5">
        <f>IF(Q123&gt;0,RANK(Q123,(N123:P123,Q123:AE123)),0)</f>
        <v>3</v>
      </c>
      <c r="AH123" s="5">
        <f>IF(R123&gt;0,RANK(R123,(N123:P123,Q123:AE123)),0)</f>
        <v>0</v>
      </c>
      <c r="AI123" s="5">
        <f>IF(T123&gt;0,RANK(T123,(N123:P123,Q123:AE123)),0)</f>
        <v>0</v>
      </c>
      <c r="AJ123" s="5">
        <f>IF(S123&gt;0,RANK(S123,(N123:P123,Q123:AE123)),0)</f>
        <v>0</v>
      </c>
      <c r="AK123" s="2">
        <f t="shared" si="47"/>
        <v>2.2567145203157283E-2</v>
      </c>
      <c r="AL123" s="2">
        <f t="shared" si="48"/>
        <v>0</v>
      </c>
      <c r="AM123" s="2">
        <f t="shared" si="49"/>
        <v>0</v>
      </c>
      <c r="AN123" s="2">
        <f t="shared" si="50"/>
        <v>0</v>
      </c>
      <c r="AP123" t="s">
        <v>306</v>
      </c>
      <c r="AQ123" t="s">
        <v>287</v>
      </c>
      <c r="AR123">
        <v>7</v>
      </c>
      <c r="AT123" s="88">
        <v>29</v>
      </c>
      <c r="AU123" s="90">
        <v>43</v>
      </c>
      <c r="AV123" s="93">
        <f t="shared" si="51"/>
        <v>29043</v>
      </c>
      <c r="AX123" s="5" t="s">
        <v>199</v>
      </c>
    </row>
    <row r="124" spans="1:50" hidden="1" outlineLevel="1">
      <c r="A124" t="s">
        <v>642</v>
      </c>
      <c r="B124" t="s">
        <v>287</v>
      </c>
      <c r="C124" s="1">
        <f t="shared" si="40"/>
        <v>3217</v>
      </c>
      <c r="D124" s="7">
        <f>IF(N124&gt;0, RANK(N124,(N124:P124,Q124:AE124)),0)</f>
        <v>1</v>
      </c>
      <c r="E124" s="7">
        <f>IF(O124&gt;0,RANK(O124,(N124:P124,Q124:AE124)),0)</f>
        <v>2</v>
      </c>
      <c r="F124" s="7">
        <f>IF(P124&gt;0,RANK(P124,(N124:P124,Q124:AE124)),0)</f>
        <v>0</v>
      </c>
      <c r="G124" s="53">
        <f t="shared" si="41"/>
        <v>510</v>
      </c>
      <c r="H124" s="56">
        <f t="shared" si="42"/>
        <v>0.15853279452906435</v>
      </c>
      <c r="I124" s="2"/>
      <c r="J124" s="2">
        <f t="shared" si="43"/>
        <v>0.56636617967050051</v>
      </c>
      <c r="K124" s="2">
        <f t="shared" si="44"/>
        <v>0.40783338514143613</v>
      </c>
      <c r="L124" s="2">
        <f t="shared" si="45"/>
        <v>0</v>
      </c>
      <c r="M124" s="2">
        <f t="shared" si="46"/>
        <v>2.5800435188063353E-2</v>
      </c>
      <c r="N124" s="1">
        <v>1822</v>
      </c>
      <c r="O124" s="1">
        <v>1312</v>
      </c>
      <c r="Q124" s="1">
        <v>83</v>
      </c>
      <c r="V124" s="1">
        <v>0</v>
      </c>
      <c r="W124" s="1">
        <v>0</v>
      </c>
      <c r="AG124" s="5">
        <f>IF(Q124&gt;0,RANK(Q124,(N124:P124,Q124:AE124)),0)</f>
        <v>3</v>
      </c>
      <c r="AH124" s="5">
        <f>IF(R124&gt;0,RANK(R124,(N124:P124,Q124:AE124)),0)</f>
        <v>0</v>
      </c>
      <c r="AI124" s="5">
        <f>IF(T124&gt;0,RANK(T124,(N124:P124,Q124:AE124)),0)</f>
        <v>0</v>
      </c>
      <c r="AJ124" s="5">
        <f>IF(S124&gt;0,RANK(S124,(N124:P124,Q124:AE124)),0)</f>
        <v>0</v>
      </c>
      <c r="AK124" s="2">
        <f t="shared" si="47"/>
        <v>2.5800435188063412E-2</v>
      </c>
      <c r="AL124" s="2">
        <f t="shared" si="48"/>
        <v>0</v>
      </c>
      <c r="AM124" s="2">
        <f t="shared" si="49"/>
        <v>0</v>
      </c>
      <c r="AN124" s="2">
        <f t="shared" si="50"/>
        <v>0</v>
      </c>
      <c r="AP124" t="s">
        <v>642</v>
      </c>
      <c r="AQ124" t="s">
        <v>287</v>
      </c>
      <c r="AR124">
        <v>6</v>
      </c>
      <c r="AT124" s="88">
        <v>29</v>
      </c>
      <c r="AU124" s="90">
        <v>45</v>
      </c>
      <c r="AV124" s="93">
        <f t="shared" si="51"/>
        <v>29045</v>
      </c>
      <c r="AX124" s="5" t="s">
        <v>199</v>
      </c>
    </row>
    <row r="125" spans="1:50" hidden="1" outlineLevel="1">
      <c r="A125" t="s">
        <v>299</v>
      </c>
      <c r="B125" t="s">
        <v>287</v>
      </c>
      <c r="C125" s="1">
        <f t="shared" si="40"/>
        <v>104498</v>
      </c>
      <c r="D125" s="7">
        <f>IF(N125&gt;0, RANK(N125,(N125:P125,Q125:AE125)),0)</f>
        <v>1</v>
      </c>
      <c r="E125" s="7">
        <f>IF(O125&gt;0,RANK(O125,(N125:P125,Q125:AE125)),0)</f>
        <v>2</v>
      </c>
      <c r="F125" s="7">
        <f>IF(P125&gt;0,RANK(P125,(N125:P125,Q125:AE125)),0)</f>
        <v>0</v>
      </c>
      <c r="G125" s="53">
        <f t="shared" si="41"/>
        <v>14564</v>
      </c>
      <c r="H125" s="56">
        <f t="shared" si="42"/>
        <v>0.13937108844188406</v>
      </c>
      <c r="I125" s="2"/>
      <c r="J125" s="2">
        <f t="shared" si="43"/>
        <v>0.55467090279239795</v>
      </c>
      <c r="K125" s="2">
        <f t="shared" si="44"/>
        <v>0.41529981435051389</v>
      </c>
      <c r="L125" s="2">
        <f t="shared" si="45"/>
        <v>0</v>
      </c>
      <c r="M125" s="2">
        <f t="shared" si="46"/>
        <v>3.0029282857088169E-2</v>
      </c>
      <c r="N125" s="1">
        <v>57962</v>
      </c>
      <c r="O125" s="1">
        <v>43398</v>
      </c>
      <c r="Q125" s="1">
        <v>3138</v>
      </c>
      <c r="V125" s="1">
        <v>0</v>
      </c>
      <c r="W125" s="1">
        <v>0</v>
      </c>
      <c r="AG125" s="5">
        <f>IF(Q125&gt;0,RANK(Q125,(N125:P125,Q125:AE125)),0)</f>
        <v>3</v>
      </c>
      <c r="AH125" s="5">
        <f>IF(R125&gt;0,RANK(R125,(N125:P125,Q125:AE125)),0)</f>
        <v>0</v>
      </c>
      <c r="AI125" s="5">
        <f>IF(T125&gt;0,RANK(T125,(N125:P125,Q125:AE125)),0)</f>
        <v>0</v>
      </c>
      <c r="AJ125" s="5">
        <f>IF(S125&gt;0,RANK(S125,(N125:P125,Q125:AE125)),0)</f>
        <v>0</v>
      </c>
      <c r="AK125" s="2">
        <f t="shared" si="47"/>
        <v>3.0029282857088176E-2</v>
      </c>
      <c r="AL125" s="2">
        <f t="shared" si="48"/>
        <v>0</v>
      </c>
      <c r="AM125" s="2">
        <f t="shared" si="49"/>
        <v>0</v>
      </c>
      <c r="AN125" s="2">
        <f t="shared" si="50"/>
        <v>0</v>
      </c>
      <c r="AP125" t="s">
        <v>299</v>
      </c>
      <c r="AQ125" t="s">
        <v>287</v>
      </c>
      <c r="AT125" s="88">
        <v>29</v>
      </c>
      <c r="AU125" s="90">
        <v>47</v>
      </c>
      <c r="AV125" s="93">
        <f t="shared" si="51"/>
        <v>29047</v>
      </c>
      <c r="AX125" s="5" t="s">
        <v>199</v>
      </c>
    </row>
    <row r="126" spans="1:50" hidden="1" outlineLevel="1">
      <c r="A126" t="s">
        <v>234</v>
      </c>
      <c r="B126" t="s">
        <v>287</v>
      </c>
      <c r="C126" s="1">
        <f t="shared" si="40"/>
        <v>9815</v>
      </c>
      <c r="D126" s="7">
        <f>IF(N126&gt;0, RANK(N126,(N126:P126,Q126:AE126)),0)</f>
        <v>1</v>
      </c>
      <c r="E126" s="7">
        <f>IF(O126&gt;0,RANK(O126,(N126:P126,Q126:AE126)),0)</f>
        <v>2</v>
      </c>
      <c r="F126" s="7">
        <f>IF(P126&gt;0,RANK(P126,(N126:P126,Q126:AE126)),0)</f>
        <v>0</v>
      </c>
      <c r="G126" s="53">
        <f t="shared" si="41"/>
        <v>542</v>
      </c>
      <c r="H126" s="56">
        <f t="shared" si="42"/>
        <v>5.5221599592460521E-2</v>
      </c>
      <c r="I126" s="2"/>
      <c r="J126" s="2">
        <f t="shared" si="43"/>
        <v>0.50973000509424349</v>
      </c>
      <c r="K126" s="2">
        <f t="shared" si="44"/>
        <v>0.45450840550178301</v>
      </c>
      <c r="L126" s="2">
        <f t="shared" si="45"/>
        <v>0</v>
      </c>
      <c r="M126" s="2">
        <f t="shared" si="46"/>
        <v>3.5761589403973504E-2</v>
      </c>
      <c r="N126" s="1">
        <v>5003</v>
      </c>
      <c r="O126" s="1">
        <v>4461</v>
      </c>
      <c r="Q126" s="1">
        <v>351</v>
      </c>
      <c r="V126" s="1">
        <v>0</v>
      </c>
      <c r="W126" s="1">
        <v>0</v>
      </c>
      <c r="AG126" s="5">
        <f>IF(Q126&gt;0,RANK(Q126,(N126:P126,Q126:AE126)),0)</f>
        <v>3</v>
      </c>
      <c r="AH126" s="5">
        <f>IF(R126&gt;0,RANK(R126,(N126:P126,Q126:AE126)),0)</f>
        <v>0</v>
      </c>
      <c r="AI126" s="5">
        <f>IF(T126&gt;0,RANK(T126,(N126:P126,Q126:AE126)),0)</f>
        <v>0</v>
      </c>
      <c r="AJ126" s="5">
        <f>IF(S126&gt;0,RANK(S126,(N126:P126,Q126:AE126)),0)</f>
        <v>0</v>
      </c>
      <c r="AK126" s="2">
        <f t="shared" si="47"/>
        <v>3.5761589403973511E-2</v>
      </c>
      <c r="AL126" s="2">
        <f t="shared" si="48"/>
        <v>0</v>
      </c>
      <c r="AM126" s="2">
        <f t="shared" si="49"/>
        <v>0</v>
      </c>
      <c r="AN126" s="2">
        <f t="shared" si="50"/>
        <v>0</v>
      </c>
      <c r="AP126" t="s">
        <v>234</v>
      </c>
      <c r="AQ126" t="s">
        <v>287</v>
      </c>
      <c r="AR126">
        <v>6</v>
      </c>
      <c r="AT126" s="88">
        <v>29</v>
      </c>
      <c r="AU126" s="90">
        <v>49</v>
      </c>
      <c r="AV126" s="93">
        <f t="shared" si="51"/>
        <v>29049</v>
      </c>
      <c r="AX126" s="5" t="s">
        <v>199</v>
      </c>
    </row>
    <row r="127" spans="1:50" hidden="1" outlineLevel="1">
      <c r="A127" t="s">
        <v>293</v>
      </c>
      <c r="B127" t="s">
        <v>287</v>
      </c>
      <c r="C127" s="1">
        <f t="shared" si="40"/>
        <v>36869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>IF(P127&gt;0,RANK(P127,(N127:P127,Q127:AE127)),0)</f>
        <v>0</v>
      </c>
      <c r="G127" s="53">
        <f t="shared" si="41"/>
        <v>2289</v>
      </c>
      <c r="H127" s="56">
        <f t="shared" si="42"/>
        <v>6.2084678184925003E-2</v>
      </c>
      <c r="I127" s="2"/>
      <c r="J127" s="2">
        <f t="shared" si="43"/>
        <v>0.45593859339824783</v>
      </c>
      <c r="K127" s="2">
        <f t="shared" si="44"/>
        <v>0.51802327158317285</v>
      </c>
      <c r="L127" s="2">
        <f t="shared" si="45"/>
        <v>0</v>
      </c>
      <c r="M127" s="2">
        <f t="shared" si="46"/>
        <v>2.6038135018579323E-2</v>
      </c>
      <c r="N127" s="1">
        <v>16810</v>
      </c>
      <c r="O127" s="1">
        <v>19099</v>
      </c>
      <c r="Q127" s="1">
        <v>926</v>
      </c>
      <c r="V127" s="1">
        <v>32</v>
      </c>
      <c r="W127" s="1">
        <v>2</v>
      </c>
      <c r="AG127" s="5">
        <f>IF(Q127&gt;0,RANK(Q127,(N127:P127,Q127:AE127)),0)</f>
        <v>3</v>
      </c>
      <c r="AH127" s="5">
        <f>IF(R127&gt;0,RANK(R127,(N127:P127,Q127:AE127)),0)</f>
        <v>0</v>
      </c>
      <c r="AI127" s="5">
        <f>IF(T127&gt;0,RANK(T127,(N127:P127,Q127:AE127)),0)</f>
        <v>0</v>
      </c>
      <c r="AJ127" s="5">
        <f>IF(S127&gt;0,RANK(S127,(N127:P127,Q127:AE127)),0)</f>
        <v>0</v>
      </c>
      <c r="AK127" s="2">
        <f t="shared" si="47"/>
        <v>2.5115951070004611E-2</v>
      </c>
      <c r="AL127" s="2">
        <f t="shared" si="48"/>
        <v>0</v>
      </c>
      <c r="AM127" s="2">
        <f t="shared" si="49"/>
        <v>0</v>
      </c>
      <c r="AN127" s="2">
        <f t="shared" si="50"/>
        <v>0</v>
      </c>
      <c r="AP127" t="s">
        <v>293</v>
      </c>
      <c r="AQ127" t="s">
        <v>287</v>
      </c>
      <c r="AR127">
        <v>3</v>
      </c>
      <c r="AT127" s="88">
        <v>29</v>
      </c>
      <c r="AU127" s="90">
        <v>51</v>
      </c>
      <c r="AV127" s="93">
        <f t="shared" si="51"/>
        <v>29051</v>
      </c>
      <c r="AX127" s="5" t="s">
        <v>199</v>
      </c>
    </row>
    <row r="128" spans="1:50" hidden="1" outlineLevel="1">
      <c r="A128" t="s">
        <v>673</v>
      </c>
      <c r="B128" t="s">
        <v>287</v>
      </c>
      <c r="C128" s="1">
        <f t="shared" si="40"/>
        <v>7481</v>
      </c>
      <c r="D128" s="7">
        <f>IF(N128&gt;0, RANK(N128,(N128:P128,Q128:AE128)),0)</f>
        <v>2</v>
      </c>
      <c r="E128" s="7">
        <f>IF(O128&gt;0,RANK(O128,(N128:P128,Q128:AE128)),0)</f>
        <v>1</v>
      </c>
      <c r="F128" s="7">
        <f>IF(P128&gt;0,RANK(P128,(N128:P128,Q128:AE128)),0)</f>
        <v>0</v>
      </c>
      <c r="G128" s="53">
        <f t="shared" si="41"/>
        <v>419</v>
      </c>
      <c r="H128" s="56">
        <f t="shared" si="42"/>
        <v>5.6008555006015238E-2</v>
      </c>
      <c r="I128" s="2"/>
      <c r="J128" s="2">
        <f t="shared" si="43"/>
        <v>0.4568907900013367</v>
      </c>
      <c r="K128" s="2">
        <f t="shared" si="44"/>
        <v>0.5128993450073519</v>
      </c>
      <c r="L128" s="2">
        <f t="shared" si="45"/>
        <v>0</v>
      </c>
      <c r="M128" s="2">
        <f t="shared" si="46"/>
        <v>3.0209864991311397E-2</v>
      </c>
      <c r="N128" s="1">
        <v>3418</v>
      </c>
      <c r="O128" s="1">
        <v>3837</v>
      </c>
      <c r="Q128" s="1">
        <v>226</v>
      </c>
      <c r="V128" s="1">
        <v>0</v>
      </c>
      <c r="W128" s="1">
        <v>0</v>
      </c>
      <c r="AG128" s="5">
        <f>IF(Q128&gt;0,RANK(Q128,(N128:P128,Q128:AE128)),0)</f>
        <v>3</v>
      </c>
      <c r="AH128" s="5">
        <f>IF(R128&gt;0,RANK(R128,(N128:P128,Q128:AE128)),0)</f>
        <v>0</v>
      </c>
      <c r="AI128" s="5">
        <f>IF(T128&gt;0,RANK(T128,(N128:P128,Q128:AE128)),0)</f>
        <v>0</v>
      </c>
      <c r="AJ128" s="5">
        <f>IF(S128&gt;0,RANK(S128,(N128:P128,Q128:AE128)),0)</f>
        <v>0</v>
      </c>
      <c r="AK128" s="2">
        <f t="shared" si="47"/>
        <v>3.0209864991311321E-2</v>
      </c>
      <c r="AL128" s="2">
        <f t="shared" si="48"/>
        <v>0</v>
      </c>
      <c r="AM128" s="2">
        <f t="shared" si="49"/>
        <v>0</v>
      </c>
      <c r="AN128" s="2">
        <f t="shared" si="50"/>
        <v>0</v>
      </c>
      <c r="AP128" t="s">
        <v>673</v>
      </c>
      <c r="AQ128" t="s">
        <v>287</v>
      </c>
      <c r="AR128">
        <v>4</v>
      </c>
      <c r="AT128" s="88">
        <v>29</v>
      </c>
      <c r="AU128" s="90">
        <v>53</v>
      </c>
      <c r="AV128" s="93">
        <f t="shared" si="51"/>
        <v>29053</v>
      </c>
      <c r="AX128" s="5" t="s">
        <v>199</v>
      </c>
    </row>
    <row r="129" spans="1:50" hidden="1" outlineLevel="1">
      <c r="A129" t="s">
        <v>548</v>
      </c>
      <c r="B129" t="s">
        <v>287</v>
      </c>
      <c r="C129" s="1">
        <f t="shared" si="40"/>
        <v>9531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>IF(P129&gt;0,RANK(P129,(N129:P129,Q129:AE129)),0)</f>
        <v>0</v>
      </c>
      <c r="G129" s="53">
        <f t="shared" si="41"/>
        <v>703</v>
      </c>
      <c r="H129" s="56">
        <f t="shared" si="42"/>
        <v>7.3759311719651666E-2</v>
      </c>
      <c r="I129" s="2"/>
      <c r="J129" s="2">
        <f t="shared" si="43"/>
        <v>0.44853635505193579</v>
      </c>
      <c r="K129" s="2">
        <f t="shared" si="44"/>
        <v>0.52229566677158745</v>
      </c>
      <c r="L129" s="2">
        <f t="shared" si="45"/>
        <v>0</v>
      </c>
      <c r="M129" s="2">
        <f t="shared" si="46"/>
        <v>2.9167978176476761E-2</v>
      </c>
      <c r="N129" s="1">
        <v>4275</v>
      </c>
      <c r="O129" s="1">
        <v>4978</v>
      </c>
      <c r="Q129" s="1">
        <v>278</v>
      </c>
      <c r="V129" s="1">
        <v>0</v>
      </c>
      <c r="W129" s="1">
        <v>0</v>
      </c>
      <c r="AG129" s="5">
        <f>IF(Q129&gt;0,RANK(Q129,(N129:P129,Q129:AE129)),0)</f>
        <v>3</v>
      </c>
      <c r="AH129" s="5">
        <f>IF(R129&gt;0,RANK(R129,(N129:P129,Q129:AE129)),0)</f>
        <v>0</v>
      </c>
      <c r="AI129" s="5">
        <f>IF(T129&gt;0,RANK(T129,(N129:P129,Q129:AE129)),0)</f>
        <v>0</v>
      </c>
      <c r="AJ129" s="5">
        <f>IF(S129&gt;0,RANK(S129,(N129:P129,Q129:AE129)),0)</f>
        <v>0</v>
      </c>
      <c r="AK129" s="2">
        <f t="shared" si="47"/>
        <v>2.9167978176476761E-2</v>
      </c>
      <c r="AL129" s="2">
        <f t="shared" si="48"/>
        <v>0</v>
      </c>
      <c r="AM129" s="2">
        <f t="shared" si="49"/>
        <v>0</v>
      </c>
      <c r="AN129" s="2">
        <f t="shared" si="50"/>
        <v>0</v>
      </c>
      <c r="AP129" t="s">
        <v>548</v>
      </c>
      <c r="AQ129" t="s">
        <v>287</v>
      </c>
      <c r="AR129">
        <v>8</v>
      </c>
      <c r="AT129" s="88">
        <v>29</v>
      </c>
      <c r="AU129" s="90">
        <v>55</v>
      </c>
      <c r="AV129" s="93">
        <f t="shared" si="51"/>
        <v>29055</v>
      </c>
      <c r="AX129" s="5" t="s">
        <v>199</v>
      </c>
    </row>
    <row r="130" spans="1:50" hidden="1" outlineLevel="1">
      <c r="A130" t="s">
        <v>49</v>
      </c>
      <c r="B130" t="s">
        <v>287</v>
      </c>
      <c r="C130" s="1">
        <f t="shared" si="40"/>
        <v>3884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>IF(P130&gt;0,RANK(P130,(N130:P130,Q130:AE130)),0)</f>
        <v>0</v>
      </c>
      <c r="G130" s="53">
        <f t="shared" si="41"/>
        <v>680</v>
      </c>
      <c r="H130" s="56">
        <f t="shared" si="42"/>
        <v>0.17507723995880536</v>
      </c>
      <c r="I130" s="2"/>
      <c r="J130" s="2">
        <f t="shared" si="43"/>
        <v>0.40087538619979401</v>
      </c>
      <c r="K130" s="2">
        <f t="shared" si="44"/>
        <v>0.57595262615859943</v>
      </c>
      <c r="L130" s="2">
        <f t="shared" si="45"/>
        <v>0</v>
      </c>
      <c r="M130" s="2">
        <f t="shared" si="46"/>
        <v>2.3171987641606551E-2</v>
      </c>
      <c r="N130" s="1">
        <v>1557</v>
      </c>
      <c r="O130" s="1">
        <v>2237</v>
      </c>
      <c r="Q130" s="1">
        <v>90</v>
      </c>
      <c r="V130" s="1">
        <v>0</v>
      </c>
      <c r="W130" s="1">
        <v>0</v>
      </c>
      <c r="AG130" s="5">
        <f>IF(Q130&gt;0,RANK(Q130,(N130:P130,Q130:AE130)),0)</f>
        <v>3</v>
      </c>
      <c r="AH130" s="5">
        <f>IF(R130&gt;0,RANK(R130,(N130:P130,Q130:AE130)),0)</f>
        <v>0</v>
      </c>
      <c r="AI130" s="5">
        <f>IF(T130&gt;0,RANK(T130,(N130:P130,Q130:AE130)),0)</f>
        <v>0</v>
      </c>
      <c r="AJ130" s="5">
        <f>IF(S130&gt;0,RANK(S130,(N130:P130,Q130:AE130)),0)</f>
        <v>0</v>
      </c>
      <c r="AK130" s="2">
        <f t="shared" si="47"/>
        <v>2.3171987641606592E-2</v>
      </c>
      <c r="AL130" s="2">
        <f t="shared" si="48"/>
        <v>0</v>
      </c>
      <c r="AM130" s="2">
        <f t="shared" si="49"/>
        <v>0</v>
      </c>
      <c r="AN130" s="2">
        <f t="shared" si="50"/>
        <v>0</v>
      </c>
      <c r="AP130" t="s">
        <v>49</v>
      </c>
      <c r="AQ130" t="s">
        <v>287</v>
      </c>
      <c r="AR130">
        <v>4</v>
      </c>
      <c r="AT130" s="88">
        <v>29</v>
      </c>
      <c r="AU130" s="90">
        <v>57</v>
      </c>
      <c r="AV130" s="93">
        <f t="shared" si="51"/>
        <v>29057</v>
      </c>
      <c r="AX130" s="5" t="s">
        <v>199</v>
      </c>
    </row>
    <row r="131" spans="1:50" hidden="1" outlineLevel="1">
      <c r="A131" t="s">
        <v>513</v>
      </c>
      <c r="B131" t="s">
        <v>287</v>
      </c>
      <c r="C131" s="1">
        <f t="shared" si="40"/>
        <v>7267</v>
      </c>
      <c r="D131" s="7">
        <f>IF(N131&gt;0, RANK(N131,(N131:P131,Q131:AE131)),0)</f>
        <v>2</v>
      </c>
      <c r="E131" s="7">
        <f>IF(O131&gt;0,RANK(O131,(N131:P131,Q131:AE131)),0)</f>
        <v>1</v>
      </c>
      <c r="F131" s="7">
        <f>IF(P131&gt;0,RANK(P131,(N131:P131,Q131:AE131)),0)</f>
        <v>0</v>
      </c>
      <c r="G131" s="53">
        <f t="shared" si="41"/>
        <v>734</v>
      </c>
      <c r="H131" s="56">
        <f t="shared" si="42"/>
        <v>0.10100454107609742</v>
      </c>
      <c r="I131" s="2"/>
      <c r="J131" s="2">
        <f t="shared" si="43"/>
        <v>0.43319113802119169</v>
      </c>
      <c r="K131" s="2">
        <f t="shared" si="44"/>
        <v>0.53419567909728916</v>
      </c>
      <c r="L131" s="2">
        <f t="shared" si="45"/>
        <v>0</v>
      </c>
      <c r="M131" s="2">
        <f t="shared" si="46"/>
        <v>3.2613182881519154E-2</v>
      </c>
      <c r="N131" s="1">
        <v>3148</v>
      </c>
      <c r="O131" s="1">
        <v>3882</v>
      </c>
      <c r="Q131" s="1">
        <v>237</v>
      </c>
      <c r="V131" s="1">
        <v>0</v>
      </c>
      <c r="W131" s="1">
        <v>0</v>
      </c>
      <c r="AG131" s="5">
        <f>IF(Q131&gt;0,RANK(Q131,(N131:P131,Q131:AE131)),0)</f>
        <v>3</v>
      </c>
      <c r="AH131" s="5">
        <f>IF(R131&gt;0,RANK(R131,(N131:P131,Q131:AE131)),0)</f>
        <v>0</v>
      </c>
      <c r="AI131" s="5">
        <f>IF(T131&gt;0,RANK(T131,(N131:P131,Q131:AE131)),0)</f>
        <v>0</v>
      </c>
      <c r="AJ131" s="5">
        <f>IF(S131&gt;0,RANK(S131,(N131:P131,Q131:AE131)),0)</f>
        <v>0</v>
      </c>
      <c r="AK131" s="2">
        <f t="shared" si="47"/>
        <v>3.2613182881519195E-2</v>
      </c>
      <c r="AL131" s="2">
        <f t="shared" si="48"/>
        <v>0</v>
      </c>
      <c r="AM131" s="2">
        <f t="shared" si="49"/>
        <v>0</v>
      </c>
      <c r="AN131" s="2">
        <f t="shared" si="50"/>
        <v>0</v>
      </c>
      <c r="AP131" t="s">
        <v>513</v>
      </c>
      <c r="AQ131" t="s">
        <v>287</v>
      </c>
      <c r="AR131">
        <v>4</v>
      </c>
      <c r="AT131" s="88">
        <v>29</v>
      </c>
      <c r="AU131" s="90">
        <v>59</v>
      </c>
      <c r="AV131" s="93">
        <f t="shared" ref="AV131:AV194" si="52">1000*AT131+AU131</f>
        <v>29059</v>
      </c>
      <c r="AX131" s="5" t="s">
        <v>199</v>
      </c>
    </row>
    <row r="132" spans="1:50" hidden="1" outlineLevel="1">
      <c r="A132" t="s">
        <v>413</v>
      </c>
      <c r="B132" t="s">
        <v>287</v>
      </c>
      <c r="C132" s="1">
        <f t="shared" si="40"/>
        <v>3515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>IF(P132&gt;0,RANK(P132,(N132:P132,Q132:AE132)),0)</f>
        <v>0</v>
      </c>
      <c r="G132" s="53">
        <f t="shared" si="41"/>
        <v>6</v>
      </c>
      <c r="H132" s="56">
        <f t="shared" si="42"/>
        <v>1.7069701280227596E-3</v>
      </c>
      <c r="I132" s="2"/>
      <c r="J132" s="2">
        <f t="shared" si="43"/>
        <v>0.48108108108108111</v>
      </c>
      <c r="K132" s="2">
        <f t="shared" si="44"/>
        <v>0.48278805120910384</v>
      </c>
      <c r="L132" s="2">
        <f t="shared" si="45"/>
        <v>0</v>
      </c>
      <c r="M132" s="2">
        <f t="shared" si="46"/>
        <v>3.6130867709815107E-2</v>
      </c>
      <c r="N132" s="1">
        <v>1691</v>
      </c>
      <c r="O132" s="1">
        <v>1697</v>
      </c>
      <c r="Q132" s="1">
        <v>127</v>
      </c>
      <c r="V132" s="1">
        <v>0</v>
      </c>
      <c r="W132" s="1">
        <v>0</v>
      </c>
      <c r="AG132" s="5">
        <f>IF(Q132&gt;0,RANK(Q132,(N132:P132,Q132:AE132)),0)</f>
        <v>3</v>
      </c>
      <c r="AH132" s="5">
        <f>IF(R132&gt;0,RANK(R132,(N132:P132,Q132:AE132)),0)</f>
        <v>0</v>
      </c>
      <c r="AI132" s="5">
        <f>IF(T132&gt;0,RANK(T132,(N132:P132,Q132:AE132)),0)</f>
        <v>0</v>
      </c>
      <c r="AJ132" s="5">
        <f>IF(S132&gt;0,RANK(S132,(N132:P132,Q132:AE132)),0)</f>
        <v>0</v>
      </c>
      <c r="AK132" s="2">
        <f t="shared" si="47"/>
        <v>3.6130867709815079E-2</v>
      </c>
      <c r="AL132" s="2">
        <f t="shared" si="48"/>
        <v>0</v>
      </c>
      <c r="AM132" s="2">
        <f t="shared" si="49"/>
        <v>0</v>
      </c>
      <c r="AN132" s="2">
        <f t="shared" si="50"/>
        <v>0</v>
      </c>
      <c r="AP132" t="s">
        <v>413</v>
      </c>
      <c r="AQ132" t="s">
        <v>287</v>
      </c>
      <c r="AR132">
        <v>6</v>
      </c>
      <c r="AT132" s="88">
        <v>29</v>
      </c>
      <c r="AU132" s="90">
        <v>61</v>
      </c>
      <c r="AV132" s="93">
        <f t="shared" si="52"/>
        <v>29061</v>
      </c>
      <c r="AX132" s="5" t="s">
        <v>199</v>
      </c>
    </row>
    <row r="133" spans="1:50" hidden="1" outlineLevel="1">
      <c r="A133" t="s">
        <v>514</v>
      </c>
      <c r="B133" t="s">
        <v>287</v>
      </c>
      <c r="C133" s="1">
        <f t="shared" si="40"/>
        <v>4348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>IF(P133&gt;0,RANK(P133,(N133:P133,Q133:AE133)),0)</f>
        <v>0</v>
      </c>
      <c r="G133" s="53">
        <f t="shared" si="41"/>
        <v>579</v>
      </c>
      <c r="H133" s="56">
        <f t="shared" si="42"/>
        <v>0.13316467341306348</v>
      </c>
      <c r="I133" s="2"/>
      <c r="J133" s="2">
        <f t="shared" si="43"/>
        <v>0.4174333026678933</v>
      </c>
      <c r="K133" s="2">
        <f t="shared" si="44"/>
        <v>0.55059797608095673</v>
      </c>
      <c r="L133" s="2">
        <f t="shared" si="45"/>
        <v>0</v>
      </c>
      <c r="M133" s="2">
        <f t="shared" si="46"/>
        <v>3.1968721251149912E-2</v>
      </c>
      <c r="N133" s="1">
        <v>1815</v>
      </c>
      <c r="O133" s="1">
        <v>2394</v>
      </c>
      <c r="Q133" s="1">
        <v>139</v>
      </c>
      <c r="V133" s="1">
        <v>0</v>
      </c>
      <c r="W133" s="1">
        <v>0</v>
      </c>
      <c r="AG133" s="5">
        <f>IF(Q133&gt;0,RANK(Q133,(N133:P133,Q133:AE133)),0)</f>
        <v>3</v>
      </c>
      <c r="AH133" s="5">
        <f>IF(R133&gt;0,RANK(R133,(N133:P133,Q133:AE133)),0)</f>
        <v>0</v>
      </c>
      <c r="AI133" s="5">
        <f>IF(T133&gt;0,RANK(T133,(N133:P133,Q133:AE133)),0)</f>
        <v>0</v>
      </c>
      <c r="AJ133" s="5">
        <f>IF(S133&gt;0,RANK(S133,(N133:P133,Q133:AE133)),0)</f>
        <v>0</v>
      </c>
      <c r="AK133" s="2">
        <f t="shared" si="47"/>
        <v>3.1968721251149954E-2</v>
      </c>
      <c r="AL133" s="2">
        <f t="shared" si="48"/>
        <v>0</v>
      </c>
      <c r="AM133" s="2">
        <f t="shared" si="49"/>
        <v>0</v>
      </c>
      <c r="AN133" s="2">
        <f t="shared" si="50"/>
        <v>0</v>
      </c>
      <c r="AP133" t="s">
        <v>514</v>
      </c>
      <c r="AQ133" t="s">
        <v>287</v>
      </c>
      <c r="AR133">
        <v>6</v>
      </c>
      <c r="AT133" s="88">
        <v>29</v>
      </c>
      <c r="AU133" s="90">
        <v>63</v>
      </c>
      <c r="AV133" s="93">
        <f t="shared" si="52"/>
        <v>29063</v>
      </c>
      <c r="AX133" s="5" t="s">
        <v>199</v>
      </c>
    </row>
    <row r="134" spans="1:50" hidden="1" outlineLevel="1">
      <c r="A134" t="s">
        <v>881</v>
      </c>
      <c r="B134" t="s">
        <v>287</v>
      </c>
      <c r="C134" s="1">
        <f t="shared" ref="C134:C165" si="53">SUM(N134:AE134)</f>
        <v>6633</v>
      </c>
      <c r="D134" s="7">
        <f>IF(N134&gt;0, RANK(N134,(N134:P134,Q134:AE134)),0)</f>
        <v>2</v>
      </c>
      <c r="E134" s="7">
        <f>IF(O134&gt;0,RANK(O134,(N134:P134,Q134:AE134)),0)</f>
        <v>1</v>
      </c>
      <c r="F134" s="7">
        <f>IF(P134&gt;0,RANK(P134,(N134:P134,Q134:AE134)),0)</f>
        <v>0</v>
      </c>
      <c r="G134" s="53">
        <f t="shared" si="41"/>
        <v>772</v>
      </c>
      <c r="H134" s="56">
        <f t="shared" si="42"/>
        <v>0.11638775817880295</v>
      </c>
      <c r="I134" s="2"/>
      <c r="J134" s="2">
        <f t="shared" ref="J134:J165" si="54">IF($C134=0,"-",N134/$C134)</f>
        <v>0.42559927634554501</v>
      </c>
      <c r="K134" s="2">
        <f t="shared" ref="K134:K165" si="55">IF($C134=0,"-",O134/$C134)</f>
        <v>0.54198703452434793</v>
      </c>
      <c r="L134" s="2">
        <f t="shared" ref="L134:L165" si="56">IF($C134=0,"-",P134/$C134)</f>
        <v>0</v>
      </c>
      <c r="M134" s="2">
        <f t="shared" ref="M134:M165" si="57">IF(C134=0,"-",(1-J134-K134-L134))</f>
        <v>3.2413689130107115E-2</v>
      </c>
      <c r="N134" s="1">
        <v>2823</v>
      </c>
      <c r="O134" s="1">
        <v>3595</v>
      </c>
      <c r="Q134" s="1">
        <v>215</v>
      </c>
      <c r="V134" s="1">
        <v>0</v>
      </c>
      <c r="W134" s="1">
        <v>0</v>
      </c>
      <c r="AG134" s="5">
        <f>IF(Q134&gt;0,RANK(Q134,(N134:P134,Q134:AE134)),0)</f>
        <v>3</v>
      </c>
      <c r="AH134" s="5">
        <f>IF(R134&gt;0,RANK(R134,(N134:P134,Q134:AE134)),0)</f>
        <v>0</v>
      </c>
      <c r="AI134" s="5">
        <f>IF(T134&gt;0,RANK(T134,(N134:P134,Q134:AE134)),0)</f>
        <v>0</v>
      </c>
      <c r="AJ134" s="5">
        <f>IF(S134&gt;0,RANK(S134,(N134:P134,Q134:AE134)),0)</f>
        <v>0</v>
      </c>
      <c r="AK134" s="2">
        <f t="shared" ref="AK134:AK165" si="58">IF($C134=0,"-",Q134/$C134)</f>
        <v>3.2413689130107039E-2</v>
      </c>
      <c r="AL134" s="2">
        <f t="shared" ref="AL134:AL165" si="59">IF($C134=0,"-",R134/$C134)</f>
        <v>0</v>
      </c>
      <c r="AM134" s="2">
        <f t="shared" ref="AM134:AM165" si="60">IF($C134=0,"-",T134/$C134)</f>
        <v>0</v>
      </c>
      <c r="AN134" s="2">
        <f t="shared" ref="AN134:AN165" si="61">IF($C134=0,"-",S134/$C134)</f>
        <v>0</v>
      </c>
      <c r="AP134" t="s">
        <v>881</v>
      </c>
      <c r="AQ134" t="s">
        <v>287</v>
      </c>
      <c r="AR134">
        <v>8</v>
      </c>
      <c r="AT134" s="88">
        <v>29</v>
      </c>
      <c r="AU134" s="90">
        <v>65</v>
      </c>
      <c r="AV134" s="93">
        <f t="shared" si="52"/>
        <v>29065</v>
      </c>
      <c r="AX134" s="5" t="s">
        <v>199</v>
      </c>
    </row>
    <row r="135" spans="1:50" hidden="1" outlineLevel="1">
      <c r="A135" t="s">
        <v>211</v>
      </c>
      <c r="B135" t="s">
        <v>287</v>
      </c>
      <c r="C135" s="1">
        <f t="shared" si="53"/>
        <v>6510</v>
      </c>
      <c r="D135" s="7">
        <f>IF(N135&gt;0, RANK(N135,(N135:P135,Q135:AE135)),0)</f>
        <v>2</v>
      </c>
      <c r="E135" s="7">
        <f>IF(O135&gt;0,RANK(O135,(N135:P135,Q135:AE135)),0)</f>
        <v>1</v>
      </c>
      <c r="F135" s="7">
        <f>IF(P135&gt;0,RANK(P135,(N135:P135,Q135:AE135)),0)</f>
        <v>0</v>
      </c>
      <c r="G135" s="53">
        <f t="shared" si="41"/>
        <v>1462</v>
      </c>
      <c r="H135" s="56">
        <f t="shared" si="42"/>
        <v>0.22457757296466974</v>
      </c>
      <c r="I135" s="2"/>
      <c r="J135" s="2">
        <f t="shared" si="54"/>
        <v>0.36973886328725036</v>
      </c>
      <c r="K135" s="2">
        <f t="shared" si="55"/>
        <v>0.5943164362519201</v>
      </c>
      <c r="L135" s="2">
        <f t="shared" si="56"/>
        <v>0</v>
      </c>
      <c r="M135" s="2">
        <f t="shared" si="57"/>
        <v>3.5944700460829537E-2</v>
      </c>
      <c r="N135" s="1">
        <v>2407</v>
      </c>
      <c r="O135" s="1">
        <v>3869</v>
      </c>
      <c r="Q135" s="1">
        <v>234</v>
      </c>
      <c r="V135" s="1">
        <v>0</v>
      </c>
      <c r="W135" s="1">
        <v>0</v>
      </c>
      <c r="AG135" s="5">
        <f>IF(Q135&gt;0,RANK(Q135,(N135:P135,Q135:AE135)),0)</f>
        <v>3</v>
      </c>
      <c r="AH135" s="5">
        <f>IF(R135&gt;0,RANK(R135,(N135:P135,Q135:AE135)),0)</f>
        <v>0</v>
      </c>
      <c r="AI135" s="5">
        <f>IF(T135&gt;0,RANK(T135,(N135:P135,Q135:AE135)),0)</f>
        <v>0</v>
      </c>
      <c r="AJ135" s="5">
        <f>IF(S135&gt;0,RANK(S135,(N135:P135,Q135:AE135)),0)</f>
        <v>0</v>
      </c>
      <c r="AK135" s="2">
        <f t="shared" si="58"/>
        <v>3.5944700460829496E-2</v>
      </c>
      <c r="AL135" s="2">
        <f t="shared" si="59"/>
        <v>0</v>
      </c>
      <c r="AM135" s="2">
        <f t="shared" si="60"/>
        <v>0</v>
      </c>
      <c r="AN135" s="2">
        <f t="shared" si="61"/>
        <v>0</v>
      </c>
      <c r="AP135" t="s">
        <v>211</v>
      </c>
      <c r="AQ135" t="s">
        <v>287</v>
      </c>
      <c r="AR135">
        <v>8</v>
      </c>
      <c r="AT135" s="88">
        <v>29</v>
      </c>
      <c r="AU135" s="90">
        <v>67</v>
      </c>
      <c r="AV135" s="93">
        <f t="shared" si="52"/>
        <v>29067</v>
      </c>
      <c r="AX135" s="5" t="s">
        <v>199</v>
      </c>
    </row>
    <row r="136" spans="1:50" hidden="1" outlineLevel="1">
      <c r="A136" t="s">
        <v>213</v>
      </c>
      <c r="B136" t="s">
        <v>287</v>
      </c>
      <c r="C136" s="1">
        <f t="shared" si="53"/>
        <v>10471</v>
      </c>
      <c r="D136" s="7">
        <f>IF(N136&gt;0, RANK(N136,(N136:P136,Q136:AE136)),0)</f>
        <v>1</v>
      </c>
      <c r="E136" s="7">
        <f>IF(O136&gt;0,RANK(O136,(N136:P136,Q136:AE136)),0)</f>
        <v>2</v>
      </c>
      <c r="F136" s="7">
        <f>IF(P136&gt;0,RANK(P136,(N136:P136,Q136:AE136)),0)</f>
        <v>0</v>
      </c>
      <c r="G136" s="53">
        <f t="shared" si="41"/>
        <v>1097</v>
      </c>
      <c r="H136" s="56">
        <f t="shared" si="42"/>
        <v>0.1047655429280871</v>
      </c>
      <c r="I136" s="2"/>
      <c r="J136" s="2">
        <f t="shared" si="54"/>
        <v>0.54025403495368163</v>
      </c>
      <c r="K136" s="2">
        <f t="shared" si="55"/>
        <v>0.43548849202559448</v>
      </c>
      <c r="L136" s="2">
        <f t="shared" si="56"/>
        <v>0</v>
      </c>
      <c r="M136" s="2">
        <f t="shared" si="57"/>
        <v>2.4257473020723896E-2</v>
      </c>
      <c r="N136" s="1">
        <v>5657</v>
      </c>
      <c r="O136" s="1">
        <v>4560</v>
      </c>
      <c r="Q136" s="1">
        <v>254</v>
      </c>
      <c r="V136" s="1">
        <v>0</v>
      </c>
      <c r="W136" s="1">
        <v>0</v>
      </c>
      <c r="AG136" s="5">
        <f>IF(Q136&gt;0,RANK(Q136,(N136:P136,Q136:AE136)),0)</f>
        <v>3</v>
      </c>
      <c r="AH136" s="5">
        <f>IF(R136&gt;0,RANK(R136,(N136:P136,Q136:AE136)),0)</f>
        <v>0</v>
      </c>
      <c r="AI136" s="5">
        <f>IF(T136&gt;0,RANK(T136,(N136:P136,Q136:AE136)),0)</f>
        <v>0</v>
      </c>
      <c r="AJ136" s="5">
        <f>IF(S136&gt;0,RANK(S136,(N136:P136,Q136:AE136)),0)</f>
        <v>0</v>
      </c>
      <c r="AK136" s="2">
        <f t="shared" si="58"/>
        <v>2.4257473020723903E-2</v>
      </c>
      <c r="AL136" s="2">
        <f t="shared" si="59"/>
        <v>0</v>
      </c>
      <c r="AM136" s="2">
        <f t="shared" si="60"/>
        <v>0</v>
      </c>
      <c r="AN136" s="2">
        <f t="shared" si="61"/>
        <v>0</v>
      </c>
      <c r="AP136" t="s">
        <v>213</v>
      </c>
      <c r="AQ136" t="s">
        <v>287</v>
      </c>
      <c r="AR136">
        <v>8</v>
      </c>
      <c r="AT136" s="88">
        <v>29</v>
      </c>
      <c r="AU136" s="90">
        <v>69</v>
      </c>
      <c r="AV136" s="93">
        <f t="shared" si="52"/>
        <v>29069</v>
      </c>
      <c r="AX136" s="5" t="s">
        <v>199</v>
      </c>
    </row>
    <row r="137" spans="1:50" hidden="1" outlineLevel="1">
      <c r="A137" t="s">
        <v>37</v>
      </c>
      <c r="B137" t="s">
        <v>287</v>
      </c>
      <c r="C137" s="1">
        <f t="shared" si="53"/>
        <v>46456</v>
      </c>
      <c r="D137" s="7">
        <f>IF(N137&gt;0, RANK(N137,(N137:P137,Q137:AE137)),0)</f>
        <v>1</v>
      </c>
      <c r="E137" s="7">
        <f>IF(O137&gt;0,RANK(O137,(N137:P137,Q137:AE137)),0)</f>
        <v>2</v>
      </c>
      <c r="F137" s="7">
        <f>IF(P137&gt;0,RANK(P137,(N137:P137,Q137:AE137)),0)</f>
        <v>0</v>
      </c>
      <c r="G137" s="53">
        <f t="shared" si="41"/>
        <v>534</v>
      </c>
      <c r="H137" s="56">
        <f t="shared" si="42"/>
        <v>1.1494747718271052E-2</v>
      </c>
      <c r="I137" s="2"/>
      <c r="J137" s="2">
        <f t="shared" si="54"/>
        <v>0.49227225762011367</v>
      </c>
      <c r="K137" s="2">
        <f t="shared" si="55"/>
        <v>0.48077750990184259</v>
      </c>
      <c r="L137" s="2">
        <f t="shared" si="56"/>
        <v>0</v>
      </c>
      <c r="M137" s="2">
        <f t="shared" si="57"/>
        <v>2.6950232478043679E-2</v>
      </c>
      <c r="N137" s="1">
        <v>22869</v>
      </c>
      <c r="O137" s="1">
        <v>22335</v>
      </c>
      <c r="Q137" s="1">
        <v>1252</v>
      </c>
      <c r="V137" s="1">
        <v>0</v>
      </c>
      <c r="W137" s="1">
        <v>0</v>
      </c>
      <c r="AG137" s="5">
        <f>IF(Q137&gt;0,RANK(Q137,(N137:P137,Q137:AE137)),0)</f>
        <v>3</v>
      </c>
      <c r="AH137" s="5">
        <f>IF(R137&gt;0,RANK(R137,(N137:P137,Q137:AE137)),0)</f>
        <v>0</v>
      </c>
      <c r="AI137" s="5">
        <f>IF(T137&gt;0,RANK(T137,(N137:P137,Q137:AE137)),0)</f>
        <v>0</v>
      </c>
      <c r="AJ137" s="5">
        <f>IF(S137&gt;0,RANK(S137,(N137:P137,Q137:AE137)),0)</f>
        <v>0</v>
      </c>
      <c r="AK137" s="2">
        <f t="shared" si="58"/>
        <v>2.6950232478043741E-2</v>
      </c>
      <c r="AL137" s="2">
        <f t="shared" si="59"/>
        <v>0</v>
      </c>
      <c r="AM137" s="2">
        <f t="shared" si="60"/>
        <v>0</v>
      </c>
      <c r="AN137" s="2">
        <f t="shared" si="61"/>
        <v>0</v>
      </c>
      <c r="AP137" t="s">
        <v>37</v>
      </c>
      <c r="AQ137" t="s">
        <v>287</v>
      </c>
      <c r="AR137">
        <v>3</v>
      </c>
      <c r="AT137" s="88">
        <v>29</v>
      </c>
      <c r="AU137" s="90">
        <v>71</v>
      </c>
      <c r="AV137" s="93">
        <f t="shared" si="52"/>
        <v>29071</v>
      </c>
      <c r="AX137" s="5" t="s">
        <v>199</v>
      </c>
    </row>
    <row r="138" spans="1:50" hidden="1" outlineLevel="1">
      <c r="A138" t="s">
        <v>42</v>
      </c>
      <c r="B138" t="s">
        <v>287</v>
      </c>
      <c r="C138" s="1">
        <f t="shared" si="53"/>
        <v>7098</v>
      </c>
      <c r="D138" s="7">
        <f>IF(N138&gt;0, RANK(N138,(N138:P138,Q138:AE138)),0)</f>
        <v>2</v>
      </c>
      <c r="E138" s="7">
        <f>IF(O138&gt;0,RANK(O138,(N138:P138,Q138:AE138)),0)</f>
        <v>1</v>
      </c>
      <c r="F138" s="7">
        <f>IF(P138&gt;0,RANK(P138,(N138:P138,Q138:AE138)),0)</f>
        <v>0</v>
      </c>
      <c r="G138" s="53">
        <f t="shared" si="41"/>
        <v>613</v>
      </c>
      <c r="H138" s="56">
        <f t="shared" si="42"/>
        <v>8.6362355593124829E-2</v>
      </c>
      <c r="I138" s="2"/>
      <c r="J138" s="2">
        <f t="shared" si="54"/>
        <v>0.44547759932375319</v>
      </c>
      <c r="K138" s="2">
        <f t="shared" si="55"/>
        <v>0.53183995491687797</v>
      </c>
      <c r="L138" s="2">
        <f t="shared" si="56"/>
        <v>0</v>
      </c>
      <c r="M138" s="2">
        <f t="shared" si="57"/>
        <v>2.2682445759368841E-2</v>
      </c>
      <c r="N138" s="1">
        <v>3162</v>
      </c>
      <c r="O138" s="1">
        <v>3775</v>
      </c>
      <c r="Q138" s="1">
        <v>161</v>
      </c>
      <c r="V138" s="1">
        <v>0</v>
      </c>
      <c r="W138" s="1">
        <v>0</v>
      </c>
      <c r="AG138" s="5">
        <f>IF(Q138&gt;0,RANK(Q138,(N138:P138,Q138:AE138)),0)</f>
        <v>3</v>
      </c>
      <c r="AH138" s="5">
        <f>IF(R138&gt;0,RANK(R138,(N138:P138,Q138:AE138)),0)</f>
        <v>0</v>
      </c>
      <c r="AI138" s="5">
        <f>IF(T138&gt;0,RANK(T138,(N138:P138,Q138:AE138)),0)</f>
        <v>0</v>
      </c>
      <c r="AJ138" s="5">
        <f>IF(S138&gt;0,RANK(S138,(N138:P138,Q138:AE138)),0)</f>
        <v>0</v>
      </c>
      <c r="AK138" s="2">
        <f t="shared" si="58"/>
        <v>2.2682445759368838E-2</v>
      </c>
      <c r="AL138" s="2">
        <f t="shared" si="59"/>
        <v>0</v>
      </c>
      <c r="AM138" s="2">
        <f t="shared" si="60"/>
        <v>0</v>
      </c>
      <c r="AN138" s="2">
        <f t="shared" si="61"/>
        <v>0</v>
      </c>
      <c r="AP138" t="s">
        <v>42</v>
      </c>
      <c r="AQ138" t="s">
        <v>287</v>
      </c>
      <c r="AR138">
        <v>3</v>
      </c>
      <c r="AT138" s="88">
        <v>29</v>
      </c>
      <c r="AU138" s="90">
        <v>73</v>
      </c>
      <c r="AV138" s="93">
        <f t="shared" si="52"/>
        <v>29073</v>
      </c>
      <c r="AX138" s="5" t="s">
        <v>199</v>
      </c>
    </row>
    <row r="139" spans="1:50" hidden="1" outlineLevel="1">
      <c r="A139" t="s">
        <v>462</v>
      </c>
      <c r="B139" t="s">
        <v>287</v>
      </c>
      <c r="C139" s="1">
        <f t="shared" si="53"/>
        <v>2982</v>
      </c>
      <c r="D139" s="7">
        <f>IF(N139&gt;0, RANK(N139,(N139:P139,Q139:AE139)),0)</f>
        <v>2</v>
      </c>
      <c r="E139" s="7">
        <f>IF(O139&gt;0,RANK(O139,(N139:P139,Q139:AE139)),0)</f>
        <v>1</v>
      </c>
      <c r="F139" s="7">
        <f>IF(P139&gt;0,RANK(P139,(N139:P139,Q139:AE139)),0)</f>
        <v>0</v>
      </c>
      <c r="G139" s="53">
        <f t="shared" si="41"/>
        <v>29</v>
      </c>
      <c r="H139" s="56">
        <f t="shared" si="42"/>
        <v>9.7250167672702885E-3</v>
      </c>
      <c r="I139" s="2"/>
      <c r="J139" s="2">
        <f t="shared" si="54"/>
        <v>0.47920858484238765</v>
      </c>
      <c r="K139" s="2">
        <f t="shared" si="55"/>
        <v>0.48893360160965793</v>
      </c>
      <c r="L139" s="2">
        <f t="shared" si="56"/>
        <v>0</v>
      </c>
      <c r="M139" s="2">
        <f t="shared" si="57"/>
        <v>3.1857813547954361E-2</v>
      </c>
      <c r="N139" s="1">
        <v>1429</v>
      </c>
      <c r="O139" s="1">
        <v>1458</v>
      </c>
      <c r="Q139" s="1">
        <v>95</v>
      </c>
      <c r="V139" s="1">
        <v>0</v>
      </c>
      <c r="W139" s="1">
        <v>0</v>
      </c>
      <c r="AG139" s="5">
        <f>IF(Q139&gt;0,RANK(Q139,(N139:P139,Q139:AE139)),0)</f>
        <v>3</v>
      </c>
      <c r="AH139" s="5">
        <f>IF(R139&gt;0,RANK(R139,(N139:P139,Q139:AE139)),0)</f>
        <v>0</v>
      </c>
      <c r="AI139" s="5">
        <f>IF(T139&gt;0,RANK(T139,(N139:P139,Q139:AE139)),0)</f>
        <v>0</v>
      </c>
      <c r="AJ139" s="5">
        <f>IF(S139&gt;0,RANK(S139,(N139:P139,Q139:AE139)),0)</f>
        <v>0</v>
      </c>
      <c r="AK139" s="2">
        <f t="shared" si="58"/>
        <v>3.1857813547954396E-2</v>
      </c>
      <c r="AL139" s="2">
        <f t="shared" si="59"/>
        <v>0</v>
      </c>
      <c r="AM139" s="2">
        <f t="shared" si="60"/>
        <v>0</v>
      </c>
      <c r="AN139" s="2">
        <f t="shared" si="61"/>
        <v>0</v>
      </c>
      <c r="AP139" t="s">
        <v>462</v>
      </c>
      <c r="AQ139" t="s">
        <v>287</v>
      </c>
      <c r="AR139">
        <v>6</v>
      </c>
      <c r="AT139" s="88">
        <v>29</v>
      </c>
      <c r="AU139" s="90">
        <v>75</v>
      </c>
      <c r="AV139" s="93">
        <f t="shared" si="52"/>
        <v>29075</v>
      </c>
      <c r="AX139" s="5" t="s">
        <v>199</v>
      </c>
    </row>
    <row r="140" spans="1:50" hidden="1" outlineLevel="1">
      <c r="A140" t="s">
        <v>534</v>
      </c>
      <c r="B140" t="s">
        <v>287</v>
      </c>
      <c r="C140" s="1">
        <f t="shared" si="53"/>
        <v>125289</v>
      </c>
      <c r="D140" s="7">
        <f>IF(N140&gt;0, RANK(N140,(N140:P140,Q140:AE140)),0)</f>
        <v>1</v>
      </c>
      <c r="E140" s="7">
        <f>IF(O140&gt;0,RANK(O140,(N140:P140,Q140:AE140)),0)</f>
        <v>2</v>
      </c>
      <c r="F140" s="7">
        <f>IF(P140&gt;0,RANK(P140,(N140:P140,Q140:AE140)),0)</f>
        <v>0</v>
      </c>
      <c r="G140" s="53">
        <f t="shared" si="41"/>
        <v>2310</v>
      </c>
      <c r="H140" s="56">
        <f t="shared" si="42"/>
        <v>1.843737279410004E-2</v>
      </c>
      <c r="I140" s="2"/>
      <c r="J140" s="2">
        <f t="shared" si="54"/>
        <v>0.49461644677505606</v>
      </c>
      <c r="K140" s="2">
        <f t="shared" si="55"/>
        <v>0.47617907398095605</v>
      </c>
      <c r="L140" s="2">
        <f t="shared" si="56"/>
        <v>0</v>
      </c>
      <c r="M140" s="2">
        <f t="shared" si="57"/>
        <v>2.9204479243987946E-2</v>
      </c>
      <c r="N140" s="1">
        <v>61970</v>
      </c>
      <c r="O140" s="1">
        <v>59660</v>
      </c>
      <c r="Q140" s="1">
        <v>3659</v>
      </c>
      <c r="V140" s="1">
        <v>0</v>
      </c>
      <c r="W140" s="1">
        <v>0</v>
      </c>
      <c r="AG140" s="5">
        <f>IF(Q140&gt;0,RANK(Q140,(N140:P140,Q140:AE140)),0)</f>
        <v>3</v>
      </c>
      <c r="AH140" s="5">
        <f>IF(R140&gt;0,RANK(R140,(N140:P140,Q140:AE140)),0)</f>
        <v>0</v>
      </c>
      <c r="AI140" s="5">
        <f>IF(T140&gt;0,RANK(T140,(N140:P140,Q140:AE140)),0)</f>
        <v>0</v>
      </c>
      <c r="AJ140" s="5">
        <f>IF(S140&gt;0,RANK(S140,(N140:P140,Q140:AE140)),0)</f>
        <v>0</v>
      </c>
      <c r="AK140" s="2">
        <f t="shared" si="58"/>
        <v>2.9204479243987901E-2</v>
      </c>
      <c r="AL140" s="2">
        <f t="shared" si="59"/>
        <v>0</v>
      </c>
      <c r="AM140" s="2">
        <f t="shared" si="60"/>
        <v>0</v>
      </c>
      <c r="AN140" s="2">
        <f t="shared" si="61"/>
        <v>0</v>
      </c>
      <c r="AP140" t="s">
        <v>534</v>
      </c>
      <c r="AQ140" t="s">
        <v>287</v>
      </c>
      <c r="AR140">
        <v>7</v>
      </c>
      <c r="AT140" s="88">
        <v>29</v>
      </c>
      <c r="AU140" s="90">
        <v>77</v>
      </c>
      <c r="AV140" s="93">
        <f t="shared" si="52"/>
        <v>29077</v>
      </c>
      <c r="AX140" s="5" t="s">
        <v>199</v>
      </c>
    </row>
    <row r="141" spans="1:50" hidden="1" outlineLevel="1">
      <c r="A141" t="s">
        <v>644</v>
      </c>
      <c r="B141" t="s">
        <v>287</v>
      </c>
      <c r="C141" s="1">
        <f t="shared" si="53"/>
        <v>4367</v>
      </c>
      <c r="D141" s="7">
        <f>IF(N141&gt;0, RANK(N141,(N141:P141,Q141:AE141)),0)</f>
        <v>2</v>
      </c>
      <c r="E141" s="7">
        <f>IF(O141&gt;0,RANK(O141,(N141:P141,Q141:AE141)),0)</f>
        <v>1</v>
      </c>
      <c r="F141" s="7">
        <f>IF(P141&gt;0,RANK(P141,(N141:P141,Q141:AE141)),0)</f>
        <v>0</v>
      </c>
      <c r="G141" s="53">
        <f t="shared" si="41"/>
        <v>500</v>
      </c>
      <c r="H141" s="56">
        <f t="shared" si="42"/>
        <v>0.11449507671170139</v>
      </c>
      <c r="I141" s="2"/>
      <c r="J141" s="2">
        <f t="shared" si="54"/>
        <v>0.42408976414014199</v>
      </c>
      <c r="K141" s="2">
        <f t="shared" si="55"/>
        <v>0.53858484085184333</v>
      </c>
      <c r="L141" s="2">
        <f t="shared" si="56"/>
        <v>0</v>
      </c>
      <c r="M141" s="2">
        <f t="shared" si="57"/>
        <v>3.7325395008014683E-2</v>
      </c>
      <c r="N141" s="1">
        <v>1852</v>
      </c>
      <c r="O141" s="1">
        <v>2352</v>
      </c>
      <c r="Q141" s="1">
        <v>163</v>
      </c>
      <c r="V141" s="1">
        <v>0</v>
      </c>
      <c r="W141" s="1">
        <v>0</v>
      </c>
      <c r="AG141" s="5">
        <f>IF(Q141&gt;0,RANK(Q141,(N141:P141,Q141:AE141)),0)</f>
        <v>3</v>
      </c>
      <c r="AH141" s="5">
        <f>IF(R141&gt;0,RANK(R141,(N141:P141,Q141:AE141)),0)</f>
        <v>0</v>
      </c>
      <c r="AI141" s="5">
        <f>IF(T141&gt;0,RANK(T141,(N141:P141,Q141:AE141)),0)</f>
        <v>0</v>
      </c>
      <c r="AJ141" s="5">
        <f>IF(S141&gt;0,RANK(S141,(N141:P141,Q141:AE141)),0)</f>
        <v>0</v>
      </c>
      <c r="AK141" s="2">
        <f t="shared" si="58"/>
        <v>3.7325395008014656E-2</v>
      </c>
      <c r="AL141" s="2">
        <f t="shared" si="59"/>
        <v>0</v>
      </c>
      <c r="AM141" s="2">
        <f t="shared" si="60"/>
        <v>0</v>
      </c>
      <c r="AN141" s="2">
        <f t="shared" si="61"/>
        <v>0</v>
      </c>
      <c r="AP141" t="s">
        <v>644</v>
      </c>
      <c r="AQ141" t="s">
        <v>287</v>
      </c>
      <c r="AR141">
        <v>6</v>
      </c>
      <c r="AT141" s="88">
        <v>29</v>
      </c>
      <c r="AU141" s="90">
        <v>79</v>
      </c>
      <c r="AV141" s="93">
        <f t="shared" si="52"/>
        <v>29079</v>
      </c>
      <c r="AX141" s="5" t="s">
        <v>199</v>
      </c>
    </row>
    <row r="142" spans="1:50" hidden="1" outlineLevel="1">
      <c r="A142" t="s">
        <v>52</v>
      </c>
      <c r="B142" t="s">
        <v>287</v>
      </c>
      <c r="C142" s="1">
        <f t="shared" si="53"/>
        <v>3649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>IF(P142&gt;0,RANK(P142,(N142:P142,Q142:AE142)),0)</f>
        <v>0</v>
      </c>
      <c r="G142" s="53">
        <f t="shared" si="41"/>
        <v>619</v>
      </c>
      <c r="H142" s="56">
        <f t="shared" si="42"/>
        <v>0.1696355165798849</v>
      </c>
      <c r="I142" s="2"/>
      <c r="J142" s="2">
        <f t="shared" si="54"/>
        <v>0.39819128528363934</v>
      </c>
      <c r="K142" s="2">
        <f t="shared" si="55"/>
        <v>0.5678268018635243</v>
      </c>
      <c r="L142" s="2">
        <f t="shared" si="56"/>
        <v>0</v>
      </c>
      <c r="M142" s="2">
        <f t="shared" si="57"/>
        <v>3.398191285283636E-2</v>
      </c>
      <c r="N142" s="1">
        <v>1453</v>
      </c>
      <c r="O142" s="1">
        <v>2072</v>
      </c>
      <c r="Q142" s="1">
        <v>124</v>
      </c>
      <c r="V142" s="1">
        <v>0</v>
      </c>
      <c r="W142" s="1">
        <v>0</v>
      </c>
      <c r="AG142" s="5">
        <f>IF(Q142&gt;0,RANK(Q142,(N142:P142,Q142:AE142)),0)</f>
        <v>3</v>
      </c>
      <c r="AH142" s="5">
        <f>IF(R142&gt;0,RANK(R142,(N142:P142,Q142:AE142)),0)</f>
        <v>0</v>
      </c>
      <c r="AI142" s="5">
        <f>IF(T142&gt;0,RANK(T142,(N142:P142,Q142:AE142)),0)</f>
        <v>0</v>
      </c>
      <c r="AJ142" s="5">
        <f>IF(S142&gt;0,RANK(S142,(N142:P142,Q142:AE142)),0)</f>
        <v>0</v>
      </c>
      <c r="AK142" s="2">
        <f t="shared" si="58"/>
        <v>3.3981912852836395E-2</v>
      </c>
      <c r="AL142" s="2">
        <f t="shared" si="59"/>
        <v>0</v>
      </c>
      <c r="AM142" s="2">
        <f t="shared" si="60"/>
        <v>0</v>
      </c>
      <c r="AN142" s="2">
        <f t="shared" si="61"/>
        <v>0</v>
      </c>
      <c r="AP142" t="s">
        <v>52</v>
      </c>
      <c r="AQ142" t="s">
        <v>287</v>
      </c>
      <c r="AR142">
        <v>6</v>
      </c>
      <c r="AT142" s="88">
        <v>29</v>
      </c>
      <c r="AU142" s="90">
        <v>81</v>
      </c>
      <c r="AV142" s="93">
        <f t="shared" si="52"/>
        <v>29081</v>
      </c>
      <c r="AX142" s="5" t="s">
        <v>199</v>
      </c>
    </row>
    <row r="143" spans="1:50" hidden="1" outlineLevel="1">
      <c r="A143" t="s">
        <v>41</v>
      </c>
      <c r="B143" t="s">
        <v>287</v>
      </c>
      <c r="C143" s="1">
        <f t="shared" si="53"/>
        <v>10084</v>
      </c>
      <c r="D143" s="7">
        <f>IF(N143&gt;0, RANK(N143,(N143:P143,Q143:AE143)),0)</f>
        <v>1</v>
      </c>
      <c r="E143" s="7">
        <f>IF(O143&gt;0,RANK(O143,(N143:P143,Q143:AE143)),0)</f>
        <v>2</v>
      </c>
      <c r="F143" s="7">
        <f>IF(P143&gt;0,RANK(P143,(N143:P143,Q143:AE143)),0)</f>
        <v>0</v>
      </c>
      <c r="G143" s="53">
        <f t="shared" si="41"/>
        <v>1153</v>
      </c>
      <c r="H143" s="56">
        <f t="shared" si="42"/>
        <v>0.11433954779849266</v>
      </c>
      <c r="I143" s="2"/>
      <c r="J143" s="2">
        <f t="shared" si="54"/>
        <v>0.53847679492264977</v>
      </c>
      <c r="K143" s="2">
        <f t="shared" si="55"/>
        <v>0.42413724712415707</v>
      </c>
      <c r="L143" s="2">
        <f t="shared" si="56"/>
        <v>0</v>
      </c>
      <c r="M143" s="2">
        <f t="shared" si="57"/>
        <v>3.7385957953193161E-2</v>
      </c>
      <c r="N143" s="1">
        <v>5430</v>
      </c>
      <c r="O143" s="1">
        <v>4277</v>
      </c>
      <c r="Q143" s="1">
        <v>377</v>
      </c>
      <c r="V143" s="1">
        <v>0</v>
      </c>
      <c r="W143" s="1">
        <v>0</v>
      </c>
      <c r="AG143" s="5">
        <f>IF(Q143&gt;0,RANK(Q143,(N143:P143,Q143:AE143)),0)</f>
        <v>3</v>
      </c>
      <c r="AH143" s="5">
        <f>IF(R143&gt;0,RANK(R143,(N143:P143,Q143:AE143)),0)</f>
        <v>0</v>
      </c>
      <c r="AI143" s="5">
        <f>IF(T143&gt;0,RANK(T143,(N143:P143,Q143:AE143)),0)</f>
        <v>0</v>
      </c>
      <c r="AJ143" s="5">
        <f>IF(S143&gt;0,RANK(S143,(N143:P143,Q143:AE143)),0)</f>
        <v>0</v>
      </c>
      <c r="AK143" s="2">
        <f t="shared" si="58"/>
        <v>3.7385957953193175E-2</v>
      </c>
      <c r="AL143" s="2">
        <f t="shared" si="59"/>
        <v>0</v>
      </c>
      <c r="AM143" s="2">
        <f t="shared" si="60"/>
        <v>0</v>
      </c>
      <c r="AN143" s="2">
        <f t="shared" si="61"/>
        <v>0</v>
      </c>
      <c r="AP143" t="s">
        <v>41</v>
      </c>
      <c r="AQ143" t="s">
        <v>287</v>
      </c>
      <c r="AR143">
        <v>4</v>
      </c>
      <c r="AT143" s="88">
        <v>29</v>
      </c>
      <c r="AU143" s="90">
        <v>83</v>
      </c>
      <c r="AV143" s="93">
        <f t="shared" si="52"/>
        <v>29083</v>
      </c>
      <c r="AX143" s="5" t="s">
        <v>199</v>
      </c>
    </row>
    <row r="144" spans="1:50" hidden="1" outlineLevel="1">
      <c r="A144" t="s">
        <v>627</v>
      </c>
      <c r="B144" t="s">
        <v>287</v>
      </c>
      <c r="C144" s="1">
        <f t="shared" si="53"/>
        <v>4667</v>
      </c>
      <c r="D144" s="7">
        <f>IF(N144&gt;0, RANK(N144,(N144:P144,Q144:AE144)),0)</f>
        <v>1</v>
      </c>
      <c r="E144" s="7">
        <f>IF(O144&gt;0,RANK(O144,(N144:P144,Q144:AE144)),0)</f>
        <v>2</v>
      </c>
      <c r="F144" s="7">
        <f>IF(P144&gt;0,RANK(P144,(N144:P144,Q144:AE144)),0)</f>
        <v>0</v>
      </c>
      <c r="G144" s="53">
        <f t="shared" si="41"/>
        <v>157</v>
      </c>
      <c r="H144" s="56">
        <f t="shared" si="42"/>
        <v>3.3640454253267622E-2</v>
      </c>
      <c r="I144" s="2"/>
      <c r="J144" s="2">
        <f t="shared" si="54"/>
        <v>0.50010713520462824</v>
      </c>
      <c r="K144" s="2">
        <f t="shared" si="55"/>
        <v>0.46646668095136062</v>
      </c>
      <c r="L144" s="2">
        <f t="shared" si="56"/>
        <v>0</v>
      </c>
      <c r="M144" s="2">
        <f t="shared" si="57"/>
        <v>3.3426183844011137E-2</v>
      </c>
      <c r="N144" s="1">
        <v>2334</v>
      </c>
      <c r="O144" s="1">
        <v>2177</v>
      </c>
      <c r="Q144" s="1">
        <v>156</v>
      </c>
      <c r="V144" s="1">
        <v>0</v>
      </c>
      <c r="W144" s="1">
        <v>0</v>
      </c>
      <c r="AG144" s="5">
        <f>IF(Q144&gt;0,RANK(Q144,(N144:P144,Q144:AE144)),0)</f>
        <v>3</v>
      </c>
      <c r="AH144" s="5">
        <f>IF(R144&gt;0,RANK(R144,(N144:P144,Q144:AE144)),0)</f>
        <v>0</v>
      </c>
      <c r="AI144" s="5">
        <f>IF(T144&gt;0,RANK(T144,(N144:P144,Q144:AE144)),0)</f>
        <v>0</v>
      </c>
      <c r="AJ144" s="5">
        <f>IF(S144&gt;0,RANK(S144,(N144:P144,Q144:AE144)),0)</f>
        <v>0</v>
      </c>
      <c r="AK144" s="2">
        <f t="shared" si="58"/>
        <v>3.3426183844011144E-2</v>
      </c>
      <c r="AL144" s="2">
        <f t="shared" si="59"/>
        <v>0</v>
      </c>
      <c r="AM144" s="2">
        <f t="shared" si="60"/>
        <v>0</v>
      </c>
      <c r="AN144" s="2">
        <f t="shared" si="61"/>
        <v>0</v>
      </c>
      <c r="AP144" t="s">
        <v>627</v>
      </c>
      <c r="AQ144" t="s">
        <v>287</v>
      </c>
      <c r="AR144">
        <v>4</v>
      </c>
      <c r="AT144" s="88">
        <v>29</v>
      </c>
      <c r="AU144" s="90">
        <v>85</v>
      </c>
      <c r="AV144" s="93">
        <f t="shared" si="52"/>
        <v>29085</v>
      </c>
      <c r="AX144" s="5" t="s">
        <v>199</v>
      </c>
    </row>
    <row r="145" spans="1:50" hidden="1" outlineLevel="1">
      <c r="A145" t="s">
        <v>968</v>
      </c>
      <c r="B145" t="s">
        <v>287</v>
      </c>
      <c r="C145" s="1">
        <f t="shared" si="53"/>
        <v>2298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>IF(P145&gt;0,RANK(P145,(N145:P145,Q145:AE145)),0)</f>
        <v>0</v>
      </c>
      <c r="G145" s="53">
        <f t="shared" si="41"/>
        <v>340</v>
      </c>
      <c r="H145" s="56">
        <f t="shared" si="42"/>
        <v>0.14795474325500435</v>
      </c>
      <c r="I145" s="2"/>
      <c r="J145" s="2">
        <f t="shared" si="54"/>
        <v>0.41601392515230634</v>
      </c>
      <c r="K145" s="2">
        <f t="shared" si="55"/>
        <v>0.56396866840731075</v>
      </c>
      <c r="L145" s="2">
        <f t="shared" si="56"/>
        <v>0</v>
      </c>
      <c r="M145" s="2">
        <f t="shared" si="57"/>
        <v>2.0017406440382968E-2</v>
      </c>
      <c r="N145" s="1">
        <v>956</v>
      </c>
      <c r="O145" s="1">
        <v>1296</v>
      </c>
      <c r="Q145" s="1">
        <v>46</v>
      </c>
      <c r="V145" s="1">
        <v>0</v>
      </c>
      <c r="W145" s="1">
        <v>0</v>
      </c>
      <c r="AG145" s="5">
        <f>IF(Q145&gt;0,RANK(Q145,(N145:P145,Q145:AE145)),0)</f>
        <v>3</v>
      </c>
      <c r="AH145" s="5">
        <f>IF(R145&gt;0,RANK(R145,(N145:P145,Q145:AE145)),0)</f>
        <v>0</v>
      </c>
      <c r="AI145" s="5">
        <f>IF(T145&gt;0,RANK(T145,(N145:P145,Q145:AE145)),0)</f>
        <v>0</v>
      </c>
      <c r="AJ145" s="5">
        <f>IF(S145&gt;0,RANK(S145,(N145:P145,Q145:AE145)),0)</f>
        <v>0</v>
      </c>
      <c r="AK145" s="2">
        <f t="shared" si="58"/>
        <v>2.0017406440382943E-2</v>
      </c>
      <c r="AL145" s="2">
        <f t="shared" si="59"/>
        <v>0</v>
      </c>
      <c r="AM145" s="2">
        <f t="shared" si="60"/>
        <v>0</v>
      </c>
      <c r="AN145" s="2">
        <f t="shared" si="61"/>
        <v>0</v>
      </c>
      <c r="AP145" t="s">
        <v>968</v>
      </c>
      <c r="AQ145" t="s">
        <v>287</v>
      </c>
      <c r="AR145">
        <v>6</v>
      </c>
      <c r="AT145" s="88">
        <v>29</v>
      </c>
      <c r="AU145" s="90">
        <v>87</v>
      </c>
      <c r="AV145" s="93">
        <f t="shared" si="52"/>
        <v>29087</v>
      </c>
      <c r="AX145" s="5" t="s">
        <v>199</v>
      </c>
    </row>
    <row r="146" spans="1:50" hidden="1" outlineLevel="1">
      <c r="A146" t="s">
        <v>70</v>
      </c>
      <c r="B146" t="s">
        <v>287</v>
      </c>
      <c r="C146" s="1">
        <f t="shared" si="53"/>
        <v>4807</v>
      </c>
      <c r="D146" s="7">
        <f>IF(N146&gt;0, RANK(N146,(N146:P146,Q146:AE146)),0)</f>
        <v>1</v>
      </c>
      <c r="E146" s="7">
        <f>IF(O146&gt;0,RANK(O146,(N146:P146,Q146:AE146)),0)</f>
        <v>2</v>
      </c>
      <c r="F146" s="7">
        <f>IF(P146&gt;0,RANK(P146,(N146:P146,Q146:AE146)),0)</f>
        <v>0</v>
      </c>
      <c r="G146" s="53">
        <f t="shared" si="41"/>
        <v>48</v>
      </c>
      <c r="H146" s="56">
        <f t="shared" si="42"/>
        <v>9.9854379030580396E-3</v>
      </c>
      <c r="I146" s="2"/>
      <c r="J146" s="2">
        <f t="shared" si="54"/>
        <v>0.48887039733721654</v>
      </c>
      <c r="K146" s="2">
        <f t="shared" si="55"/>
        <v>0.47888495943415854</v>
      </c>
      <c r="L146" s="2">
        <f t="shared" si="56"/>
        <v>0</v>
      </c>
      <c r="M146" s="2">
        <f t="shared" si="57"/>
        <v>3.2244643228624859E-2</v>
      </c>
      <c r="N146" s="1">
        <v>2350</v>
      </c>
      <c r="O146" s="1">
        <v>2302</v>
      </c>
      <c r="Q146" s="1">
        <v>154</v>
      </c>
      <c r="V146" s="1">
        <v>1</v>
      </c>
      <c r="W146" s="1">
        <v>0</v>
      </c>
      <c r="AG146" s="5">
        <f>IF(Q146&gt;0,RANK(Q146,(N146:P146,Q146:AE146)),0)</f>
        <v>3</v>
      </c>
      <c r="AH146" s="5">
        <f>IF(R146&gt;0,RANK(R146,(N146:P146,Q146:AE146)),0)</f>
        <v>0</v>
      </c>
      <c r="AI146" s="5">
        <f>IF(T146&gt;0,RANK(T146,(N146:P146,Q146:AE146)),0)</f>
        <v>0</v>
      </c>
      <c r="AJ146" s="5">
        <f>IF(S146&gt;0,RANK(S146,(N146:P146,Q146:AE146)),0)</f>
        <v>0</v>
      </c>
      <c r="AK146" s="2">
        <f t="shared" si="58"/>
        <v>3.2036613272311214E-2</v>
      </c>
      <c r="AL146" s="2">
        <f t="shared" si="59"/>
        <v>0</v>
      </c>
      <c r="AM146" s="2">
        <f t="shared" si="60"/>
        <v>0</v>
      </c>
      <c r="AN146" s="2">
        <f t="shared" si="61"/>
        <v>0</v>
      </c>
      <c r="AP146" t="s">
        <v>70</v>
      </c>
      <c r="AQ146" t="s">
        <v>287</v>
      </c>
      <c r="AR146">
        <v>4</v>
      </c>
      <c r="AT146" s="88">
        <v>29</v>
      </c>
      <c r="AU146" s="90">
        <v>89</v>
      </c>
      <c r="AV146" s="93">
        <f t="shared" si="52"/>
        <v>29089</v>
      </c>
      <c r="AX146" s="5" t="s">
        <v>199</v>
      </c>
    </row>
    <row r="147" spans="1:50" hidden="1" outlineLevel="1">
      <c r="A147" t="s">
        <v>187</v>
      </c>
      <c r="B147" t="s">
        <v>287</v>
      </c>
      <c r="C147" s="1">
        <f t="shared" si="53"/>
        <v>16319</v>
      </c>
      <c r="D147" s="7">
        <f>IF(N147&gt;0, RANK(N147,(N147:P147,Q147:AE147)),0)</f>
        <v>2</v>
      </c>
      <c r="E147" s="7">
        <f>IF(O147&gt;0,RANK(O147,(N147:P147,Q147:AE147)),0)</f>
        <v>1</v>
      </c>
      <c r="F147" s="7">
        <f>IF(P147&gt;0,RANK(P147,(N147:P147,Q147:AE147)),0)</f>
        <v>0</v>
      </c>
      <c r="G147" s="53">
        <f t="shared" si="41"/>
        <v>1899</v>
      </c>
      <c r="H147" s="56">
        <f t="shared" si="42"/>
        <v>0.11636742447453888</v>
      </c>
      <c r="I147" s="2"/>
      <c r="J147" s="2">
        <f t="shared" si="54"/>
        <v>0.42588393896684845</v>
      </c>
      <c r="K147" s="2">
        <f t="shared" si="55"/>
        <v>0.54225136344138736</v>
      </c>
      <c r="L147" s="2">
        <f t="shared" si="56"/>
        <v>0</v>
      </c>
      <c r="M147" s="2">
        <f t="shared" si="57"/>
        <v>3.1864697591764135E-2</v>
      </c>
      <c r="N147" s="1">
        <v>6950</v>
      </c>
      <c r="O147" s="1">
        <v>8849</v>
      </c>
      <c r="Q147" s="1">
        <v>520</v>
      </c>
      <c r="V147" s="1">
        <v>0</v>
      </c>
      <c r="W147" s="1">
        <v>0</v>
      </c>
      <c r="AG147" s="5">
        <f>IF(Q147&gt;0,RANK(Q147,(N147:P147,Q147:AE147)),0)</f>
        <v>3</v>
      </c>
      <c r="AH147" s="5">
        <f>IF(R147&gt;0,RANK(R147,(N147:P147,Q147:AE147)),0)</f>
        <v>0</v>
      </c>
      <c r="AI147" s="5">
        <f>IF(T147&gt;0,RANK(T147,(N147:P147,Q147:AE147)),0)</f>
        <v>0</v>
      </c>
      <c r="AJ147" s="5">
        <f>IF(S147&gt;0,RANK(S147,(N147:P147,Q147:AE147)),0)</f>
        <v>0</v>
      </c>
      <c r="AK147" s="2">
        <f t="shared" si="58"/>
        <v>3.1864697591764204E-2</v>
      </c>
      <c r="AL147" s="2">
        <f t="shared" si="59"/>
        <v>0</v>
      </c>
      <c r="AM147" s="2">
        <f t="shared" si="60"/>
        <v>0</v>
      </c>
      <c r="AN147" s="2">
        <f t="shared" si="61"/>
        <v>0</v>
      </c>
      <c r="AP147" t="s">
        <v>187</v>
      </c>
      <c r="AQ147" t="s">
        <v>287</v>
      </c>
      <c r="AR147">
        <v>8</v>
      </c>
      <c r="AT147" s="88">
        <v>29</v>
      </c>
      <c r="AU147" s="90">
        <v>91</v>
      </c>
      <c r="AV147" s="93">
        <f t="shared" si="52"/>
        <v>29091</v>
      </c>
      <c r="AX147" s="5" t="s">
        <v>199</v>
      </c>
    </row>
    <row r="148" spans="1:50" hidden="1" outlineLevel="1">
      <c r="A148" t="s">
        <v>188</v>
      </c>
      <c r="B148" t="s">
        <v>287</v>
      </c>
      <c r="C148" s="1">
        <f t="shared" si="53"/>
        <v>4003</v>
      </c>
      <c r="D148" s="7">
        <f>IF(N148&gt;0, RANK(N148,(N148:P148,Q148:AE148)),0)</f>
        <v>1</v>
      </c>
      <c r="E148" s="7">
        <f>IF(O148&gt;0,RANK(O148,(N148:P148,Q148:AE148)),0)</f>
        <v>2</v>
      </c>
      <c r="F148" s="7">
        <f>IF(P148&gt;0,RANK(P148,(N148:P148,Q148:AE148)),0)</f>
        <v>0</v>
      </c>
      <c r="G148" s="53">
        <f t="shared" si="41"/>
        <v>682</v>
      </c>
      <c r="H148" s="56">
        <f t="shared" si="42"/>
        <v>0.17037222083437423</v>
      </c>
      <c r="I148" s="2"/>
      <c r="J148" s="2">
        <f t="shared" si="54"/>
        <v>0.56907319510367227</v>
      </c>
      <c r="K148" s="2">
        <f t="shared" si="55"/>
        <v>0.39870097426929801</v>
      </c>
      <c r="L148" s="2">
        <f t="shared" si="56"/>
        <v>0</v>
      </c>
      <c r="M148" s="2">
        <f t="shared" si="57"/>
        <v>3.2225830627029717E-2</v>
      </c>
      <c r="N148" s="1">
        <v>2278</v>
      </c>
      <c r="O148" s="1">
        <v>1596</v>
      </c>
      <c r="Q148" s="1">
        <v>129</v>
      </c>
      <c r="V148" s="1">
        <v>0</v>
      </c>
      <c r="W148" s="1">
        <v>0</v>
      </c>
      <c r="AG148" s="5">
        <f>IF(Q148&gt;0,RANK(Q148,(N148:P148,Q148:AE148)),0)</f>
        <v>3</v>
      </c>
      <c r="AH148" s="5">
        <f>IF(R148&gt;0,RANK(R148,(N148:P148,Q148:AE148)),0)</f>
        <v>0</v>
      </c>
      <c r="AI148" s="5">
        <f>IF(T148&gt;0,RANK(T148,(N148:P148,Q148:AE148)),0)</f>
        <v>0</v>
      </c>
      <c r="AJ148" s="5">
        <f>IF(S148&gt;0,RANK(S148,(N148:P148,Q148:AE148)),0)</f>
        <v>0</v>
      </c>
      <c r="AK148" s="2">
        <f t="shared" si="58"/>
        <v>3.2225830627029731E-2</v>
      </c>
      <c r="AL148" s="2">
        <f t="shared" si="59"/>
        <v>0</v>
      </c>
      <c r="AM148" s="2">
        <f t="shared" si="60"/>
        <v>0</v>
      </c>
      <c r="AN148" s="2">
        <f t="shared" si="61"/>
        <v>0</v>
      </c>
      <c r="AP148" t="s">
        <v>188</v>
      </c>
      <c r="AQ148" t="s">
        <v>287</v>
      </c>
      <c r="AR148">
        <v>8</v>
      </c>
      <c r="AT148" s="88">
        <v>29</v>
      </c>
      <c r="AU148" s="90">
        <v>93</v>
      </c>
      <c r="AV148" s="93">
        <f t="shared" si="52"/>
        <v>29093</v>
      </c>
      <c r="AX148" s="5" t="s">
        <v>199</v>
      </c>
    </row>
    <row r="149" spans="1:50" hidden="1" outlineLevel="1">
      <c r="A149" t="s">
        <v>282</v>
      </c>
      <c r="B149" t="s">
        <v>287</v>
      </c>
      <c r="C149" s="1">
        <f t="shared" si="53"/>
        <v>306997</v>
      </c>
      <c r="D149" s="7">
        <f>IF(N149&gt;0, RANK(N149,(N149:P149,Q149:AE149)),0)</f>
        <v>1</v>
      </c>
      <c r="E149" s="7">
        <f>IF(O149&gt;0,RANK(O149,(N149:P149,Q149:AE149)),0)</f>
        <v>2</v>
      </c>
      <c r="F149" s="7">
        <f>IF(P149&gt;0,RANK(P149,(N149:P149,Q149:AE149)),0)</f>
        <v>0</v>
      </c>
      <c r="G149" s="53">
        <f t="shared" si="41"/>
        <v>104158</v>
      </c>
      <c r="H149" s="56">
        <f t="shared" si="42"/>
        <v>0.33928018840574992</v>
      </c>
      <c r="I149" s="2"/>
      <c r="J149" s="2">
        <f t="shared" si="54"/>
        <v>0.6562995729599963</v>
      </c>
      <c r="K149" s="2">
        <f t="shared" si="55"/>
        <v>0.31701938455424644</v>
      </c>
      <c r="L149" s="2">
        <f t="shared" si="56"/>
        <v>0</v>
      </c>
      <c r="M149" s="2">
        <f t="shared" si="57"/>
        <v>2.6681042485757256E-2</v>
      </c>
      <c r="N149" s="1">
        <v>201482</v>
      </c>
      <c r="O149" s="1">
        <v>97324</v>
      </c>
      <c r="Q149" s="1">
        <v>8191</v>
      </c>
      <c r="V149" s="1">
        <v>0</v>
      </c>
      <c r="W149" s="1">
        <v>0</v>
      </c>
      <c r="AG149" s="5">
        <f>IF(Q149&gt;0,RANK(Q149,(N149:P149,Q149:AE149)),0)</f>
        <v>3</v>
      </c>
      <c r="AH149" s="5">
        <f>IF(R149&gt;0,RANK(R149,(N149:P149,Q149:AE149)),0)</f>
        <v>0</v>
      </c>
      <c r="AI149" s="5">
        <f>IF(T149&gt;0,RANK(T149,(N149:P149,Q149:AE149)),0)</f>
        <v>0</v>
      </c>
      <c r="AJ149" s="5">
        <f>IF(S149&gt;0,RANK(S149,(N149:P149,Q149:AE149)),0)</f>
        <v>0</v>
      </c>
      <c r="AK149" s="2">
        <f t="shared" si="58"/>
        <v>2.668104248575719E-2</v>
      </c>
      <c r="AL149" s="2">
        <f t="shared" si="59"/>
        <v>0</v>
      </c>
      <c r="AM149" s="2">
        <f t="shared" si="60"/>
        <v>0</v>
      </c>
      <c r="AN149" s="2">
        <f t="shared" si="61"/>
        <v>0</v>
      </c>
      <c r="AP149" t="s">
        <v>282</v>
      </c>
      <c r="AQ149" t="s">
        <v>287</v>
      </c>
      <c r="AT149" s="88">
        <v>29</v>
      </c>
      <c r="AU149" s="90">
        <v>95</v>
      </c>
      <c r="AV149" s="93">
        <f t="shared" si="52"/>
        <v>29095</v>
      </c>
      <c r="AX149" s="5" t="s">
        <v>199</v>
      </c>
    </row>
    <row r="150" spans="1:50" hidden="1" outlineLevel="1">
      <c r="A150" t="s">
        <v>197</v>
      </c>
      <c r="B150" t="s">
        <v>287</v>
      </c>
      <c r="C150" s="1">
        <f t="shared" si="53"/>
        <v>45031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>IF(P150&gt;0,RANK(P150,(N150:P150,Q150:AE150)),0)</f>
        <v>0</v>
      </c>
      <c r="G150" s="53">
        <f t="shared" si="41"/>
        <v>4761</v>
      </c>
      <c r="H150" s="56">
        <f t="shared" si="42"/>
        <v>0.1057271657302747</v>
      </c>
      <c r="I150" s="2"/>
      <c r="J150" s="2">
        <f t="shared" si="54"/>
        <v>0.43208012258222112</v>
      </c>
      <c r="K150" s="2">
        <f t="shared" si="55"/>
        <v>0.5378072883124958</v>
      </c>
      <c r="L150" s="2">
        <f t="shared" si="56"/>
        <v>0</v>
      </c>
      <c r="M150" s="2">
        <f t="shared" si="57"/>
        <v>3.0112589105283138E-2</v>
      </c>
      <c r="N150" s="1">
        <v>19457</v>
      </c>
      <c r="O150" s="1">
        <v>24218</v>
      </c>
      <c r="Q150" s="1">
        <v>1356</v>
      </c>
      <c r="V150" s="1">
        <v>0</v>
      </c>
      <c r="W150" s="1">
        <v>0</v>
      </c>
      <c r="AG150" s="5">
        <f>IF(Q150&gt;0,RANK(Q150,(N150:P150,Q150:AE150)),0)</f>
        <v>3</v>
      </c>
      <c r="AH150" s="5">
        <f>IF(R150&gt;0,RANK(R150,(N150:P150,Q150:AE150)),0)</f>
        <v>0</v>
      </c>
      <c r="AI150" s="5">
        <f>IF(T150&gt;0,RANK(T150,(N150:P150,Q150:AE150)),0)</f>
        <v>0</v>
      </c>
      <c r="AJ150" s="5">
        <f>IF(S150&gt;0,RANK(S150,(N150:P150,Q150:AE150)),0)</f>
        <v>0</v>
      </c>
      <c r="AK150" s="2">
        <f t="shared" si="58"/>
        <v>3.0112589105283027E-2</v>
      </c>
      <c r="AL150" s="2">
        <f t="shared" si="59"/>
        <v>0</v>
      </c>
      <c r="AM150" s="2">
        <f t="shared" si="60"/>
        <v>0</v>
      </c>
      <c r="AN150" s="2">
        <f t="shared" si="61"/>
        <v>0</v>
      </c>
      <c r="AP150" t="s">
        <v>197</v>
      </c>
      <c r="AQ150" t="s">
        <v>287</v>
      </c>
      <c r="AR150">
        <v>7</v>
      </c>
      <c r="AT150" s="88">
        <v>29</v>
      </c>
      <c r="AU150" s="90">
        <v>97</v>
      </c>
      <c r="AV150" s="93">
        <f t="shared" si="52"/>
        <v>29097</v>
      </c>
      <c r="AX150" s="5" t="s">
        <v>199</v>
      </c>
    </row>
    <row r="151" spans="1:50" hidden="1" outlineLevel="1">
      <c r="A151" t="s">
        <v>536</v>
      </c>
      <c r="B151" t="s">
        <v>287</v>
      </c>
      <c r="C151" s="1">
        <f t="shared" si="53"/>
        <v>96925</v>
      </c>
      <c r="D151" s="7">
        <f>IF(N151&gt;0, RANK(N151,(N151:P151,Q151:AE151)),0)</f>
        <v>1</v>
      </c>
      <c r="E151" s="7">
        <f>IF(O151&gt;0,RANK(O151,(N151:P151,Q151:AE151)),0)</f>
        <v>2</v>
      </c>
      <c r="F151" s="7">
        <f>IF(P151&gt;0,RANK(P151,(N151:P151,Q151:AE151)),0)</f>
        <v>0</v>
      </c>
      <c r="G151" s="53">
        <f t="shared" si="41"/>
        <v>13501</v>
      </c>
      <c r="H151" s="56">
        <f t="shared" si="42"/>
        <v>0.13929326799071448</v>
      </c>
      <c r="I151" s="2"/>
      <c r="J151" s="2">
        <f t="shared" si="54"/>
        <v>0.55683260252772759</v>
      </c>
      <c r="K151" s="2">
        <f t="shared" si="55"/>
        <v>0.41753933453701314</v>
      </c>
      <c r="L151" s="2">
        <f t="shared" si="56"/>
        <v>0</v>
      </c>
      <c r="M151" s="2">
        <f t="shared" si="57"/>
        <v>2.5628062935259266E-2</v>
      </c>
      <c r="N151" s="1">
        <v>53971</v>
      </c>
      <c r="O151" s="1">
        <v>40470</v>
      </c>
      <c r="Q151" s="1">
        <v>2484</v>
      </c>
      <c r="V151" s="1">
        <v>0</v>
      </c>
      <c r="W151" s="1">
        <v>0</v>
      </c>
      <c r="AG151" s="5">
        <f>IF(Q151&gt;0,RANK(Q151,(N151:P151,Q151:AE151)),0)</f>
        <v>3</v>
      </c>
      <c r="AH151" s="5">
        <f>IF(R151&gt;0,RANK(R151,(N151:P151,Q151:AE151)),0)</f>
        <v>0</v>
      </c>
      <c r="AI151" s="5">
        <f>IF(T151&gt;0,RANK(T151,(N151:P151,Q151:AE151)),0)</f>
        <v>0</v>
      </c>
      <c r="AJ151" s="5">
        <f>IF(S151&gt;0,RANK(S151,(N151:P151,Q151:AE151)),0)</f>
        <v>0</v>
      </c>
      <c r="AK151" s="2">
        <f t="shared" si="58"/>
        <v>2.5628062935259221E-2</v>
      </c>
      <c r="AL151" s="2">
        <f t="shared" si="59"/>
        <v>0</v>
      </c>
      <c r="AM151" s="2">
        <f t="shared" si="60"/>
        <v>0</v>
      </c>
      <c r="AN151" s="2">
        <f t="shared" si="61"/>
        <v>0</v>
      </c>
      <c r="AP151" t="s">
        <v>536</v>
      </c>
      <c r="AQ151" t="s">
        <v>287</v>
      </c>
      <c r="AT151" s="88">
        <v>29</v>
      </c>
      <c r="AU151" s="90">
        <v>99</v>
      </c>
      <c r="AV151" s="93">
        <f t="shared" si="52"/>
        <v>29099</v>
      </c>
      <c r="AX151" s="5" t="s">
        <v>199</v>
      </c>
    </row>
    <row r="152" spans="1:50" hidden="1" outlineLevel="1">
      <c r="A152" t="s">
        <v>94</v>
      </c>
      <c r="B152" t="s">
        <v>287</v>
      </c>
      <c r="C152" s="1">
        <f t="shared" si="53"/>
        <v>20765</v>
      </c>
      <c r="D152" s="7">
        <f>IF(N152&gt;0, RANK(N152,(N152:P152,Q152:AE152)),0)</f>
        <v>1</v>
      </c>
      <c r="E152" s="7">
        <f>IF(O152&gt;0,RANK(O152,(N152:P152,Q152:AE152)),0)</f>
        <v>2</v>
      </c>
      <c r="F152" s="7">
        <f>IF(P152&gt;0,RANK(P152,(N152:P152,Q152:AE152)),0)</f>
        <v>0</v>
      </c>
      <c r="G152" s="53">
        <f t="shared" si="41"/>
        <v>944</v>
      </c>
      <c r="H152" s="56">
        <f t="shared" si="42"/>
        <v>4.5461112448832171E-2</v>
      </c>
      <c r="I152" s="2"/>
      <c r="J152" s="2">
        <f t="shared" si="54"/>
        <v>0.50219118709366728</v>
      </c>
      <c r="K152" s="2">
        <f t="shared" si="55"/>
        <v>0.45673007464483506</v>
      </c>
      <c r="L152" s="2">
        <f t="shared" si="56"/>
        <v>0</v>
      </c>
      <c r="M152" s="2">
        <f t="shared" si="57"/>
        <v>4.107873826149766E-2</v>
      </c>
      <c r="N152" s="1">
        <v>10428</v>
      </c>
      <c r="O152" s="1">
        <v>9484</v>
      </c>
      <c r="Q152" s="1">
        <v>853</v>
      </c>
      <c r="V152" s="1">
        <v>0</v>
      </c>
      <c r="W152" s="1">
        <v>0</v>
      </c>
      <c r="AG152" s="5">
        <f>IF(Q152&gt;0,RANK(Q152,(N152:P152,Q152:AE152)),0)</f>
        <v>3</v>
      </c>
      <c r="AH152" s="5">
        <f>IF(R152&gt;0,RANK(R152,(N152:P152,Q152:AE152)),0)</f>
        <v>0</v>
      </c>
      <c r="AI152" s="5">
        <f>IF(T152&gt;0,RANK(T152,(N152:P152,Q152:AE152)),0)</f>
        <v>0</v>
      </c>
      <c r="AJ152" s="5">
        <f>IF(S152&gt;0,RANK(S152,(N152:P152,Q152:AE152)),0)</f>
        <v>0</v>
      </c>
      <c r="AK152" s="2">
        <f t="shared" si="58"/>
        <v>4.1078738261497716E-2</v>
      </c>
      <c r="AL152" s="2">
        <f t="shared" si="59"/>
        <v>0</v>
      </c>
      <c r="AM152" s="2">
        <f t="shared" si="60"/>
        <v>0</v>
      </c>
      <c r="AN152" s="2">
        <f t="shared" si="61"/>
        <v>0</v>
      </c>
      <c r="AP152" t="s">
        <v>94</v>
      </c>
      <c r="AQ152" t="s">
        <v>287</v>
      </c>
      <c r="AR152">
        <v>4</v>
      </c>
      <c r="AT152" s="88">
        <v>29</v>
      </c>
      <c r="AU152" s="90">
        <v>101</v>
      </c>
      <c r="AV152" s="93">
        <f t="shared" si="52"/>
        <v>29101</v>
      </c>
      <c r="AX152" s="5" t="s">
        <v>199</v>
      </c>
    </row>
    <row r="153" spans="1:50" hidden="1" outlineLevel="1">
      <c r="A153" t="s">
        <v>879</v>
      </c>
      <c r="B153" t="s">
        <v>287</v>
      </c>
      <c r="C153" s="1">
        <f t="shared" si="53"/>
        <v>1926</v>
      </c>
      <c r="D153" s="7">
        <f>IF(N153&gt;0, RANK(N153,(N153:P153,Q153:AE153)),0)</f>
        <v>1</v>
      </c>
      <c r="E153" s="7">
        <f>IF(O153&gt;0,RANK(O153,(N153:P153,Q153:AE153)),0)</f>
        <v>2</v>
      </c>
      <c r="F153" s="7">
        <f>IF(P153&gt;0,RANK(P153,(N153:P153,Q153:AE153)),0)</f>
        <v>0</v>
      </c>
      <c r="G153" s="53">
        <f t="shared" si="41"/>
        <v>54</v>
      </c>
      <c r="H153" s="56">
        <f t="shared" si="42"/>
        <v>2.8037383177570093E-2</v>
      </c>
      <c r="I153" s="2"/>
      <c r="J153" s="2">
        <f t="shared" si="54"/>
        <v>0.50155763239875384</v>
      </c>
      <c r="K153" s="2">
        <f t="shared" si="55"/>
        <v>0.4735202492211838</v>
      </c>
      <c r="L153" s="2">
        <f t="shared" si="56"/>
        <v>0</v>
      </c>
      <c r="M153" s="2">
        <f t="shared" si="57"/>
        <v>2.4922118380062364E-2</v>
      </c>
      <c r="N153" s="1">
        <v>966</v>
      </c>
      <c r="O153" s="1">
        <v>912</v>
      </c>
      <c r="Q153" s="1">
        <v>48</v>
      </c>
      <c r="V153" s="1">
        <v>0</v>
      </c>
      <c r="W153" s="1">
        <v>0</v>
      </c>
      <c r="AG153" s="5">
        <f>IF(Q153&gt;0,RANK(Q153,(N153:P153,Q153:AE153)),0)</f>
        <v>3</v>
      </c>
      <c r="AH153" s="5">
        <f>IF(R153&gt;0,RANK(R153,(N153:P153,Q153:AE153)),0)</f>
        <v>0</v>
      </c>
      <c r="AI153" s="5">
        <f>IF(T153&gt;0,RANK(T153,(N153:P153,Q153:AE153)),0)</f>
        <v>0</v>
      </c>
      <c r="AJ153" s="5">
        <f>IF(S153&gt;0,RANK(S153,(N153:P153,Q153:AE153)),0)</f>
        <v>0</v>
      </c>
      <c r="AK153" s="2">
        <f t="shared" si="58"/>
        <v>2.4922118380062305E-2</v>
      </c>
      <c r="AL153" s="2">
        <f t="shared" si="59"/>
        <v>0</v>
      </c>
      <c r="AM153" s="2">
        <f t="shared" si="60"/>
        <v>0</v>
      </c>
      <c r="AN153" s="2">
        <f t="shared" si="61"/>
        <v>0</v>
      </c>
      <c r="AP153" t="s">
        <v>879</v>
      </c>
      <c r="AQ153" t="s">
        <v>287</v>
      </c>
      <c r="AR153">
        <v>6</v>
      </c>
      <c r="AT153" s="88">
        <v>29</v>
      </c>
      <c r="AU153" s="90">
        <v>103</v>
      </c>
      <c r="AV153" s="93">
        <f t="shared" si="52"/>
        <v>29103</v>
      </c>
      <c r="AX153" s="5" t="s">
        <v>199</v>
      </c>
    </row>
    <row r="154" spans="1:50" hidden="1" outlineLevel="1">
      <c r="A154" t="s">
        <v>278</v>
      </c>
      <c r="B154" t="s">
        <v>287</v>
      </c>
      <c r="C154" s="1">
        <f t="shared" si="53"/>
        <v>15354</v>
      </c>
      <c r="D154" s="7">
        <f>IF(N154&gt;0, RANK(N154,(N154:P154,Q154:AE154)),0)</f>
        <v>2</v>
      </c>
      <c r="E154" s="7">
        <f>IF(O154&gt;0,RANK(O154,(N154:P154,Q154:AE154)),0)</f>
        <v>1</v>
      </c>
      <c r="F154" s="7">
        <f>IF(P154&gt;0,RANK(P154,(N154:P154,Q154:AE154)),0)</f>
        <v>0</v>
      </c>
      <c r="G154" s="53">
        <f t="shared" si="41"/>
        <v>2623</v>
      </c>
      <c r="H154" s="56">
        <f t="shared" si="42"/>
        <v>0.17083496157353134</v>
      </c>
      <c r="I154" s="2"/>
      <c r="J154" s="2">
        <f t="shared" si="54"/>
        <v>0.39911423733229123</v>
      </c>
      <c r="K154" s="2">
        <f t="shared" si="55"/>
        <v>0.56994919890582263</v>
      </c>
      <c r="L154" s="2">
        <f t="shared" si="56"/>
        <v>0</v>
      </c>
      <c r="M154" s="2">
        <f t="shared" si="57"/>
        <v>3.0936563761886138E-2</v>
      </c>
      <c r="N154" s="1">
        <v>6128</v>
      </c>
      <c r="O154" s="1">
        <v>8751</v>
      </c>
      <c r="Q154" s="1">
        <v>474</v>
      </c>
      <c r="V154" s="1">
        <v>1</v>
      </c>
      <c r="W154" s="1">
        <v>0</v>
      </c>
      <c r="AG154" s="5">
        <f>IF(Q154&gt;0,RANK(Q154,(N154:P154,Q154:AE154)),0)</f>
        <v>3</v>
      </c>
      <c r="AH154" s="5">
        <f>IF(R154&gt;0,RANK(R154,(N154:P154,Q154:AE154)),0)</f>
        <v>0</v>
      </c>
      <c r="AI154" s="5">
        <f>IF(T154&gt;0,RANK(T154,(N154:P154,Q154:AE154)),0)</f>
        <v>0</v>
      </c>
      <c r="AJ154" s="5">
        <f>IF(S154&gt;0,RANK(S154,(N154:P154,Q154:AE154)),0)</f>
        <v>0</v>
      </c>
      <c r="AK154" s="2">
        <f t="shared" si="58"/>
        <v>3.0871434153966391E-2</v>
      </c>
      <c r="AL154" s="2">
        <f t="shared" si="59"/>
        <v>0</v>
      </c>
      <c r="AM154" s="2">
        <f t="shared" si="60"/>
        <v>0</v>
      </c>
      <c r="AN154" s="2">
        <f t="shared" si="61"/>
        <v>0</v>
      </c>
      <c r="AP154" t="s">
        <v>278</v>
      </c>
      <c r="AQ154" t="s">
        <v>287</v>
      </c>
      <c r="AR154">
        <v>4</v>
      </c>
      <c r="AT154" s="88">
        <v>29</v>
      </c>
      <c r="AU154" s="90">
        <v>105</v>
      </c>
      <c r="AV154" s="93">
        <f t="shared" si="52"/>
        <v>29105</v>
      </c>
      <c r="AX154" s="5" t="s">
        <v>199</v>
      </c>
    </row>
    <row r="155" spans="1:50" hidden="1" outlineLevel="1">
      <c r="A155" t="s">
        <v>209</v>
      </c>
      <c r="B155" t="s">
        <v>287</v>
      </c>
      <c r="C155" s="1">
        <f t="shared" si="53"/>
        <v>15733</v>
      </c>
      <c r="D155" s="7">
        <f>IF(N155&gt;0, RANK(N155,(N155:P155,Q155:AE155)),0)</f>
        <v>1</v>
      </c>
      <c r="E155" s="7">
        <f>IF(O155&gt;0,RANK(O155,(N155:P155,Q155:AE155)),0)</f>
        <v>2</v>
      </c>
      <c r="F155" s="7">
        <f>IF(P155&gt;0,RANK(P155,(N155:P155,Q155:AE155)),0)</f>
        <v>0</v>
      </c>
      <c r="G155" s="53">
        <f t="shared" si="41"/>
        <v>221</v>
      </c>
      <c r="H155" s="56">
        <f t="shared" si="42"/>
        <v>1.4046907773469777E-2</v>
      </c>
      <c r="I155" s="2"/>
      <c r="J155" s="2">
        <f t="shared" si="54"/>
        <v>0.4931036674505816</v>
      </c>
      <c r="K155" s="2">
        <f t="shared" si="55"/>
        <v>0.47905675967711181</v>
      </c>
      <c r="L155" s="2">
        <f t="shared" si="56"/>
        <v>0</v>
      </c>
      <c r="M155" s="2">
        <f t="shared" si="57"/>
        <v>2.783957287230665E-2</v>
      </c>
      <c r="N155" s="1">
        <v>7758</v>
      </c>
      <c r="O155" s="1">
        <v>7537</v>
      </c>
      <c r="Q155" s="1">
        <v>438</v>
      </c>
      <c r="V155" s="1">
        <v>0</v>
      </c>
      <c r="W155" s="1">
        <v>0</v>
      </c>
      <c r="AG155" s="5">
        <f>IF(Q155&gt;0,RANK(Q155,(N155:P155,Q155:AE155)),0)</f>
        <v>3</v>
      </c>
      <c r="AH155" s="5">
        <f>IF(R155&gt;0,RANK(R155,(N155:P155,Q155:AE155)),0)</f>
        <v>0</v>
      </c>
      <c r="AI155" s="5">
        <f>IF(T155&gt;0,RANK(T155,(N155:P155,Q155:AE155)),0)</f>
        <v>0</v>
      </c>
      <c r="AJ155" s="5">
        <f>IF(S155&gt;0,RANK(S155,(N155:P155,Q155:AE155)),0)</f>
        <v>0</v>
      </c>
      <c r="AK155" s="2">
        <f t="shared" si="58"/>
        <v>2.7839572872306616E-2</v>
      </c>
      <c r="AL155" s="2">
        <f t="shared" si="59"/>
        <v>0</v>
      </c>
      <c r="AM155" s="2">
        <f t="shared" si="60"/>
        <v>0</v>
      </c>
      <c r="AN155" s="2">
        <f t="shared" si="61"/>
        <v>0</v>
      </c>
      <c r="AP155" t="s">
        <v>209</v>
      </c>
      <c r="AQ155" t="s">
        <v>287</v>
      </c>
      <c r="AR155">
        <v>5</v>
      </c>
      <c r="AT155" s="88">
        <v>29</v>
      </c>
      <c r="AU155" s="90">
        <v>107</v>
      </c>
      <c r="AV155" s="93">
        <f t="shared" si="52"/>
        <v>29107</v>
      </c>
      <c r="AX155" s="5" t="s">
        <v>199</v>
      </c>
    </row>
    <row r="156" spans="1:50" hidden="1" outlineLevel="1">
      <c r="A156" t="s">
        <v>641</v>
      </c>
      <c r="B156" t="s">
        <v>287</v>
      </c>
      <c r="C156" s="1">
        <f t="shared" si="53"/>
        <v>15688</v>
      </c>
      <c r="D156" s="7">
        <f>IF(N156&gt;0, RANK(N156,(N156:P156,Q156:AE156)),0)</f>
        <v>2</v>
      </c>
      <c r="E156" s="7">
        <f>IF(O156&gt;0,RANK(O156,(N156:P156,Q156:AE156)),0)</f>
        <v>1</v>
      </c>
      <c r="F156" s="7">
        <f>IF(P156&gt;0,RANK(P156,(N156:P156,Q156:AE156)),0)</f>
        <v>0</v>
      </c>
      <c r="G156" s="53">
        <f t="shared" si="41"/>
        <v>2761</v>
      </c>
      <c r="H156" s="56">
        <f t="shared" si="42"/>
        <v>0.17599439061703212</v>
      </c>
      <c r="I156" s="2"/>
      <c r="J156" s="2">
        <f t="shared" si="54"/>
        <v>0.39909484956654767</v>
      </c>
      <c r="K156" s="2">
        <f t="shared" si="55"/>
        <v>0.57508924018357976</v>
      </c>
      <c r="L156" s="2">
        <f t="shared" si="56"/>
        <v>0</v>
      </c>
      <c r="M156" s="2">
        <f t="shared" si="57"/>
        <v>2.581591024987262E-2</v>
      </c>
      <c r="N156" s="1">
        <v>6261</v>
      </c>
      <c r="O156" s="1">
        <v>9022</v>
      </c>
      <c r="Q156" s="1">
        <v>405</v>
      </c>
      <c r="V156" s="1">
        <v>0</v>
      </c>
      <c r="W156" s="1">
        <v>0</v>
      </c>
      <c r="AG156" s="5">
        <f>IF(Q156&gt;0,RANK(Q156,(N156:P156,Q156:AE156)),0)</f>
        <v>3</v>
      </c>
      <c r="AH156" s="5">
        <f>IF(R156&gt;0,RANK(R156,(N156:P156,Q156:AE156)),0)</f>
        <v>0</v>
      </c>
      <c r="AI156" s="5">
        <f>IF(T156&gt;0,RANK(T156,(N156:P156,Q156:AE156)),0)</f>
        <v>0</v>
      </c>
      <c r="AJ156" s="5">
        <f>IF(S156&gt;0,RANK(S156,(N156:P156,Q156:AE156)),0)</f>
        <v>0</v>
      </c>
      <c r="AK156" s="2">
        <f t="shared" si="58"/>
        <v>2.5815910249872513E-2</v>
      </c>
      <c r="AL156" s="2">
        <f t="shared" si="59"/>
        <v>0</v>
      </c>
      <c r="AM156" s="2">
        <f t="shared" si="60"/>
        <v>0</v>
      </c>
      <c r="AN156" s="2">
        <f t="shared" si="61"/>
        <v>0</v>
      </c>
      <c r="AP156" t="s">
        <v>641</v>
      </c>
      <c r="AQ156" t="s">
        <v>287</v>
      </c>
      <c r="AR156">
        <v>7</v>
      </c>
      <c r="AT156" s="88">
        <v>29</v>
      </c>
      <c r="AU156" s="90">
        <v>109</v>
      </c>
      <c r="AV156" s="93">
        <f t="shared" si="52"/>
        <v>29109</v>
      </c>
      <c r="AX156" s="5" t="s">
        <v>199</v>
      </c>
    </row>
    <row r="157" spans="1:50" hidden="1" outlineLevel="1">
      <c r="A157" t="s">
        <v>112</v>
      </c>
      <c r="B157" t="s">
        <v>287</v>
      </c>
      <c r="C157" s="1">
        <f t="shared" si="53"/>
        <v>4241</v>
      </c>
      <c r="D157" s="7">
        <f>IF(N157&gt;0, RANK(N157,(N157:P157,Q157:AE157)),0)</f>
        <v>1</v>
      </c>
      <c r="E157" s="7">
        <f>IF(O157&gt;0,RANK(O157,(N157:P157,Q157:AE157)),0)</f>
        <v>2</v>
      </c>
      <c r="F157" s="7">
        <f>IF(P157&gt;0,RANK(P157,(N157:P157,Q157:AE157)),0)</f>
        <v>0</v>
      </c>
      <c r="G157" s="53">
        <f t="shared" si="41"/>
        <v>55</v>
      </c>
      <c r="H157" s="56">
        <f t="shared" si="42"/>
        <v>1.2968639471822684E-2</v>
      </c>
      <c r="I157" s="2"/>
      <c r="J157" s="2">
        <f t="shared" si="54"/>
        <v>0.49540202782362652</v>
      </c>
      <c r="K157" s="2">
        <f t="shared" si="55"/>
        <v>0.48243338835180383</v>
      </c>
      <c r="L157" s="2">
        <f t="shared" si="56"/>
        <v>0</v>
      </c>
      <c r="M157" s="2">
        <f t="shared" si="57"/>
        <v>2.216458382456965E-2</v>
      </c>
      <c r="N157" s="1">
        <v>2101</v>
      </c>
      <c r="O157" s="1">
        <v>2046</v>
      </c>
      <c r="Q157" s="1">
        <v>94</v>
      </c>
      <c r="V157" s="1">
        <v>0</v>
      </c>
      <c r="W157" s="1">
        <v>0</v>
      </c>
      <c r="AG157" s="5">
        <f>IF(Q157&gt;0,RANK(Q157,(N157:P157,Q157:AE157)),0)</f>
        <v>3</v>
      </c>
      <c r="AH157" s="5">
        <f>IF(R157&gt;0,RANK(R157,(N157:P157,Q157:AE157)),0)</f>
        <v>0</v>
      </c>
      <c r="AI157" s="5">
        <f>IF(T157&gt;0,RANK(T157,(N157:P157,Q157:AE157)),0)</f>
        <v>0</v>
      </c>
      <c r="AJ157" s="5">
        <f>IF(S157&gt;0,RANK(S157,(N157:P157,Q157:AE157)),0)</f>
        <v>0</v>
      </c>
      <c r="AK157" s="2">
        <f t="shared" si="58"/>
        <v>2.2164583824569678E-2</v>
      </c>
      <c r="AL157" s="2">
        <f t="shared" si="59"/>
        <v>0</v>
      </c>
      <c r="AM157" s="2">
        <f t="shared" si="60"/>
        <v>0</v>
      </c>
      <c r="AN157" s="2">
        <f t="shared" si="61"/>
        <v>0</v>
      </c>
      <c r="AP157" t="s">
        <v>112</v>
      </c>
      <c r="AQ157" t="s">
        <v>287</v>
      </c>
      <c r="AR157">
        <v>6</v>
      </c>
      <c r="AT157" s="88">
        <v>29</v>
      </c>
      <c r="AU157" s="90">
        <v>111</v>
      </c>
      <c r="AV157" s="93">
        <f t="shared" si="52"/>
        <v>29111</v>
      </c>
      <c r="AX157" s="5" t="s">
        <v>199</v>
      </c>
    </row>
    <row r="158" spans="1:50" hidden="1" outlineLevel="1">
      <c r="A158" t="s">
        <v>750</v>
      </c>
      <c r="B158" t="s">
        <v>287</v>
      </c>
      <c r="C158" s="1">
        <f t="shared" si="53"/>
        <v>22525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>IF(P158&gt;0,RANK(P158,(N158:P158,Q158:AE158)),0)</f>
        <v>0</v>
      </c>
      <c r="G158" s="53">
        <f t="shared" si="41"/>
        <v>362</v>
      </c>
      <c r="H158" s="56">
        <f t="shared" si="42"/>
        <v>1.6071032186459489E-2</v>
      </c>
      <c r="I158" s="2"/>
      <c r="J158" s="2">
        <f t="shared" si="54"/>
        <v>0.47635960044395115</v>
      </c>
      <c r="K158" s="2">
        <f t="shared" si="55"/>
        <v>0.49243063263041065</v>
      </c>
      <c r="L158" s="2">
        <f t="shared" si="56"/>
        <v>0</v>
      </c>
      <c r="M158" s="2">
        <f t="shared" si="57"/>
        <v>3.1209766925638149E-2</v>
      </c>
      <c r="N158" s="1">
        <v>10730</v>
      </c>
      <c r="O158" s="1">
        <v>11092</v>
      </c>
      <c r="Q158" s="1">
        <v>703</v>
      </c>
      <c r="V158" s="1">
        <v>0</v>
      </c>
      <c r="W158" s="1">
        <v>0</v>
      </c>
      <c r="AG158" s="5">
        <f>IF(Q158&gt;0,RANK(Q158,(N158:P158,Q158:AE158)),0)</f>
        <v>3</v>
      </c>
      <c r="AH158" s="5">
        <f>IF(R158&gt;0,RANK(R158,(N158:P158,Q158:AE158)),0)</f>
        <v>0</v>
      </c>
      <c r="AI158" s="5">
        <f>IF(T158&gt;0,RANK(T158,(N158:P158,Q158:AE158)),0)</f>
        <v>0</v>
      </c>
      <c r="AJ158" s="5">
        <f>IF(S158&gt;0,RANK(S158,(N158:P158,Q158:AE158)),0)</f>
        <v>0</v>
      </c>
      <c r="AK158" s="2">
        <f t="shared" si="58"/>
        <v>3.1209766925638181E-2</v>
      </c>
      <c r="AL158" s="2">
        <f t="shared" si="59"/>
        <v>0</v>
      </c>
      <c r="AM158" s="2">
        <f t="shared" si="60"/>
        <v>0</v>
      </c>
      <c r="AN158" s="2">
        <f t="shared" si="61"/>
        <v>0</v>
      </c>
      <c r="AP158" t="s">
        <v>750</v>
      </c>
      <c r="AQ158" t="s">
        <v>287</v>
      </c>
      <c r="AR158">
        <v>3</v>
      </c>
      <c r="AT158" s="88">
        <v>29</v>
      </c>
      <c r="AU158" s="90">
        <v>113</v>
      </c>
      <c r="AV158" s="93">
        <f t="shared" si="52"/>
        <v>29113</v>
      </c>
      <c r="AX158" s="5" t="s">
        <v>199</v>
      </c>
    </row>
    <row r="159" spans="1:50" hidden="1" outlineLevel="1">
      <c r="A159" t="s">
        <v>412</v>
      </c>
      <c r="B159" t="s">
        <v>287</v>
      </c>
      <c r="C159" s="1">
        <f t="shared" si="53"/>
        <v>5528</v>
      </c>
      <c r="D159" s="7">
        <f>IF(N159&gt;0, RANK(N159,(N159:P159,Q159:AE159)),0)</f>
        <v>1</v>
      </c>
      <c r="E159" s="7">
        <f>IF(O159&gt;0,RANK(O159,(N159:P159,Q159:AE159)),0)</f>
        <v>2</v>
      </c>
      <c r="F159" s="7">
        <f>IF(P159&gt;0,RANK(P159,(N159:P159,Q159:AE159)),0)</f>
        <v>0</v>
      </c>
      <c r="G159" s="53">
        <f t="shared" si="41"/>
        <v>432</v>
      </c>
      <c r="H159" s="56">
        <f t="shared" si="42"/>
        <v>7.8147612156295218E-2</v>
      </c>
      <c r="I159" s="2"/>
      <c r="J159" s="2">
        <f t="shared" si="54"/>
        <v>0.52243125904486254</v>
      </c>
      <c r="K159" s="2">
        <f t="shared" si="55"/>
        <v>0.44428364688856731</v>
      </c>
      <c r="L159" s="2">
        <f t="shared" si="56"/>
        <v>0</v>
      </c>
      <c r="M159" s="2">
        <f t="shared" si="57"/>
        <v>3.3285094066570153E-2</v>
      </c>
      <c r="N159" s="1">
        <v>2888</v>
      </c>
      <c r="O159" s="1">
        <v>2456</v>
      </c>
      <c r="Q159" s="1">
        <v>184</v>
      </c>
      <c r="V159" s="1">
        <v>0</v>
      </c>
      <c r="W159" s="1">
        <v>0</v>
      </c>
      <c r="AG159" s="5">
        <f>IF(Q159&gt;0,RANK(Q159,(N159:P159,Q159:AE159)),0)</f>
        <v>3</v>
      </c>
      <c r="AH159" s="5">
        <f>IF(R159&gt;0,RANK(R159,(N159:P159,Q159:AE159)),0)</f>
        <v>0</v>
      </c>
      <c r="AI159" s="5">
        <f>IF(T159&gt;0,RANK(T159,(N159:P159,Q159:AE159)),0)</f>
        <v>0</v>
      </c>
      <c r="AJ159" s="5">
        <f>IF(S159&gt;0,RANK(S159,(N159:P159,Q159:AE159)),0)</f>
        <v>0</v>
      </c>
      <c r="AK159" s="2">
        <f t="shared" si="58"/>
        <v>3.3285094066570188E-2</v>
      </c>
      <c r="AL159" s="2">
        <f t="shared" si="59"/>
        <v>0</v>
      </c>
      <c r="AM159" s="2">
        <f t="shared" si="60"/>
        <v>0</v>
      </c>
      <c r="AN159" s="2">
        <f t="shared" si="61"/>
        <v>0</v>
      </c>
      <c r="AP159" t="s">
        <v>412</v>
      </c>
      <c r="AQ159" t="s">
        <v>287</v>
      </c>
      <c r="AR159">
        <v>6</v>
      </c>
      <c r="AT159" s="88">
        <v>29</v>
      </c>
      <c r="AU159" s="90">
        <v>115</v>
      </c>
      <c r="AV159" s="93">
        <f t="shared" si="52"/>
        <v>29115</v>
      </c>
      <c r="AX159" s="5" t="s">
        <v>199</v>
      </c>
    </row>
    <row r="160" spans="1:50" hidden="1" outlineLevel="1">
      <c r="A160" t="s">
        <v>537</v>
      </c>
      <c r="B160" t="s">
        <v>287</v>
      </c>
      <c r="C160" s="1">
        <f t="shared" si="53"/>
        <v>5997</v>
      </c>
      <c r="D160" s="7">
        <f>IF(N160&gt;0, RANK(N160,(N160:P160,Q160:AE160)),0)</f>
        <v>2</v>
      </c>
      <c r="E160" s="7">
        <f>IF(O160&gt;0,RANK(O160,(N160:P160,Q160:AE160)),0)</f>
        <v>1</v>
      </c>
      <c r="F160" s="7">
        <f>IF(P160&gt;0,RANK(P160,(N160:P160,Q160:AE160)),0)</f>
        <v>0</v>
      </c>
      <c r="G160" s="53">
        <f t="shared" si="41"/>
        <v>16</v>
      </c>
      <c r="H160" s="56">
        <f t="shared" si="42"/>
        <v>2.6680006670001667E-3</v>
      </c>
      <c r="I160" s="2"/>
      <c r="J160" s="2">
        <f t="shared" si="54"/>
        <v>0.48457562114390529</v>
      </c>
      <c r="K160" s="2">
        <f t="shared" si="55"/>
        <v>0.48724362181090547</v>
      </c>
      <c r="L160" s="2">
        <f t="shared" si="56"/>
        <v>0</v>
      </c>
      <c r="M160" s="2">
        <f t="shared" si="57"/>
        <v>2.8180757045189242E-2</v>
      </c>
      <c r="N160" s="1">
        <v>2906</v>
      </c>
      <c r="O160" s="1">
        <v>2922</v>
      </c>
      <c r="Q160" s="1">
        <v>169</v>
      </c>
      <c r="V160" s="1">
        <v>0</v>
      </c>
      <c r="W160" s="1">
        <v>0</v>
      </c>
      <c r="AG160" s="5">
        <f>IF(Q160&gt;0,RANK(Q160,(N160:P160,Q160:AE160)),0)</f>
        <v>3</v>
      </c>
      <c r="AH160" s="5">
        <f>IF(R160&gt;0,RANK(R160,(N160:P160,Q160:AE160)),0)</f>
        <v>0</v>
      </c>
      <c r="AI160" s="5">
        <f>IF(T160&gt;0,RANK(T160,(N160:P160,Q160:AE160)),0)</f>
        <v>0</v>
      </c>
      <c r="AJ160" s="5">
        <f>IF(S160&gt;0,RANK(S160,(N160:P160,Q160:AE160)),0)</f>
        <v>0</v>
      </c>
      <c r="AK160" s="2">
        <f t="shared" si="58"/>
        <v>2.8180757045189263E-2</v>
      </c>
      <c r="AL160" s="2">
        <f t="shared" si="59"/>
        <v>0</v>
      </c>
      <c r="AM160" s="2">
        <f t="shared" si="60"/>
        <v>0</v>
      </c>
      <c r="AN160" s="2">
        <f t="shared" si="61"/>
        <v>0</v>
      </c>
      <c r="AP160" t="s">
        <v>537</v>
      </c>
      <c r="AQ160" t="s">
        <v>287</v>
      </c>
      <c r="AR160">
        <v>6</v>
      </c>
      <c r="AT160" s="88">
        <v>29</v>
      </c>
      <c r="AU160" s="90">
        <v>117</v>
      </c>
      <c r="AV160" s="93">
        <f t="shared" si="52"/>
        <v>29117</v>
      </c>
      <c r="AX160" s="5" t="s">
        <v>199</v>
      </c>
    </row>
    <row r="161" spans="1:50" hidden="1" outlineLevel="1">
      <c r="A161" t="s">
        <v>628</v>
      </c>
      <c r="B161" t="s">
        <v>287</v>
      </c>
      <c r="C161" s="1">
        <f t="shared" si="53"/>
        <v>7746</v>
      </c>
      <c r="D161" s="7">
        <f>IF(N161&gt;0, RANK(N161,(N161:P161,Q161:AE161)),0)</f>
        <v>2</v>
      </c>
      <c r="E161" s="7">
        <f>IF(O161&gt;0,RANK(O161,(N161:P161,Q161:AE161)),0)</f>
        <v>1</v>
      </c>
      <c r="F161" s="7">
        <f>IF(P161&gt;0,RANK(P161,(N161:P161,Q161:AE161)),0)</f>
        <v>0</v>
      </c>
      <c r="G161" s="53">
        <f t="shared" si="41"/>
        <v>2259</v>
      </c>
      <c r="H161" s="56">
        <f t="shared" si="42"/>
        <v>0.2916343919442293</v>
      </c>
      <c r="I161" s="2"/>
      <c r="J161" s="2">
        <f t="shared" si="54"/>
        <v>0.33100955331784149</v>
      </c>
      <c r="K161" s="2">
        <f t="shared" si="55"/>
        <v>0.62264394526207079</v>
      </c>
      <c r="L161" s="2">
        <f t="shared" si="56"/>
        <v>0</v>
      </c>
      <c r="M161" s="2">
        <f t="shared" si="57"/>
        <v>4.6346501420087782E-2</v>
      </c>
      <c r="N161" s="1">
        <v>2564</v>
      </c>
      <c r="O161" s="1">
        <v>4823</v>
      </c>
      <c r="Q161" s="1">
        <v>359</v>
      </c>
      <c r="V161" s="1">
        <v>0</v>
      </c>
      <c r="W161" s="1">
        <v>0</v>
      </c>
      <c r="AG161" s="5">
        <f>IF(Q161&gt;0,RANK(Q161,(N161:P161,Q161:AE161)),0)</f>
        <v>3</v>
      </c>
      <c r="AH161" s="5">
        <f>IF(R161&gt;0,RANK(R161,(N161:P161,Q161:AE161)),0)</f>
        <v>0</v>
      </c>
      <c r="AI161" s="5">
        <f>IF(T161&gt;0,RANK(T161,(N161:P161,Q161:AE161)),0)</f>
        <v>0</v>
      </c>
      <c r="AJ161" s="5">
        <f>IF(S161&gt;0,RANK(S161,(N161:P161,Q161:AE161)),0)</f>
        <v>0</v>
      </c>
      <c r="AK161" s="2">
        <f t="shared" si="58"/>
        <v>4.6346501420087789E-2</v>
      </c>
      <c r="AL161" s="2">
        <f t="shared" si="59"/>
        <v>0</v>
      </c>
      <c r="AM161" s="2">
        <f t="shared" si="60"/>
        <v>0</v>
      </c>
      <c r="AN161" s="2">
        <f t="shared" si="61"/>
        <v>0</v>
      </c>
      <c r="AP161" t="s">
        <v>628</v>
      </c>
      <c r="AQ161" t="s">
        <v>287</v>
      </c>
      <c r="AR161">
        <v>7</v>
      </c>
      <c r="AT161" s="88">
        <v>29</v>
      </c>
      <c r="AU161" s="90">
        <v>119</v>
      </c>
      <c r="AV161" s="93">
        <f t="shared" si="52"/>
        <v>29119</v>
      </c>
      <c r="AX161" s="5" t="s">
        <v>199</v>
      </c>
    </row>
    <row r="162" spans="1:50" hidden="1" outlineLevel="1">
      <c r="A162" t="s">
        <v>185</v>
      </c>
      <c r="B162" t="s">
        <v>287</v>
      </c>
      <c r="C162" s="1">
        <f t="shared" si="53"/>
        <v>7104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>IF(P162&gt;0,RANK(P162,(N162:P162,Q162:AE162)),0)</f>
        <v>0</v>
      </c>
      <c r="G162" s="53">
        <f t="shared" ref="G162:G225" si="62">IF(C162&gt;0,MAX(N162:P162)-LARGE(N162:P162,2),0)</f>
        <v>782</v>
      </c>
      <c r="H162" s="56">
        <f t="shared" ref="H162:H225" si="63">IF(C162&gt;0,G162/C162,0)</f>
        <v>0.11007882882882883</v>
      </c>
      <c r="I162" s="2"/>
      <c r="J162" s="2">
        <f t="shared" si="54"/>
        <v>0.43440315315315314</v>
      </c>
      <c r="K162" s="2">
        <f t="shared" si="55"/>
        <v>0.54448198198198194</v>
      </c>
      <c r="L162" s="2">
        <f t="shared" si="56"/>
        <v>0</v>
      </c>
      <c r="M162" s="2">
        <f t="shared" si="57"/>
        <v>2.1114864864864913E-2</v>
      </c>
      <c r="N162" s="1">
        <v>3086</v>
      </c>
      <c r="O162" s="1">
        <v>3868</v>
      </c>
      <c r="Q162" s="1">
        <v>150</v>
      </c>
      <c r="V162" s="1">
        <v>0</v>
      </c>
      <c r="W162" s="1">
        <v>0</v>
      </c>
      <c r="AG162" s="5">
        <f>IF(Q162&gt;0,RANK(Q162,(N162:P162,Q162:AE162)),0)</f>
        <v>3</v>
      </c>
      <c r="AH162" s="5">
        <f>IF(R162&gt;0,RANK(R162,(N162:P162,Q162:AE162)),0)</f>
        <v>0</v>
      </c>
      <c r="AI162" s="5">
        <f>IF(T162&gt;0,RANK(T162,(N162:P162,Q162:AE162)),0)</f>
        <v>0</v>
      </c>
      <c r="AJ162" s="5">
        <f>IF(S162&gt;0,RANK(S162,(N162:P162,Q162:AE162)),0)</f>
        <v>0</v>
      </c>
      <c r="AK162" s="2">
        <f t="shared" si="58"/>
        <v>2.1114864864864864E-2</v>
      </c>
      <c r="AL162" s="2">
        <f t="shared" si="59"/>
        <v>0</v>
      </c>
      <c r="AM162" s="2">
        <f t="shared" si="60"/>
        <v>0</v>
      </c>
      <c r="AN162" s="2">
        <f t="shared" si="61"/>
        <v>0</v>
      </c>
      <c r="AP162" t="s">
        <v>185</v>
      </c>
      <c r="AQ162" t="s">
        <v>287</v>
      </c>
      <c r="AR162">
        <v>6</v>
      </c>
      <c r="AT162" s="88">
        <v>29</v>
      </c>
      <c r="AU162" s="90">
        <v>121</v>
      </c>
      <c r="AV162" s="93">
        <f t="shared" si="52"/>
        <v>29121</v>
      </c>
      <c r="AX162" s="5" t="s">
        <v>199</v>
      </c>
    </row>
    <row r="163" spans="1:50" hidden="1" outlineLevel="1">
      <c r="A163" t="s">
        <v>395</v>
      </c>
      <c r="B163" t="s">
        <v>287</v>
      </c>
      <c r="C163" s="1">
        <f t="shared" si="53"/>
        <v>4895</v>
      </c>
      <c r="D163" s="7">
        <f>IF(N163&gt;0, RANK(N163,(N163:P163,Q163:AE163)),0)</f>
        <v>1</v>
      </c>
      <c r="E163" s="7">
        <f>IF(O163&gt;0,RANK(O163,(N163:P163,Q163:AE163)),0)</f>
        <v>2</v>
      </c>
      <c r="F163" s="7">
        <f>IF(P163&gt;0,RANK(P163,(N163:P163,Q163:AE163)),0)</f>
        <v>0</v>
      </c>
      <c r="G163" s="53">
        <f t="shared" si="62"/>
        <v>157</v>
      </c>
      <c r="H163" s="56">
        <f t="shared" si="63"/>
        <v>3.2073544433094993E-2</v>
      </c>
      <c r="I163" s="2"/>
      <c r="J163" s="2">
        <f t="shared" si="54"/>
        <v>0.50153217568947905</v>
      </c>
      <c r="K163" s="2">
        <f t="shared" si="55"/>
        <v>0.46945863125638404</v>
      </c>
      <c r="L163" s="2">
        <f t="shared" si="56"/>
        <v>0</v>
      </c>
      <c r="M163" s="2">
        <f t="shared" si="57"/>
        <v>2.9009193054136906E-2</v>
      </c>
      <c r="N163" s="1">
        <v>2455</v>
      </c>
      <c r="O163" s="1">
        <v>2298</v>
      </c>
      <c r="Q163" s="1">
        <v>142</v>
      </c>
      <c r="V163" s="1">
        <v>0</v>
      </c>
      <c r="W163" s="1">
        <v>0</v>
      </c>
      <c r="AG163" s="5">
        <f>IF(Q163&gt;0,RANK(Q163,(N163:P163,Q163:AE163)),0)</f>
        <v>3</v>
      </c>
      <c r="AH163" s="5">
        <f>IF(R163&gt;0,RANK(R163,(N163:P163,Q163:AE163)),0)</f>
        <v>0</v>
      </c>
      <c r="AI163" s="5">
        <f>IF(T163&gt;0,RANK(T163,(N163:P163,Q163:AE163)),0)</f>
        <v>0</v>
      </c>
      <c r="AJ163" s="5">
        <f>IF(S163&gt;0,RANK(S163,(N163:P163,Q163:AE163)),0)</f>
        <v>0</v>
      </c>
      <c r="AK163" s="2">
        <f t="shared" si="58"/>
        <v>2.9009193054136875E-2</v>
      </c>
      <c r="AL163" s="2">
        <f t="shared" si="59"/>
        <v>0</v>
      </c>
      <c r="AM163" s="2">
        <f t="shared" si="60"/>
        <v>0</v>
      </c>
      <c r="AN163" s="2">
        <f t="shared" si="61"/>
        <v>0</v>
      </c>
      <c r="AP163" t="s">
        <v>395</v>
      </c>
      <c r="AQ163" t="s">
        <v>287</v>
      </c>
      <c r="AR163">
        <v>8</v>
      </c>
      <c r="AT163" s="88">
        <v>29</v>
      </c>
      <c r="AU163" s="90">
        <v>123</v>
      </c>
      <c r="AV163" s="93">
        <f t="shared" si="52"/>
        <v>29123</v>
      </c>
      <c r="AX163" s="5" t="s">
        <v>199</v>
      </c>
    </row>
    <row r="164" spans="1:50" hidden="1" outlineLevel="1">
      <c r="A164" t="s">
        <v>418</v>
      </c>
      <c r="B164" t="s">
        <v>287</v>
      </c>
      <c r="C164" s="1">
        <f t="shared" si="53"/>
        <v>4537</v>
      </c>
      <c r="D164" s="7">
        <f>IF(N164&gt;0, RANK(N164,(N164:P164,Q164:AE164)),0)</f>
        <v>2</v>
      </c>
      <c r="E164" s="7">
        <f>IF(O164&gt;0,RANK(O164,(N164:P164,Q164:AE164)),0)</f>
        <v>1</v>
      </c>
      <c r="F164" s="7">
        <f>IF(P164&gt;0,RANK(P164,(N164:P164,Q164:AE164)),0)</f>
        <v>0</v>
      </c>
      <c r="G164" s="53">
        <f t="shared" si="62"/>
        <v>269</v>
      </c>
      <c r="H164" s="56">
        <f t="shared" si="63"/>
        <v>5.9290279920652417E-2</v>
      </c>
      <c r="I164" s="2"/>
      <c r="J164" s="2">
        <f t="shared" si="54"/>
        <v>0.45580780251267355</v>
      </c>
      <c r="K164" s="2">
        <f t="shared" si="55"/>
        <v>0.515098082433326</v>
      </c>
      <c r="L164" s="2">
        <f t="shared" si="56"/>
        <v>0</v>
      </c>
      <c r="M164" s="2">
        <f t="shared" si="57"/>
        <v>2.9094115054000502E-2</v>
      </c>
      <c r="N164" s="1">
        <v>2068</v>
      </c>
      <c r="O164" s="1">
        <v>2337</v>
      </c>
      <c r="Q164" s="1">
        <v>132</v>
      </c>
      <c r="V164" s="1">
        <v>0</v>
      </c>
      <c r="W164" s="1">
        <v>0</v>
      </c>
      <c r="AG164" s="5">
        <f>IF(Q164&gt;0,RANK(Q164,(N164:P164,Q164:AE164)),0)</f>
        <v>3</v>
      </c>
      <c r="AH164" s="5">
        <f>IF(R164&gt;0,RANK(R164,(N164:P164,Q164:AE164)),0)</f>
        <v>0</v>
      </c>
      <c r="AI164" s="5">
        <f>IF(T164&gt;0,RANK(T164,(N164:P164,Q164:AE164)),0)</f>
        <v>0</v>
      </c>
      <c r="AJ164" s="5">
        <f>IF(S164&gt;0,RANK(S164,(N164:P164,Q164:AE164)),0)</f>
        <v>0</v>
      </c>
      <c r="AK164" s="2">
        <f t="shared" si="58"/>
        <v>2.909411505400044E-2</v>
      </c>
      <c r="AL164" s="2">
        <f t="shared" si="59"/>
        <v>0</v>
      </c>
      <c r="AM164" s="2">
        <f t="shared" si="60"/>
        <v>0</v>
      </c>
      <c r="AN164" s="2">
        <f t="shared" si="61"/>
        <v>0</v>
      </c>
      <c r="AP164" t="s">
        <v>418</v>
      </c>
      <c r="AQ164" t="s">
        <v>287</v>
      </c>
      <c r="AR164">
        <v>3</v>
      </c>
      <c r="AT164" s="88">
        <v>29</v>
      </c>
      <c r="AU164" s="90">
        <v>125</v>
      </c>
      <c r="AV164" s="93">
        <f t="shared" si="52"/>
        <v>29125</v>
      </c>
      <c r="AX164" s="5" t="s">
        <v>199</v>
      </c>
    </row>
    <row r="165" spans="1:50" hidden="1" outlineLevel="1">
      <c r="A165" t="s">
        <v>143</v>
      </c>
      <c r="B165" t="s">
        <v>287</v>
      </c>
      <c r="C165" s="1">
        <f t="shared" si="53"/>
        <v>12031</v>
      </c>
      <c r="D165" s="7">
        <f>IF(N165&gt;0, RANK(N165,(N165:P165,Q165:AE165)),0)</f>
        <v>2</v>
      </c>
      <c r="E165" s="7">
        <f>IF(O165&gt;0,RANK(O165,(N165:P165,Q165:AE165)),0)</f>
        <v>1</v>
      </c>
      <c r="F165" s="7">
        <f>IF(P165&gt;0,RANK(P165,(N165:P165,Q165:AE165)),0)</f>
        <v>0</v>
      </c>
      <c r="G165" s="53">
        <f t="shared" si="62"/>
        <v>986</v>
      </c>
      <c r="H165" s="56">
        <f t="shared" si="63"/>
        <v>8.1954949713240799E-2</v>
      </c>
      <c r="I165" s="2"/>
      <c r="J165" s="2">
        <f t="shared" si="54"/>
        <v>0.44834178372537609</v>
      </c>
      <c r="K165" s="2">
        <f t="shared" si="55"/>
        <v>0.53029673343861694</v>
      </c>
      <c r="L165" s="2">
        <f t="shared" si="56"/>
        <v>0</v>
      </c>
      <c r="M165" s="2">
        <f t="shared" si="57"/>
        <v>2.1361482836007029E-2</v>
      </c>
      <c r="N165" s="1">
        <v>5394</v>
      </c>
      <c r="O165" s="1">
        <v>6380</v>
      </c>
      <c r="Q165" s="1">
        <v>257</v>
      </c>
      <c r="V165" s="1">
        <v>0</v>
      </c>
      <c r="W165" s="1">
        <v>0</v>
      </c>
      <c r="AG165" s="5">
        <f>IF(Q165&gt;0,RANK(Q165,(N165:P165,Q165:AE165)),0)</f>
        <v>3</v>
      </c>
      <c r="AH165" s="5">
        <f>IF(R165&gt;0,RANK(R165,(N165:P165,Q165:AE165)),0)</f>
        <v>0</v>
      </c>
      <c r="AI165" s="5">
        <f>IF(T165&gt;0,RANK(T165,(N165:P165,Q165:AE165)),0)</f>
        <v>0</v>
      </c>
      <c r="AJ165" s="5">
        <f>IF(S165&gt;0,RANK(S165,(N165:P165,Q165:AE165)),0)</f>
        <v>0</v>
      </c>
      <c r="AK165" s="2">
        <f t="shared" si="58"/>
        <v>2.1361482836006983E-2</v>
      </c>
      <c r="AL165" s="2">
        <f t="shared" si="59"/>
        <v>0</v>
      </c>
      <c r="AM165" s="2">
        <f t="shared" si="60"/>
        <v>0</v>
      </c>
      <c r="AN165" s="2">
        <f t="shared" si="61"/>
        <v>0</v>
      </c>
      <c r="AP165" t="s">
        <v>143</v>
      </c>
      <c r="AQ165" t="s">
        <v>287</v>
      </c>
      <c r="AR165">
        <v>6</v>
      </c>
      <c r="AT165" s="88">
        <v>29</v>
      </c>
      <c r="AU165" s="90">
        <v>127</v>
      </c>
      <c r="AV165" s="93">
        <f t="shared" si="52"/>
        <v>29127</v>
      </c>
      <c r="AX165" s="5" t="s">
        <v>199</v>
      </c>
    </row>
    <row r="166" spans="1:50" hidden="1" outlineLevel="1">
      <c r="A166" t="s">
        <v>31</v>
      </c>
      <c r="B166" t="s">
        <v>287</v>
      </c>
      <c r="C166" s="1">
        <f t="shared" ref="C166:C197" si="64">SUM(N166:AE166)</f>
        <v>1645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>IF(P166&gt;0,RANK(P166,(N166:P166,Q166:AE166)),0)</f>
        <v>0</v>
      </c>
      <c r="G166" s="53">
        <f t="shared" si="62"/>
        <v>587</v>
      </c>
      <c r="H166" s="56">
        <f t="shared" si="63"/>
        <v>0.35683890577507599</v>
      </c>
      <c r="I166" s="2"/>
      <c r="J166" s="2">
        <f t="shared" ref="J166:J197" si="65">IF($C166=0,"-",N166/$C166)</f>
        <v>0.30577507598784193</v>
      </c>
      <c r="K166" s="2">
        <f t="shared" ref="K166:K197" si="66">IF($C166=0,"-",O166/$C166)</f>
        <v>0.66261398176291797</v>
      </c>
      <c r="L166" s="2">
        <f t="shared" ref="L166:L197" si="67">IF($C166=0,"-",P166/$C166)</f>
        <v>0</v>
      </c>
      <c r="M166" s="2">
        <f t="shared" ref="M166:M197" si="68">IF(C166=0,"-",(1-J166-K166-L166))</f>
        <v>3.1610942249240104E-2</v>
      </c>
      <c r="N166" s="1">
        <v>503</v>
      </c>
      <c r="O166" s="1">
        <v>1090</v>
      </c>
      <c r="Q166" s="1">
        <v>52</v>
      </c>
      <c r="V166" s="1">
        <v>0</v>
      </c>
      <c r="W166" s="1">
        <v>0</v>
      </c>
      <c r="AG166" s="5">
        <f>IF(Q166&gt;0,RANK(Q166,(N166:P166,Q166:AE166)),0)</f>
        <v>3</v>
      </c>
      <c r="AH166" s="5">
        <f>IF(R166&gt;0,RANK(R166,(N166:P166,Q166:AE166)),0)</f>
        <v>0</v>
      </c>
      <c r="AI166" s="5">
        <f>IF(T166&gt;0,RANK(T166,(N166:P166,Q166:AE166)),0)</f>
        <v>0</v>
      </c>
      <c r="AJ166" s="5">
        <f>IF(S166&gt;0,RANK(S166,(N166:P166,Q166:AE166)),0)</f>
        <v>0</v>
      </c>
      <c r="AK166" s="2">
        <f t="shared" ref="AK166:AK197" si="69">IF($C166=0,"-",Q166/$C166)</f>
        <v>3.1610942249240125E-2</v>
      </c>
      <c r="AL166" s="2">
        <f t="shared" ref="AL166:AL197" si="70">IF($C166=0,"-",R166/$C166)</f>
        <v>0</v>
      </c>
      <c r="AM166" s="2">
        <f t="shared" ref="AM166:AM197" si="71">IF($C166=0,"-",T166/$C166)</f>
        <v>0</v>
      </c>
      <c r="AN166" s="2">
        <f t="shared" ref="AN166:AN197" si="72">IF($C166=0,"-",S166/$C166)</f>
        <v>0</v>
      </c>
      <c r="AP166" t="s">
        <v>31</v>
      </c>
      <c r="AQ166" t="s">
        <v>287</v>
      </c>
      <c r="AR166">
        <v>6</v>
      </c>
      <c r="AT166" s="88">
        <v>29</v>
      </c>
      <c r="AU166" s="90">
        <v>129</v>
      </c>
      <c r="AV166" s="93">
        <f t="shared" si="52"/>
        <v>29129</v>
      </c>
      <c r="AX166" s="5" t="s">
        <v>199</v>
      </c>
    </row>
    <row r="167" spans="1:50" hidden="1" outlineLevel="1">
      <c r="A167" t="s">
        <v>255</v>
      </c>
      <c r="B167" t="s">
        <v>287</v>
      </c>
      <c r="C167" s="1">
        <f t="shared" si="64"/>
        <v>10940</v>
      </c>
      <c r="D167" s="7">
        <f>IF(N167&gt;0, RANK(N167,(N167:P167,Q167:AE167)),0)</f>
        <v>2</v>
      </c>
      <c r="E167" s="7">
        <f>IF(O167&gt;0,RANK(O167,(N167:P167,Q167:AE167)),0)</f>
        <v>1</v>
      </c>
      <c r="F167" s="7">
        <f>IF(P167&gt;0,RANK(P167,(N167:P167,Q167:AE167)),0)</f>
        <v>0</v>
      </c>
      <c r="G167" s="53">
        <f t="shared" si="62"/>
        <v>2535</v>
      </c>
      <c r="H167" s="56">
        <f t="shared" si="63"/>
        <v>0.23171846435100549</v>
      </c>
      <c r="I167" s="2"/>
      <c r="J167" s="2">
        <f t="shared" si="65"/>
        <v>0.36672760511882996</v>
      </c>
      <c r="K167" s="2">
        <f t="shared" si="66"/>
        <v>0.59844606946983547</v>
      </c>
      <c r="L167" s="2">
        <f t="shared" si="67"/>
        <v>0</v>
      </c>
      <c r="M167" s="2">
        <f t="shared" si="68"/>
        <v>3.4826325411334569E-2</v>
      </c>
      <c r="N167" s="1">
        <v>4012</v>
      </c>
      <c r="O167" s="1">
        <v>6547</v>
      </c>
      <c r="Q167" s="1">
        <v>381</v>
      </c>
      <c r="V167" s="1">
        <v>0</v>
      </c>
      <c r="W167" s="1">
        <v>0</v>
      </c>
      <c r="AG167" s="5">
        <f>IF(Q167&gt;0,RANK(Q167,(N167:P167,Q167:AE167)),0)</f>
        <v>3</v>
      </c>
      <c r="AH167" s="5">
        <f>IF(R167&gt;0,RANK(R167,(N167:P167,Q167:AE167)),0)</f>
        <v>0</v>
      </c>
      <c r="AI167" s="5">
        <f>IF(T167&gt;0,RANK(T167,(N167:P167,Q167:AE167)),0)</f>
        <v>0</v>
      </c>
      <c r="AJ167" s="5">
        <f>IF(S167&gt;0,RANK(S167,(N167:P167,Q167:AE167)),0)</f>
        <v>0</v>
      </c>
      <c r="AK167" s="2">
        <f t="shared" si="69"/>
        <v>3.4826325411334555E-2</v>
      </c>
      <c r="AL167" s="2">
        <f t="shared" si="70"/>
        <v>0</v>
      </c>
      <c r="AM167" s="2">
        <f t="shared" si="71"/>
        <v>0</v>
      </c>
      <c r="AN167" s="2">
        <f t="shared" si="72"/>
        <v>0</v>
      </c>
      <c r="AP167" t="s">
        <v>255</v>
      </c>
      <c r="AQ167" t="s">
        <v>287</v>
      </c>
      <c r="AR167">
        <v>3</v>
      </c>
      <c r="AT167" s="88">
        <v>29</v>
      </c>
      <c r="AU167" s="90">
        <v>131</v>
      </c>
      <c r="AV167" s="93">
        <f t="shared" si="52"/>
        <v>29131</v>
      </c>
      <c r="AX167" s="5" t="s">
        <v>199</v>
      </c>
    </row>
    <row r="168" spans="1:50" hidden="1" outlineLevel="1">
      <c r="A168" t="s">
        <v>638</v>
      </c>
      <c r="B168" t="s">
        <v>287</v>
      </c>
      <c r="C168" s="1">
        <f t="shared" si="64"/>
        <v>4858</v>
      </c>
      <c r="D168" s="7">
        <f>IF(N168&gt;0, RANK(N168,(N168:P168,Q168:AE168)),0)</f>
        <v>1</v>
      </c>
      <c r="E168" s="7">
        <f>IF(O168&gt;0,RANK(O168,(N168:P168,Q168:AE168)),0)</f>
        <v>2</v>
      </c>
      <c r="F168" s="7">
        <f>IF(P168&gt;0,RANK(P168,(N168:P168,Q168:AE168)),0)</f>
        <v>0</v>
      </c>
      <c r="G168" s="53">
        <f t="shared" si="62"/>
        <v>1116</v>
      </c>
      <c r="H168" s="56">
        <f t="shared" si="63"/>
        <v>0.22972416632358997</v>
      </c>
      <c r="I168" s="2"/>
      <c r="J168" s="2">
        <f t="shared" si="65"/>
        <v>0.60477562783038286</v>
      </c>
      <c r="K168" s="2">
        <f t="shared" si="66"/>
        <v>0.37505146150679292</v>
      </c>
      <c r="L168" s="2">
        <f t="shared" si="67"/>
        <v>0</v>
      </c>
      <c r="M168" s="2">
        <f t="shared" si="68"/>
        <v>2.0172910662824228E-2</v>
      </c>
      <c r="N168" s="1">
        <v>2938</v>
      </c>
      <c r="O168" s="1">
        <v>1822</v>
      </c>
      <c r="Q168" s="1">
        <v>98</v>
      </c>
      <c r="V168" s="1">
        <v>0</v>
      </c>
      <c r="W168" s="1">
        <v>0</v>
      </c>
      <c r="AG168" s="5">
        <f>IF(Q168&gt;0,RANK(Q168,(N168:P168,Q168:AE168)),0)</f>
        <v>3</v>
      </c>
      <c r="AH168" s="5">
        <f>IF(R168&gt;0,RANK(R168,(N168:P168,Q168:AE168)),0)</f>
        <v>0</v>
      </c>
      <c r="AI168" s="5">
        <f>IF(T168&gt;0,RANK(T168,(N168:P168,Q168:AE168)),0)</f>
        <v>0</v>
      </c>
      <c r="AJ168" s="5">
        <f>IF(S168&gt;0,RANK(S168,(N168:P168,Q168:AE168)),0)</f>
        <v>0</v>
      </c>
      <c r="AK168" s="2">
        <f t="shared" si="69"/>
        <v>2.0172910662824207E-2</v>
      </c>
      <c r="AL168" s="2">
        <f t="shared" si="70"/>
        <v>0</v>
      </c>
      <c r="AM168" s="2">
        <f t="shared" si="71"/>
        <v>0</v>
      </c>
      <c r="AN168" s="2">
        <f t="shared" si="72"/>
        <v>0</v>
      </c>
      <c r="AP168" t="s">
        <v>638</v>
      </c>
      <c r="AQ168" t="s">
        <v>287</v>
      </c>
      <c r="AR168">
        <v>8</v>
      </c>
      <c r="AT168" s="88">
        <v>29</v>
      </c>
      <c r="AU168" s="90">
        <v>133</v>
      </c>
      <c r="AV168" s="93">
        <f t="shared" si="52"/>
        <v>29133</v>
      </c>
      <c r="AX168" s="5" t="s">
        <v>199</v>
      </c>
    </row>
    <row r="169" spans="1:50" hidden="1" outlineLevel="1">
      <c r="A169" t="s">
        <v>1</v>
      </c>
      <c r="B169" t="s">
        <v>287</v>
      </c>
      <c r="C169" s="1">
        <f t="shared" si="64"/>
        <v>6412</v>
      </c>
      <c r="D169" s="7">
        <f>IF(N169&gt;0, RANK(N169,(N169:P169,Q169:AE169)),0)</f>
        <v>2</v>
      </c>
      <c r="E169" s="7">
        <f>IF(O169&gt;0,RANK(O169,(N169:P169,Q169:AE169)),0)</f>
        <v>1</v>
      </c>
      <c r="F169" s="7">
        <f>IF(P169&gt;0,RANK(P169,(N169:P169,Q169:AE169)),0)</f>
        <v>0</v>
      </c>
      <c r="G169" s="53">
        <f t="shared" si="62"/>
        <v>919</v>
      </c>
      <c r="H169" s="56">
        <f t="shared" si="63"/>
        <v>0.14332501559575794</v>
      </c>
      <c r="I169" s="2"/>
      <c r="J169" s="2">
        <f t="shared" si="65"/>
        <v>0.4131316281971304</v>
      </c>
      <c r="K169" s="2">
        <f t="shared" si="66"/>
        <v>0.55645664379288828</v>
      </c>
      <c r="L169" s="2">
        <f t="shared" si="67"/>
        <v>0</v>
      </c>
      <c r="M169" s="2">
        <f t="shared" si="68"/>
        <v>3.0411728009981265E-2</v>
      </c>
      <c r="N169" s="1">
        <v>2649</v>
      </c>
      <c r="O169" s="1">
        <v>3568</v>
      </c>
      <c r="Q169" s="1">
        <v>194</v>
      </c>
      <c r="V169" s="1">
        <v>1</v>
      </c>
      <c r="W169" s="1">
        <v>0</v>
      </c>
      <c r="AG169" s="5">
        <f>IF(Q169&gt;0,RANK(Q169,(N169:P169,Q169:AE169)),0)</f>
        <v>3</v>
      </c>
      <c r="AH169" s="5">
        <f>IF(R169&gt;0,RANK(R169,(N169:P169,Q169:AE169)),0)</f>
        <v>0</v>
      </c>
      <c r="AI169" s="5">
        <f>IF(T169&gt;0,RANK(T169,(N169:P169,Q169:AE169)),0)</f>
        <v>0</v>
      </c>
      <c r="AJ169" s="5">
        <f>IF(S169&gt;0,RANK(S169,(N169:P169,Q169:AE169)),0)</f>
        <v>0</v>
      </c>
      <c r="AK169" s="2">
        <f t="shared" si="69"/>
        <v>3.0255770430442919E-2</v>
      </c>
      <c r="AL169" s="2">
        <f t="shared" si="70"/>
        <v>0</v>
      </c>
      <c r="AM169" s="2">
        <f t="shared" si="71"/>
        <v>0</v>
      </c>
      <c r="AN169" s="2">
        <f t="shared" si="72"/>
        <v>0</v>
      </c>
      <c r="AP169" t="s">
        <v>1</v>
      </c>
      <c r="AQ169" t="s">
        <v>287</v>
      </c>
      <c r="AR169">
        <v>4</v>
      </c>
      <c r="AT169" s="88">
        <v>29</v>
      </c>
      <c r="AU169" s="90">
        <v>135</v>
      </c>
      <c r="AV169" s="93">
        <f t="shared" si="52"/>
        <v>29135</v>
      </c>
      <c r="AX169" s="5" t="s">
        <v>199</v>
      </c>
    </row>
    <row r="170" spans="1:50" hidden="1" outlineLevel="1">
      <c r="A170" t="s">
        <v>764</v>
      </c>
      <c r="B170" t="s">
        <v>287</v>
      </c>
      <c r="C170" s="1">
        <f t="shared" si="64"/>
        <v>4012</v>
      </c>
      <c r="D170" s="7">
        <f>IF(N170&gt;0, RANK(N170,(N170:P170,Q170:AE170)),0)</f>
        <v>1</v>
      </c>
      <c r="E170" s="7">
        <f>IF(O170&gt;0,RANK(O170,(N170:P170,Q170:AE170)),0)</f>
        <v>2</v>
      </c>
      <c r="F170" s="7">
        <f>IF(P170&gt;0,RANK(P170,(N170:P170,Q170:AE170)),0)</f>
        <v>0</v>
      </c>
      <c r="G170" s="53">
        <f t="shared" si="62"/>
        <v>5</v>
      </c>
      <c r="H170" s="56">
        <f t="shared" si="63"/>
        <v>1.2462612163509472E-3</v>
      </c>
      <c r="I170" s="2"/>
      <c r="J170" s="2">
        <f t="shared" si="65"/>
        <v>0.48678963110667994</v>
      </c>
      <c r="K170" s="2">
        <f t="shared" si="66"/>
        <v>0.48554336989032904</v>
      </c>
      <c r="L170" s="2">
        <f t="shared" si="67"/>
        <v>0</v>
      </c>
      <c r="M170" s="2">
        <f t="shared" si="68"/>
        <v>2.7666999002991022E-2</v>
      </c>
      <c r="N170" s="1">
        <v>1953</v>
      </c>
      <c r="O170" s="1">
        <v>1948</v>
      </c>
      <c r="Q170" s="1">
        <v>111</v>
      </c>
      <c r="V170" s="1">
        <v>0</v>
      </c>
      <c r="W170" s="1">
        <v>0</v>
      </c>
      <c r="AG170" s="5">
        <f>IF(Q170&gt;0,RANK(Q170,(N170:P170,Q170:AE170)),0)</f>
        <v>3</v>
      </c>
      <c r="AH170" s="5">
        <f>IF(R170&gt;0,RANK(R170,(N170:P170,Q170:AE170)),0)</f>
        <v>0</v>
      </c>
      <c r="AI170" s="5">
        <f>IF(T170&gt;0,RANK(T170,(N170:P170,Q170:AE170)),0)</f>
        <v>0</v>
      </c>
      <c r="AJ170" s="5">
        <f>IF(S170&gt;0,RANK(S170,(N170:P170,Q170:AE170)),0)</f>
        <v>0</v>
      </c>
      <c r="AK170" s="2">
        <f t="shared" si="69"/>
        <v>2.7666999002991025E-2</v>
      </c>
      <c r="AL170" s="2">
        <f t="shared" si="70"/>
        <v>0</v>
      </c>
      <c r="AM170" s="2">
        <f t="shared" si="71"/>
        <v>0</v>
      </c>
      <c r="AN170" s="2">
        <f t="shared" si="72"/>
        <v>0</v>
      </c>
      <c r="AP170" t="s">
        <v>764</v>
      </c>
      <c r="AQ170" t="s">
        <v>287</v>
      </c>
      <c r="AR170">
        <v>6</v>
      </c>
      <c r="AT170" s="88">
        <v>29</v>
      </c>
      <c r="AU170" s="90">
        <v>137</v>
      </c>
      <c r="AV170" s="93">
        <f t="shared" si="52"/>
        <v>29137</v>
      </c>
      <c r="AX170" s="5" t="s">
        <v>199</v>
      </c>
    </row>
    <row r="171" spans="1:50" hidden="1" outlineLevel="1">
      <c r="A171" t="s">
        <v>415</v>
      </c>
      <c r="B171" t="s">
        <v>287</v>
      </c>
      <c r="C171" s="1">
        <f t="shared" si="64"/>
        <v>5313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>IF(P171&gt;0,RANK(P171,(N171:P171,Q171:AE171)),0)</f>
        <v>0</v>
      </c>
      <c r="G171" s="53">
        <f t="shared" si="62"/>
        <v>504</v>
      </c>
      <c r="H171" s="56">
        <f t="shared" si="63"/>
        <v>9.4861660079051377E-2</v>
      </c>
      <c r="I171" s="2"/>
      <c r="J171" s="2">
        <f t="shared" si="65"/>
        <v>0.44005270092226612</v>
      </c>
      <c r="K171" s="2">
        <f t="shared" si="66"/>
        <v>0.53491436100131751</v>
      </c>
      <c r="L171" s="2">
        <f t="shared" si="67"/>
        <v>0</v>
      </c>
      <c r="M171" s="2">
        <f t="shared" si="68"/>
        <v>2.5032938076416378E-2</v>
      </c>
      <c r="N171" s="1">
        <v>2338</v>
      </c>
      <c r="O171" s="1">
        <v>2842</v>
      </c>
      <c r="Q171" s="1">
        <v>133</v>
      </c>
      <c r="V171" s="1">
        <v>0</v>
      </c>
      <c r="W171" s="1">
        <v>0</v>
      </c>
      <c r="AG171" s="5">
        <f>IF(Q171&gt;0,RANK(Q171,(N171:P171,Q171:AE171)),0)</f>
        <v>3</v>
      </c>
      <c r="AH171" s="5">
        <f>IF(R171&gt;0,RANK(R171,(N171:P171,Q171:AE171)),0)</f>
        <v>0</v>
      </c>
      <c r="AI171" s="5">
        <f>IF(T171&gt;0,RANK(T171,(N171:P171,Q171:AE171)),0)</f>
        <v>0</v>
      </c>
      <c r="AJ171" s="5">
        <f>IF(S171&gt;0,RANK(S171,(N171:P171,Q171:AE171)),0)</f>
        <v>0</v>
      </c>
      <c r="AK171" s="2">
        <f t="shared" si="69"/>
        <v>2.5032938076416336E-2</v>
      </c>
      <c r="AL171" s="2">
        <f t="shared" si="70"/>
        <v>0</v>
      </c>
      <c r="AM171" s="2">
        <f t="shared" si="71"/>
        <v>0</v>
      </c>
      <c r="AN171" s="2">
        <f t="shared" si="72"/>
        <v>0</v>
      </c>
      <c r="AP171" t="s">
        <v>415</v>
      </c>
      <c r="AQ171" t="s">
        <v>287</v>
      </c>
      <c r="AR171">
        <v>3</v>
      </c>
      <c r="AT171" s="88">
        <v>29</v>
      </c>
      <c r="AU171" s="90">
        <v>139</v>
      </c>
      <c r="AV171" s="93">
        <f t="shared" si="52"/>
        <v>29139</v>
      </c>
      <c r="AX171" s="5" t="s">
        <v>199</v>
      </c>
    </row>
    <row r="172" spans="1:50" hidden="1" outlineLevel="1">
      <c r="A172" t="s">
        <v>389</v>
      </c>
      <c r="B172" t="s">
        <v>287</v>
      </c>
      <c r="C172" s="1">
        <f t="shared" si="64"/>
        <v>8868</v>
      </c>
      <c r="D172" s="7">
        <f>IF(N172&gt;0, RANK(N172,(N172:P172,Q172:AE172)),0)</f>
        <v>2</v>
      </c>
      <c r="E172" s="7">
        <f>IF(O172&gt;0,RANK(O172,(N172:P172,Q172:AE172)),0)</f>
        <v>1</v>
      </c>
      <c r="F172" s="7">
        <f>IF(P172&gt;0,RANK(P172,(N172:P172,Q172:AE172)),0)</f>
        <v>0</v>
      </c>
      <c r="G172" s="53">
        <f t="shared" si="62"/>
        <v>592</v>
      </c>
      <c r="H172" s="56">
        <f t="shared" si="63"/>
        <v>6.6756878664862421E-2</v>
      </c>
      <c r="I172" s="2"/>
      <c r="J172" s="2">
        <f t="shared" si="65"/>
        <v>0.44914298601714026</v>
      </c>
      <c r="K172" s="2">
        <f t="shared" si="66"/>
        <v>0.51589986468200266</v>
      </c>
      <c r="L172" s="2">
        <f t="shared" si="67"/>
        <v>0</v>
      </c>
      <c r="M172" s="2">
        <f t="shared" si="68"/>
        <v>3.4957149300857027E-2</v>
      </c>
      <c r="N172" s="1">
        <v>3983</v>
      </c>
      <c r="O172" s="1">
        <v>4575</v>
      </c>
      <c r="Q172" s="1">
        <v>310</v>
      </c>
      <c r="V172" s="1">
        <v>0</v>
      </c>
      <c r="W172" s="1">
        <v>0</v>
      </c>
      <c r="AG172" s="5">
        <f>IF(Q172&gt;0,RANK(Q172,(N172:P172,Q172:AE172)),0)</f>
        <v>3</v>
      </c>
      <c r="AH172" s="5">
        <f>IF(R172&gt;0,RANK(R172,(N172:P172,Q172:AE172)),0)</f>
        <v>0</v>
      </c>
      <c r="AI172" s="5">
        <f>IF(T172&gt;0,RANK(T172,(N172:P172,Q172:AE172)),0)</f>
        <v>0</v>
      </c>
      <c r="AJ172" s="5">
        <f>IF(S172&gt;0,RANK(S172,(N172:P172,Q172:AE172)),0)</f>
        <v>0</v>
      </c>
      <c r="AK172" s="2">
        <f t="shared" si="69"/>
        <v>3.4957149300857013E-2</v>
      </c>
      <c r="AL172" s="2">
        <f t="shared" si="70"/>
        <v>0</v>
      </c>
      <c r="AM172" s="2">
        <f t="shared" si="71"/>
        <v>0</v>
      </c>
      <c r="AN172" s="2">
        <f t="shared" si="72"/>
        <v>0</v>
      </c>
      <c r="AP172" t="s">
        <v>389</v>
      </c>
      <c r="AQ172" t="s">
        <v>287</v>
      </c>
      <c r="AR172">
        <v>4</v>
      </c>
      <c r="AT172" s="88">
        <v>29</v>
      </c>
      <c r="AU172" s="90">
        <v>141</v>
      </c>
      <c r="AV172" s="93">
        <f t="shared" si="52"/>
        <v>29141</v>
      </c>
      <c r="AX172" s="5" t="s">
        <v>199</v>
      </c>
    </row>
    <row r="173" spans="1:50" hidden="1" outlineLevel="1">
      <c r="A173" t="s">
        <v>352</v>
      </c>
      <c r="B173" t="s">
        <v>287</v>
      </c>
      <c r="C173" s="1">
        <f t="shared" si="64"/>
        <v>7153</v>
      </c>
      <c r="D173" s="7">
        <f>IF(N173&gt;0, RANK(N173,(N173:P173,Q173:AE173)),0)</f>
        <v>1</v>
      </c>
      <c r="E173" s="7">
        <f>IF(O173&gt;0,RANK(O173,(N173:P173,Q173:AE173)),0)</f>
        <v>2</v>
      </c>
      <c r="F173" s="7">
        <f>IF(P173&gt;0,RANK(P173,(N173:P173,Q173:AE173)),0)</f>
        <v>0</v>
      </c>
      <c r="G173" s="53">
        <f t="shared" si="62"/>
        <v>1538</v>
      </c>
      <c r="H173" s="56">
        <f t="shared" si="63"/>
        <v>0.21501467915559905</v>
      </c>
      <c r="I173" s="2"/>
      <c r="J173" s="2">
        <f t="shared" si="65"/>
        <v>0.59695232769467355</v>
      </c>
      <c r="K173" s="2">
        <f t="shared" si="66"/>
        <v>0.38193764853907453</v>
      </c>
      <c r="L173" s="2">
        <f t="shared" si="67"/>
        <v>0</v>
      </c>
      <c r="M173" s="2">
        <f t="shared" si="68"/>
        <v>2.1110023766251929E-2</v>
      </c>
      <c r="N173" s="1">
        <v>4270</v>
      </c>
      <c r="O173" s="1">
        <v>2732</v>
      </c>
      <c r="Q173" s="1">
        <v>151</v>
      </c>
      <c r="V173" s="1">
        <v>0</v>
      </c>
      <c r="W173" s="1">
        <v>0</v>
      </c>
      <c r="AG173" s="5">
        <f>IF(Q173&gt;0,RANK(Q173,(N173:P173,Q173:AE173)),0)</f>
        <v>3</v>
      </c>
      <c r="AH173" s="5">
        <f>IF(R173&gt;0,RANK(R173,(N173:P173,Q173:AE173)),0)</f>
        <v>0</v>
      </c>
      <c r="AI173" s="5">
        <f>IF(T173&gt;0,RANK(T173,(N173:P173,Q173:AE173)),0)</f>
        <v>0</v>
      </c>
      <c r="AJ173" s="5">
        <f>IF(S173&gt;0,RANK(S173,(N173:P173,Q173:AE173)),0)</f>
        <v>0</v>
      </c>
      <c r="AK173" s="2">
        <f t="shared" si="69"/>
        <v>2.1110023766251922E-2</v>
      </c>
      <c r="AL173" s="2">
        <f t="shared" si="70"/>
        <v>0</v>
      </c>
      <c r="AM173" s="2">
        <f t="shared" si="71"/>
        <v>0</v>
      </c>
      <c r="AN173" s="2">
        <f t="shared" si="72"/>
        <v>0</v>
      </c>
      <c r="AP173" t="s">
        <v>352</v>
      </c>
      <c r="AQ173" t="s">
        <v>287</v>
      </c>
      <c r="AR173">
        <v>8</v>
      </c>
      <c r="AT173" s="88">
        <v>29</v>
      </c>
      <c r="AU173" s="90">
        <v>143</v>
      </c>
      <c r="AV173" s="93">
        <f t="shared" si="52"/>
        <v>29143</v>
      </c>
      <c r="AX173" s="5" t="s">
        <v>199</v>
      </c>
    </row>
    <row r="174" spans="1:50" hidden="1" outlineLevel="1">
      <c r="A174" t="s">
        <v>181</v>
      </c>
      <c r="B174" t="s">
        <v>287</v>
      </c>
      <c r="C174" s="1">
        <f t="shared" si="64"/>
        <v>25024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>IF(P174&gt;0,RANK(P174,(N174:P174,Q174:AE174)),0)</f>
        <v>0</v>
      </c>
      <c r="G174" s="53">
        <f t="shared" si="62"/>
        <v>4603</v>
      </c>
      <c r="H174" s="56">
        <f t="shared" si="63"/>
        <v>0.18394341432225064</v>
      </c>
      <c r="I174" s="2"/>
      <c r="J174" s="2">
        <f t="shared" si="65"/>
        <v>0.39482097186700765</v>
      </c>
      <c r="K174" s="2">
        <f t="shared" si="66"/>
        <v>0.5787643861892583</v>
      </c>
      <c r="L174" s="2">
        <f t="shared" si="67"/>
        <v>0</v>
      </c>
      <c r="M174" s="2">
        <f t="shared" si="68"/>
        <v>2.6414641943733996E-2</v>
      </c>
      <c r="N174" s="1">
        <v>9880</v>
      </c>
      <c r="O174" s="1">
        <v>14483</v>
      </c>
      <c r="Q174" s="1">
        <v>661</v>
      </c>
      <c r="V174" s="1">
        <v>0</v>
      </c>
      <c r="W174" s="1">
        <v>0</v>
      </c>
      <c r="AG174" s="5">
        <f>IF(Q174&gt;0,RANK(Q174,(N174:P174,Q174:AE174)),0)</f>
        <v>3</v>
      </c>
      <c r="AH174" s="5">
        <f>IF(R174&gt;0,RANK(R174,(N174:P174,Q174:AE174)),0)</f>
        <v>0</v>
      </c>
      <c r="AI174" s="5">
        <f>IF(T174&gt;0,RANK(T174,(N174:P174,Q174:AE174)),0)</f>
        <v>0</v>
      </c>
      <c r="AJ174" s="5">
        <f>IF(S174&gt;0,RANK(S174,(N174:P174,Q174:AE174)),0)</f>
        <v>0</v>
      </c>
      <c r="AK174" s="2">
        <f t="shared" si="69"/>
        <v>2.6414641943734014E-2</v>
      </c>
      <c r="AL174" s="2">
        <f t="shared" si="70"/>
        <v>0</v>
      </c>
      <c r="AM174" s="2">
        <f t="shared" si="71"/>
        <v>0</v>
      </c>
      <c r="AN174" s="2">
        <f t="shared" si="72"/>
        <v>0</v>
      </c>
      <c r="AP174" t="s">
        <v>181</v>
      </c>
      <c r="AQ174" t="s">
        <v>287</v>
      </c>
      <c r="AR174">
        <v>7</v>
      </c>
      <c r="AT174" s="88">
        <v>29</v>
      </c>
      <c r="AU174" s="90">
        <v>145</v>
      </c>
      <c r="AV174" s="93">
        <f t="shared" si="52"/>
        <v>29145</v>
      </c>
      <c r="AX174" s="5" t="s">
        <v>199</v>
      </c>
    </row>
    <row r="175" spans="1:50" hidden="1" outlineLevel="1">
      <c r="A175" t="s">
        <v>10</v>
      </c>
      <c r="B175" t="s">
        <v>287</v>
      </c>
      <c r="C175" s="1">
        <f t="shared" si="64"/>
        <v>8906</v>
      </c>
      <c r="D175" s="7">
        <f>IF(N175&gt;0, RANK(N175,(N175:P175,Q175:AE175)),0)</f>
        <v>1</v>
      </c>
      <c r="E175" s="7">
        <f>IF(O175&gt;0,RANK(O175,(N175:P175,Q175:AE175)),0)</f>
        <v>2</v>
      </c>
      <c r="F175" s="7">
        <f>IF(P175&gt;0,RANK(P175,(N175:P175,Q175:AE175)),0)</f>
        <v>0</v>
      </c>
      <c r="G175" s="53">
        <f t="shared" si="62"/>
        <v>404</v>
      </c>
      <c r="H175" s="56">
        <f t="shared" si="63"/>
        <v>4.5362676847069391E-2</v>
      </c>
      <c r="I175" s="2"/>
      <c r="J175" s="2">
        <f t="shared" si="65"/>
        <v>0.50774758589714797</v>
      </c>
      <c r="K175" s="2">
        <f t="shared" si="66"/>
        <v>0.46238490905007862</v>
      </c>
      <c r="L175" s="2">
        <f t="shared" si="67"/>
        <v>0</v>
      </c>
      <c r="M175" s="2">
        <f t="shared" si="68"/>
        <v>2.9867505052773413E-2</v>
      </c>
      <c r="N175" s="1">
        <v>4522</v>
      </c>
      <c r="O175" s="1">
        <v>4118</v>
      </c>
      <c r="Q175" s="1">
        <v>266</v>
      </c>
      <c r="V175" s="1">
        <v>0</v>
      </c>
      <c r="W175" s="1">
        <v>0</v>
      </c>
      <c r="AG175" s="5">
        <f>IF(Q175&gt;0,RANK(Q175,(N175:P175,Q175:AE175)),0)</f>
        <v>3</v>
      </c>
      <c r="AH175" s="5">
        <f>IF(R175&gt;0,RANK(R175,(N175:P175,Q175:AE175)),0)</f>
        <v>0</v>
      </c>
      <c r="AI175" s="5">
        <f>IF(T175&gt;0,RANK(T175,(N175:P175,Q175:AE175)),0)</f>
        <v>0</v>
      </c>
      <c r="AJ175" s="5">
        <f>IF(S175&gt;0,RANK(S175,(N175:P175,Q175:AE175)),0)</f>
        <v>0</v>
      </c>
      <c r="AK175" s="2">
        <f t="shared" si="69"/>
        <v>2.986750505277341E-2</v>
      </c>
      <c r="AL175" s="2">
        <f t="shared" si="70"/>
        <v>0</v>
      </c>
      <c r="AM175" s="2">
        <f t="shared" si="71"/>
        <v>0</v>
      </c>
      <c r="AN175" s="2">
        <f t="shared" si="72"/>
        <v>0</v>
      </c>
      <c r="AP175" t="s">
        <v>10</v>
      </c>
      <c r="AQ175" t="s">
        <v>287</v>
      </c>
      <c r="AR175">
        <v>6</v>
      </c>
      <c r="AT175" s="88">
        <v>29</v>
      </c>
      <c r="AU175" s="90">
        <v>147</v>
      </c>
      <c r="AV175" s="93">
        <f t="shared" si="52"/>
        <v>29147</v>
      </c>
      <c r="AX175" s="5" t="s">
        <v>199</v>
      </c>
    </row>
    <row r="176" spans="1:50" hidden="1" outlineLevel="1">
      <c r="A176" t="s">
        <v>640</v>
      </c>
      <c r="B176" t="s">
        <v>287</v>
      </c>
      <c r="C176" s="1">
        <f t="shared" si="64"/>
        <v>4399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>IF(P176&gt;0,RANK(P176,(N176:P176,Q176:AE176)),0)</f>
        <v>0</v>
      </c>
      <c r="G176" s="53">
        <f t="shared" si="62"/>
        <v>139</v>
      </c>
      <c r="H176" s="56">
        <f t="shared" si="63"/>
        <v>3.1598090475107976E-2</v>
      </c>
      <c r="I176" s="2"/>
      <c r="J176" s="2">
        <f t="shared" si="65"/>
        <v>0.46851557172084562</v>
      </c>
      <c r="K176" s="2">
        <f t="shared" si="66"/>
        <v>0.50011366219595366</v>
      </c>
      <c r="L176" s="2">
        <f t="shared" si="67"/>
        <v>0</v>
      </c>
      <c r="M176" s="2">
        <f t="shared" si="68"/>
        <v>3.1370766083200774E-2</v>
      </c>
      <c r="N176" s="1">
        <v>2061</v>
      </c>
      <c r="O176" s="1">
        <v>2200</v>
      </c>
      <c r="Q176" s="1">
        <v>138</v>
      </c>
      <c r="V176" s="1">
        <v>0</v>
      </c>
      <c r="W176" s="1">
        <v>0</v>
      </c>
      <c r="AG176" s="5">
        <f>IF(Q176&gt;0,RANK(Q176,(N176:P176,Q176:AE176)),0)</f>
        <v>3</v>
      </c>
      <c r="AH176" s="5">
        <f>IF(R176&gt;0,RANK(R176,(N176:P176,Q176:AE176)),0)</f>
        <v>0</v>
      </c>
      <c r="AI176" s="5">
        <f>IF(T176&gt;0,RANK(T176,(N176:P176,Q176:AE176)),0)</f>
        <v>0</v>
      </c>
      <c r="AJ176" s="5">
        <f>IF(S176&gt;0,RANK(S176,(N176:P176,Q176:AE176)),0)</f>
        <v>0</v>
      </c>
      <c r="AK176" s="2">
        <f t="shared" si="69"/>
        <v>3.1370766083200725E-2</v>
      </c>
      <c r="AL176" s="2">
        <f t="shared" si="70"/>
        <v>0</v>
      </c>
      <c r="AM176" s="2">
        <f t="shared" si="71"/>
        <v>0</v>
      </c>
      <c r="AN176" s="2">
        <f t="shared" si="72"/>
        <v>0</v>
      </c>
      <c r="AP176" t="s">
        <v>640</v>
      </c>
      <c r="AQ176" t="s">
        <v>287</v>
      </c>
      <c r="AR176">
        <v>8</v>
      </c>
      <c r="AT176" s="88">
        <v>29</v>
      </c>
      <c r="AU176" s="90">
        <v>149</v>
      </c>
      <c r="AV176" s="93">
        <f t="shared" si="52"/>
        <v>29149</v>
      </c>
      <c r="AX176" s="5" t="s">
        <v>199</v>
      </c>
    </row>
    <row r="177" spans="1:50" hidden="1" outlineLevel="1">
      <c r="A177" t="s">
        <v>125</v>
      </c>
      <c r="B177" t="s">
        <v>287</v>
      </c>
      <c r="C177" s="1">
        <f t="shared" si="64"/>
        <v>6880</v>
      </c>
      <c r="D177" s="7">
        <f>IF(N177&gt;0, RANK(N177,(N177:P177,Q177:AE177)),0)</f>
        <v>2</v>
      </c>
      <c r="E177" s="7">
        <f>IF(O177&gt;0,RANK(O177,(N177:P177,Q177:AE177)),0)</f>
        <v>1</v>
      </c>
      <c r="F177" s="7">
        <f>IF(P177&gt;0,RANK(P177,(N177:P177,Q177:AE177)),0)</f>
        <v>0</v>
      </c>
      <c r="G177" s="53">
        <f t="shared" si="62"/>
        <v>1304</v>
      </c>
      <c r="H177" s="56">
        <f t="shared" si="63"/>
        <v>0.18953488372093022</v>
      </c>
      <c r="I177" s="2"/>
      <c r="J177" s="2">
        <f t="shared" si="65"/>
        <v>0.39418604651162792</v>
      </c>
      <c r="K177" s="2">
        <f t="shared" si="66"/>
        <v>0.58372093023255811</v>
      </c>
      <c r="L177" s="2">
        <f t="shared" si="67"/>
        <v>0</v>
      </c>
      <c r="M177" s="2">
        <f t="shared" si="68"/>
        <v>2.2093023255813971E-2</v>
      </c>
      <c r="N177" s="1">
        <v>2712</v>
      </c>
      <c r="O177" s="1">
        <v>4016</v>
      </c>
      <c r="Q177" s="1">
        <v>152</v>
      </c>
      <c r="V177" s="1">
        <v>0</v>
      </c>
      <c r="W177" s="1">
        <v>0</v>
      </c>
      <c r="AG177" s="5">
        <f>IF(Q177&gt;0,RANK(Q177,(N177:P177,Q177:AE177)),0)</f>
        <v>3</v>
      </c>
      <c r="AH177" s="5">
        <f>IF(R177&gt;0,RANK(R177,(N177:P177,Q177:AE177)),0)</f>
        <v>0</v>
      </c>
      <c r="AI177" s="5">
        <f>IF(T177&gt;0,RANK(T177,(N177:P177,Q177:AE177)),0)</f>
        <v>0</v>
      </c>
      <c r="AJ177" s="5">
        <f>IF(S177&gt;0,RANK(S177,(N177:P177,Q177:AE177)),0)</f>
        <v>0</v>
      </c>
      <c r="AK177" s="2">
        <f t="shared" si="69"/>
        <v>2.2093023255813953E-2</v>
      </c>
      <c r="AL177" s="2">
        <f t="shared" si="70"/>
        <v>0</v>
      </c>
      <c r="AM177" s="2">
        <f t="shared" si="71"/>
        <v>0</v>
      </c>
      <c r="AN177" s="2">
        <f t="shared" si="72"/>
        <v>0</v>
      </c>
      <c r="AP177" t="s">
        <v>125</v>
      </c>
      <c r="AQ177" t="s">
        <v>287</v>
      </c>
      <c r="AR177">
        <v>3</v>
      </c>
      <c r="AT177" s="88">
        <v>29</v>
      </c>
      <c r="AU177" s="90">
        <v>151</v>
      </c>
      <c r="AV177" s="93">
        <f t="shared" si="52"/>
        <v>29151</v>
      </c>
      <c r="AX177" s="5" t="s">
        <v>199</v>
      </c>
    </row>
    <row r="178" spans="1:50" hidden="1" outlineLevel="1">
      <c r="A178" t="s">
        <v>417</v>
      </c>
      <c r="B178" t="s">
        <v>287</v>
      </c>
      <c r="C178" s="1">
        <f t="shared" si="64"/>
        <v>4435</v>
      </c>
      <c r="D178" s="7">
        <f>IF(N178&gt;0, RANK(N178,(N178:P178,Q178:AE178)),0)</f>
        <v>2</v>
      </c>
      <c r="E178" s="7">
        <f>IF(O178&gt;0,RANK(O178,(N178:P178,Q178:AE178)),0)</f>
        <v>1</v>
      </c>
      <c r="F178" s="7">
        <f>IF(P178&gt;0,RANK(P178,(N178:P178,Q178:AE178)),0)</f>
        <v>0</v>
      </c>
      <c r="G178" s="53">
        <f t="shared" si="62"/>
        <v>386</v>
      </c>
      <c r="H178" s="56">
        <f t="shared" si="63"/>
        <v>8.7034949267192782E-2</v>
      </c>
      <c r="I178" s="2"/>
      <c r="J178" s="2">
        <f t="shared" si="65"/>
        <v>0.43923337091319054</v>
      </c>
      <c r="K178" s="2">
        <f t="shared" si="66"/>
        <v>0.52626832018038328</v>
      </c>
      <c r="L178" s="2">
        <f t="shared" si="67"/>
        <v>0</v>
      </c>
      <c r="M178" s="2">
        <f t="shared" si="68"/>
        <v>3.4498308906426134E-2</v>
      </c>
      <c r="N178" s="1">
        <v>1948</v>
      </c>
      <c r="O178" s="1">
        <v>2334</v>
      </c>
      <c r="Q178" s="1">
        <v>153</v>
      </c>
      <c r="V178" s="1">
        <v>0</v>
      </c>
      <c r="W178" s="1">
        <v>0</v>
      </c>
      <c r="AG178" s="5">
        <f>IF(Q178&gt;0,RANK(Q178,(N178:P178,Q178:AE178)),0)</f>
        <v>3</v>
      </c>
      <c r="AH178" s="5">
        <f>IF(R178&gt;0,RANK(R178,(N178:P178,Q178:AE178)),0)</f>
        <v>0</v>
      </c>
      <c r="AI178" s="5">
        <f>IF(T178&gt;0,RANK(T178,(N178:P178,Q178:AE178)),0)</f>
        <v>0</v>
      </c>
      <c r="AJ178" s="5">
        <f>IF(S178&gt;0,RANK(S178,(N178:P178,Q178:AE178)),0)</f>
        <v>0</v>
      </c>
      <c r="AK178" s="2">
        <f t="shared" si="69"/>
        <v>3.4498308906426155E-2</v>
      </c>
      <c r="AL178" s="2">
        <f t="shared" si="70"/>
        <v>0</v>
      </c>
      <c r="AM178" s="2">
        <f t="shared" si="71"/>
        <v>0</v>
      </c>
      <c r="AN178" s="2">
        <f t="shared" si="72"/>
        <v>0</v>
      </c>
      <c r="AP178" t="s">
        <v>417</v>
      </c>
      <c r="AQ178" t="s">
        <v>287</v>
      </c>
      <c r="AR178">
        <v>8</v>
      </c>
      <c r="AT178" s="88">
        <v>29</v>
      </c>
      <c r="AU178" s="90">
        <v>153</v>
      </c>
      <c r="AV178" s="93">
        <f t="shared" si="52"/>
        <v>29153</v>
      </c>
      <c r="AX178" s="5" t="s">
        <v>199</v>
      </c>
    </row>
    <row r="179" spans="1:50" hidden="1" outlineLevel="1">
      <c r="A179" t="s">
        <v>605</v>
      </c>
      <c r="B179" t="s">
        <v>287</v>
      </c>
      <c r="C179" s="1">
        <f t="shared" si="64"/>
        <v>6050</v>
      </c>
      <c r="D179" s="7">
        <f>IF(N179&gt;0, RANK(N179,(N179:P179,Q179:AE179)),0)</f>
        <v>1</v>
      </c>
      <c r="E179" s="7">
        <f>IF(O179&gt;0,RANK(O179,(N179:P179,Q179:AE179)),0)</f>
        <v>2</v>
      </c>
      <c r="F179" s="7">
        <f>IF(P179&gt;0,RANK(P179,(N179:P179,Q179:AE179)),0)</f>
        <v>0</v>
      </c>
      <c r="G179" s="53">
        <f t="shared" si="62"/>
        <v>1221</v>
      </c>
      <c r="H179" s="56">
        <f t="shared" si="63"/>
        <v>0.20181818181818181</v>
      </c>
      <c r="I179" s="2"/>
      <c r="J179" s="2">
        <f t="shared" si="65"/>
        <v>0.5882644628099174</v>
      </c>
      <c r="K179" s="2">
        <f t="shared" si="66"/>
        <v>0.38644628099173556</v>
      </c>
      <c r="L179" s="2">
        <f t="shared" si="67"/>
        <v>0</v>
      </c>
      <c r="M179" s="2">
        <f t="shared" si="68"/>
        <v>2.5289256198347043E-2</v>
      </c>
      <c r="N179" s="1">
        <v>3559</v>
      </c>
      <c r="O179" s="1">
        <v>2338</v>
      </c>
      <c r="Q179" s="1">
        <v>153</v>
      </c>
      <c r="V179" s="1">
        <v>0</v>
      </c>
      <c r="W179" s="1">
        <v>0</v>
      </c>
      <c r="AG179" s="5">
        <f>IF(Q179&gt;0,RANK(Q179,(N179:P179,Q179:AE179)),0)</f>
        <v>3</v>
      </c>
      <c r="AH179" s="5">
        <f>IF(R179&gt;0,RANK(R179,(N179:P179,Q179:AE179)),0)</f>
        <v>0</v>
      </c>
      <c r="AI179" s="5">
        <f>IF(T179&gt;0,RANK(T179,(N179:P179,Q179:AE179)),0)</f>
        <v>0</v>
      </c>
      <c r="AJ179" s="5">
        <f>IF(S179&gt;0,RANK(S179,(N179:P179,Q179:AE179)),0)</f>
        <v>0</v>
      </c>
      <c r="AK179" s="2">
        <f t="shared" si="69"/>
        <v>2.5289256198347109E-2</v>
      </c>
      <c r="AL179" s="2">
        <f t="shared" si="70"/>
        <v>0</v>
      </c>
      <c r="AM179" s="2">
        <f t="shared" si="71"/>
        <v>0</v>
      </c>
      <c r="AN179" s="2">
        <f t="shared" si="72"/>
        <v>0</v>
      </c>
      <c r="AP179" t="s">
        <v>605</v>
      </c>
      <c r="AQ179" t="s">
        <v>287</v>
      </c>
      <c r="AR179">
        <v>8</v>
      </c>
      <c r="AT179" s="88">
        <v>29</v>
      </c>
      <c r="AU179" s="90">
        <v>155</v>
      </c>
      <c r="AV179" s="93">
        <f t="shared" si="52"/>
        <v>29155</v>
      </c>
      <c r="AX179" s="5" t="s">
        <v>199</v>
      </c>
    </row>
    <row r="180" spans="1:50" hidden="1" outlineLevel="1">
      <c r="A180" t="s">
        <v>6</v>
      </c>
      <c r="B180" t="s">
        <v>287</v>
      </c>
      <c r="C180" s="1">
        <f t="shared" si="64"/>
        <v>7867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>IF(P180&gt;0,RANK(P180,(N180:P180,Q180:AE180)),0)</f>
        <v>0</v>
      </c>
      <c r="G180" s="53">
        <f t="shared" si="62"/>
        <v>410</v>
      </c>
      <c r="H180" s="56">
        <f t="shared" si="63"/>
        <v>5.2116435744248124E-2</v>
      </c>
      <c r="I180" s="2"/>
      <c r="J180" s="2">
        <f t="shared" si="65"/>
        <v>0.46358205160798271</v>
      </c>
      <c r="K180" s="2">
        <f t="shared" si="66"/>
        <v>0.51569848735223078</v>
      </c>
      <c r="L180" s="2">
        <f t="shared" si="67"/>
        <v>0</v>
      </c>
      <c r="M180" s="2">
        <f t="shared" si="68"/>
        <v>2.0719461039786502E-2</v>
      </c>
      <c r="N180" s="1">
        <v>3647</v>
      </c>
      <c r="O180" s="1">
        <v>4057</v>
      </c>
      <c r="Q180" s="1">
        <v>163</v>
      </c>
      <c r="V180" s="1">
        <v>0</v>
      </c>
      <c r="W180" s="1">
        <v>0</v>
      </c>
      <c r="AG180" s="5">
        <f>IF(Q180&gt;0,RANK(Q180,(N180:P180,Q180:AE180)),0)</f>
        <v>3</v>
      </c>
      <c r="AH180" s="5">
        <f>IF(R180&gt;0,RANK(R180,(N180:P180,Q180:AE180)),0)</f>
        <v>0</v>
      </c>
      <c r="AI180" s="5">
        <f>IF(T180&gt;0,RANK(T180,(N180:P180,Q180:AE180)),0)</f>
        <v>0</v>
      </c>
      <c r="AJ180" s="5">
        <f>IF(S180&gt;0,RANK(S180,(N180:P180,Q180:AE180)),0)</f>
        <v>0</v>
      </c>
      <c r="AK180" s="2">
        <f t="shared" si="69"/>
        <v>2.071946103978645E-2</v>
      </c>
      <c r="AL180" s="2">
        <f t="shared" si="70"/>
        <v>0</v>
      </c>
      <c r="AM180" s="2">
        <f t="shared" si="71"/>
        <v>0</v>
      </c>
      <c r="AN180" s="2">
        <f t="shared" si="72"/>
        <v>0</v>
      </c>
      <c r="AP180" t="s">
        <v>6</v>
      </c>
      <c r="AQ180" t="s">
        <v>287</v>
      </c>
      <c r="AR180">
        <v>8</v>
      </c>
      <c r="AT180" s="88">
        <v>29</v>
      </c>
      <c r="AU180" s="90">
        <v>157</v>
      </c>
      <c r="AV180" s="93">
        <f t="shared" si="52"/>
        <v>29157</v>
      </c>
      <c r="AX180" s="5" t="s">
        <v>199</v>
      </c>
    </row>
    <row r="181" spans="1:50" hidden="1" outlineLevel="1">
      <c r="A181" t="s">
        <v>88</v>
      </c>
      <c r="B181" t="s">
        <v>287</v>
      </c>
      <c r="C181" s="1">
        <f t="shared" si="64"/>
        <v>17059</v>
      </c>
      <c r="D181" s="7">
        <f>IF(N181&gt;0, RANK(N181,(N181:P181,Q181:AE181)),0)</f>
        <v>1</v>
      </c>
      <c r="E181" s="7">
        <f>IF(O181&gt;0,RANK(O181,(N181:P181,Q181:AE181)),0)</f>
        <v>2</v>
      </c>
      <c r="F181" s="7">
        <f>IF(P181&gt;0,RANK(P181,(N181:P181,Q181:AE181)),0)</f>
        <v>0</v>
      </c>
      <c r="G181" s="53">
        <f t="shared" si="62"/>
        <v>417</v>
      </c>
      <c r="H181" s="56">
        <f t="shared" si="63"/>
        <v>2.4444574711296092E-2</v>
      </c>
      <c r="I181" s="2"/>
      <c r="J181" s="2">
        <f t="shared" si="65"/>
        <v>0.49768450671199954</v>
      </c>
      <c r="K181" s="2">
        <f t="shared" si="66"/>
        <v>0.47323993200070347</v>
      </c>
      <c r="L181" s="2">
        <f t="shared" si="67"/>
        <v>0</v>
      </c>
      <c r="M181" s="2">
        <f t="shared" si="68"/>
        <v>2.9075561287297047E-2</v>
      </c>
      <c r="N181" s="1">
        <v>8490</v>
      </c>
      <c r="O181" s="1">
        <v>8073</v>
      </c>
      <c r="Q181" s="1">
        <v>496</v>
      </c>
      <c r="V181" s="1">
        <v>0</v>
      </c>
      <c r="W181" s="1">
        <v>0</v>
      </c>
      <c r="AG181" s="5">
        <f>IF(Q181&gt;0,RANK(Q181,(N181:P181,Q181:AE181)),0)</f>
        <v>3</v>
      </c>
      <c r="AH181" s="5">
        <f>IF(R181&gt;0,RANK(R181,(N181:P181,Q181:AE181)),0)</f>
        <v>0</v>
      </c>
      <c r="AI181" s="5">
        <f>IF(T181&gt;0,RANK(T181,(N181:P181,Q181:AE181)),0)</f>
        <v>0</v>
      </c>
      <c r="AJ181" s="5">
        <f>IF(S181&gt;0,RANK(S181,(N181:P181,Q181:AE181)),0)</f>
        <v>0</v>
      </c>
      <c r="AK181" s="2">
        <f t="shared" si="69"/>
        <v>2.907556128729703E-2</v>
      </c>
      <c r="AL181" s="2">
        <f t="shared" si="70"/>
        <v>0</v>
      </c>
      <c r="AM181" s="2">
        <f t="shared" si="71"/>
        <v>0</v>
      </c>
      <c r="AN181" s="2">
        <f t="shared" si="72"/>
        <v>0</v>
      </c>
      <c r="AP181" t="s">
        <v>88</v>
      </c>
      <c r="AQ181" t="s">
        <v>287</v>
      </c>
      <c r="AR181">
        <v>4</v>
      </c>
      <c r="AT181" s="88">
        <v>29</v>
      </c>
      <c r="AU181" s="90">
        <v>159</v>
      </c>
      <c r="AV181" s="93">
        <f t="shared" si="52"/>
        <v>29159</v>
      </c>
      <c r="AX181" s="5" t="s">
        <v>199</v>
      </c>
    </row>
    <row r="182" spans="1:50" hidden="1" outlineLevel="1">
      <c r="A182" t="s">
        <v>674</v>
      </c>
      <c r="B182" t="s">
        <v>287</v>
      </c>
      <c r="C182" s="1">
        <f t="shared" si="64"/>
        <v>18118</v>
      </c>
      <c r="D182" s="7">
        <f>IF(N182&gt;0, RANK(N182,(N182:P182,Q182:AE182)),0)</f>
        <v>2</v>
      </c>
      <c r="E182" s="7">
        <f>IF(O182&gt;0,RANK(O182,(N182:P182,Q182:AE182)),0)</f>
        <v>1</v>
      </c>
      <c r="F182" s="7">
        <f>IF(P182&gt;0,RANK(P182,(N182:P182,Q182:AE182)),0)</f>
        <v>0</v>
      </c>
      <c r="G182" s="53">
        <f t="shared" si="62"/>
        <v>1011</v>
      </c>
      <c r="H182" s="56">
        <f t="shared" si="63"/>
        <v>5.5800861022187877E-2</v>
      </c>
      <c r="I182" s="2"/>
      <c r="J182" s="2">
        <f t="shared" si="65"/>
        <v>0.45650734076608895</v>
      </c>
      <c r="K182" s="2">
        <f t="shared" si="66"/>
        <v>0.51230820178827685</v>
      </c>
      <c r="L182" s="2">
        <f t="shared" si="67"/>
        <v>0</v>
      </c>
      <c r="M182" s="2">
        <f t="shared" si="68"/>
        <v>3.118445744563425E-2</v>
      </c>
      <c r="N182" s="1">
        <v>8271</v>
      </c>
      <c r="O182" s="1">
        <v>9282</v>
      </c>
      <c r="Q182" s="1">
        <v>565</v>
      </c>
      <c r="V182" s="1">
        <v>0</v>
      </c>
      <c r="W182" s="1">
        <v>0</v>
      </c>
      <c r="AG182" s="5">
        <f>IF(Q182&gt;0,RANK(Q182,(N182:P182,Q182:AE182)),0)</f>
        <v>3</v>
      </c>
      <c r="AH182" s="5">
        <f>IF(R182&gt;0,RANK(R182,(N182:P182,Q182:AE182)),0)</f>
        <v>0</v>
      </c>
      <c r="AI182" s="5">
        <f>IF(T182&gt;0,RANK(T182,(N182:P182,Q182:AE182)),0)</f>
        <v>0</v>
      </c>
      <c r="AJ182" s="5">
        <f>IF(S182&gt;0,RANK(S182,(N182:P182,Q182:AE182)),0)</f>
        <v>0</v>
      </c>
      <c r="AK182" s="2">
        <f t="shared" si="69"/>
        <v>3.1184457445634178E-2</v>
      </c>
      <c r="AL182" s="2">
        <f t="shared" si="70"/>
        <v>0</v>
      </c>
      <c r="AM182" s="2">
        <f t="shared" si="71"/>
        <v>0</v>
      </c>
      <c r="AN182" s="2">
        <f t="shared" si="72"/>
        <v>0</v>
      </c>
      <c r="AP182" t="s">
        <v>674</v>
      </c>
      <c r="AQ182" t="s">
        <v>287</v>
      </c>
      <c r="AR182">
        <v>8</v>
      </c>
      <c r="AT182" s="88">
        <v>29</v>
      </c>
      <c r="AU182" s="90">
        <v>161</v>
      </c>
      <c r="AV182" s="93">
        <f t="shared" si="52"/>
        <v>29161</v>
      </c>
      <c r="AX182" s="5" t="s">
        <v>199</v>
      </c>
    </row>
    <row r="183" spans="1:50" hidden="1" outlineLevel="1">
      <c r="A183" t="s">
        <v>540</v>
      </c>
      <c r="B183" t="s">
        <v>287</v>
      </c>
      <c r="C183" s="1">
        <f t="shared" si="64"/>
        <v>7306</v>
      </c>
      <c r="D183" s="7">
        <f>IF(N183&gt;0, RANK(N183,(N183:P183,Q183:AE183)),0)</f>
        <v>1</v>
      </c>
      <c r="E183" s="7">
        <f>IF(O183&gt;0,RANK(O183,(N183:P183,Q183:AE183)),0)</f>
        <v>2</v>
      </c>
      <c r="F183" s="7">
        <f>IF(P183&gt;0,RANK(P183,(N183:P183,Q183:AE183)),0)</f>
        <v>0</v>
      </c>
      <c r="G183" s="53">
        <f t="shared" si="62"/>
        <v>173</v>
      </c>
      <c r="H183" s="56">
        <f t="shared" si="63"/>
        <v>2.3679167807281687E-2</v>
      </c>
      <c r="I183" s="2"/>
      <c r="J183" s="2">
        <f t="shared" si="65"/>
        <v>0.50027374760470844</v>
      </c>
      <c r="K183" s="2">
        <f t="shared" si="66"/>
        <v>0.47659457979742675</v>
      </c>
      <c r="L183" s="2">
        <f t="shared" si="67"/>
        <v>0</v>
      </c>
      <c r="M183" s="2">
        <f t="shared" si="68"/>
        <v>2.3131672597864805E-2</v>
      </c>
      <c r="N183" s="1">
        <v>3655</v>
      </c>
      <c r="O183" s="1">
        <v>3482</v>
      </c>
      <c r="Q183" s="1">
        <v>169</v>
      </c>
      <c r="V183" s="1">
        <v>0</v>
      </c>
      <c r="W183" s="1">
        <v>0</v>
      </c>
      <c r="AG183" s="5">
        <f>IF(Q183&gt;0,RANK(Q183,(N183:P183,Q183:AE183)),0)</f>
        <v>3</v>
      </c>
      <c r="AH183" s="5">
        <f>IF(R183&gt;0,RANK(R183,(N183:P183,Q183:AE183)),0)</f>
        <v>0</v>
      </c>
      <c r="AI183" s="5">
        <f>IF(T183&gt;0,RANK(T183,(N183:P183,Q183:AE183)),0)</f>
        <v>0</v>
      </c>
      <c r="AJ183" s="5">
        <f>IF(S183&gt;0,RANK(S183,(N183:P183,Q183:AE183)),0)</f>
        <v>0</v>
      </c>
      <c r="AK183" s="2">
        <f t="shared" si="69"/>
        <v>2.3131672597864767E-2</v>
      </c>
      <c r="AL183" s="2">
        <f t="shared" si="70"/>
        <v>0</v>
      </c>
      <c r="AM183" s="2">
        <f t="shared" si="71"/>
        <v>0</v>
      </c>
      <c r="AN183" s="2">
        <f t="shared" si="72"/>
        <v>0</v>
      </c>
      <c r="AP183" t="s">
        <v>540</v>
      </c>
      <c r="AQ183" t="s">
        <v>287</v>
      </c>
      <c r="AR183">
        <v>6</v>
      </c>
      <c r="AT183" s="88">
        <v>29</v>
      </c>
      <c r="AU183" s="90">
        <v>163</v>
      </c>
      <c r="AV183" s="93">
        <f t="shared" si="52"/>
        <v>29163</v>
      </c>
      <c r="AX183" s="5" t="s">
        <v>199</v>
      </c>
    </row>
    <row r="184" spans="1:50" hidden="1" outlineLevel="1">
      <c r="A184" t="s">
        <v>382</v>
      </c>
      <c r="B184" t="s">
        <v>287</v>
      </c>
      <c r="C184" s="1">
        <f t="shared" si="64"/>
        <v>45147</v>
      </c>
      <c r="D184" s="7">
        <f>IF(N184&gt;0, RANK(N184,(N184:P184,Q184:AE184)),0)</f>
        <v>1</v>
      </c>
      <c r="E184" s="7">
        <f>IF(O184&gt;0,RANK(O184,(N184:P184,Q184:AE184)),0)</f>
        <v>2</v>
      </c>
      <c r="F184" s="7">
        <f>IF(P184&gt;0,RANK(P184,(N184:P184,Q184:AE184)),0)</f>
        <v>0</v>
      </c>
      <c r="G184" s="53">
        <f t="shared" si="62"/>
        <v>3500</v>
      </c>
      <c r="H184" s="56">
        <f t="shared" si="63"/>
        <v>7.7524530976587597E-2</v>
      </c>
      <c r="I184" s="2"/>
      <c r="J184" s="2">
        <f t="shared" si="65"/>
        <v>0.52393293020577225</v>
      </c>
      <c r="K184" s="2">
        <f t="shared" si="66"/>
        <v>0.44640839922918468</v>
      </c>
      <c r="L184" s="2">
        <f t="shared" si="67"/>
        <v>0</v>
      </c>
      <c r="M184" s="2">
        <f t="shared" si="68"/>
        <v>2.9658670565043066E-2</v>
      </c>
      <c r="N184" s="1">
        <v>23654</v>
      </c>
      <c r="O184" s="1">
        <v>20154</v>
      </c>
      <c r="Q184" s="1">
        <v>1339</v>
      </c>
      <c r="V184" s="1">
        <v>0</v>
      </c>
      <c r="W184" s="1">
        <v>0</v>
      </c>
      <c r="AG184" s="5">
        <f>IF(Q184&gt;0,RANK(Q184,(N184:P184,Q184:AE184)),0)</f>
        <v>3</v>
      </c>
      <c r="AH184" s="5">
        <f>IF(R184&gt;0,RANK(R184,(N184:P184,Q184:AE184)),0)</f>
        <v>0</v>
      </c>
      <c r="AI184" s="5">
        <f>IF(T184&gt;0,RANK(T184,(N184:P184,Q184:AE184)),0)</f>
        <v>0</v>
      </c>
      <c r="AJ184" s="5">
        <f>IF(S184&gt;0,RANK(S184,(N184:P184,Q184:AE184)),0)</f>
        <v>0</v>
      </c>
      <c r="AK184" s="2">
        <f t="shared" si="69"/>
        <v>2.965867056504308E-2</v>
      </c>
      <c r="AL184" s="2">
        <f t="shared" si="70"/>
        <v>0</v>
      </c>
      <c r="AM184" s="2">
        <f t="shared" si="71"/>
        <v>0</v>
      </c>
      <c r="AN184" s="2">
        <f t="shared" si="72"/>
        <v>0</v>
      </c>
      <c r="AP184" t="s">
        <v>382</v>
      </c>
      <c r="AQ184" t="s">
        <v>287</v>
      </c>
      <c r="AR184">
        <v>6</v>
      </c>
      <c r="AT184" s="88">
        <v>29</v>
      </c>
      <c r="AU184" s="90">
        <v>165</v>
      </c>
      <c r="AV184" s="93">
        <f t="shared" si="52"/>
        <v>29165</v>
      </c>
      <c r="AX184" s="5" t="s">
        <v>199</v>
      </c>
    </row>
    <row r="185" spans="1:50" hidden="1" outlineLevel="1">
      <c r="A185" t="s">
        <v>980</v>
      </c>
      <c r="B185" t="s">
        <v>287</v>
      </c>
      <c r="C185" s="1">
        <f t="shared" si="64"/>
        <v>13087</v>
      </c>
      <c r="D185" s="7">
        <f>IF(N185&gt;0, RANK(N185,(N185:P185,Q185:AE185)),0)</f>
        <v>2</v>
      </c>
      <c r="E185" s="7">
        <f>IF(O185&gt;0,RANK(O185,(N185:P185,Q185:AE185)),0)</f>
        <v>1</v>
      </c>
      <c r="F185" s="7">
        <f>IF(P185&gt;0,RANK(P185,(N185:P185,Q185:AE185)),0)</f>
        <v>0</v>
      </c>
      <c r="G185" s="53">
        <f t="shared" si="62"/>
        <v>1405</v>
      </c>
      <c r="H185" s="56">
        <f t="shared" si="63"/>
        <v>0.10735844731412852</v>
      </c>
      <c r="I185" s="2"/>
      <c r="J185" s="2">
        <f t="shared" si="65"/>
        <v>0.43149690532589591</v>
      </c>
      <c r="K185" s="2">
        <f t="shared" si="66"/>
        <v>0.53885535264002449</v>
      </c>
      <c r="L185" s="2">
        <f t="shared" si="67"/>
        <v>0</v>
      </c>
      <c r="M185" s="2">
        <f t="shared" si="68"/>
        <v>2.9647742034079605E-2</v>
      </c>
      <c r="N185" s="1">
        <v>5647</v>
      </c>
      <c r="O185" s="1">
        <v>7052</v>
      </c>
      <c r="Q185" s="1">
        <v>388</v>
      </c>
      <c r="V185" s="1">
        <v>0</v>
      </c>
      <c r="W185" s="1">
        <v>0</v>
      </c>
      <c r="AG185" s="5">
        <f>IF(Q185&gt;0,RANK(Q185,(N185:P185,Q185:AE185)),0)</f>
        <v>3</v>
      </c>
      <c r="AH185" s="5">
        <f>IF(R185&gt;0,RANK(R185,(N185:P185,Q185:AE185)),0)</f>
        <v>0</v>
      </c>
      <c r="AI185" s="5">
        <f>IF(T185&gt;0,RANK(T185,(N185:P185,Q185:AE185)),0)</f>
        <v>0</v>
      </c>
      <c r="AJ185" s="5">
        <f>IF(S185&gt;0,RANK(S185,(N185:P185,Q185:AE185)),0)</f>
        <v>0</v>
      </c>
      <c r="AK185" s="2">
        <f t="shared" si="69"/>
        <v>2.9647742034079622E-2</v>
      </c>
      <c r="AL185" s="2">
        <f t="shared" si="70"/>
        <v>0</v>
      </c>
      <c r="AM185" s="2">
        <f t="shared" si="71"/>
        <v>0</v>
      </c>
      <c r="AN185" s="2">
        <f t="shared" si="72"/>
        <v>0</v>
      </c>
      <c r="AP185" t="s">
        <v>980</v>
      </c>
      <c r="AQ185" t="s">
        <v>287</v>
      </c>
      <c r="AR185">
        <v>7</v>
      </c>
      <c r="AT185" s="88">
        <v>29</v>
      </c>
      <c r="AU185" s="90">
        <v>167</v>
      </c>
      <c r="AV185" s="93">
        <f t="shared" si="52"/>
        <v>29167</v>
      </c>
      <c r="AX185" s="5" t="s">
        <v>199</v>
      </c>
    </row>
    <row r="186" spans="1:50" hidden="1" outlineLevel="1">
      <c r="A186" t="s">
        <v>87</v>
      </c>
      <c r="B186" t="s">
        <v>287</v>
      </c>
      <c r="C186" s="1">
        <f t="shared" si="64"/>
        <v>12679</v>
      </c>
      <c r="D186" s="7">
        <f>IF(N186&gt;0, RANK(N186,(N186:P186,Q186:AE186)),0)</f>
        <v>2</v>
      </c>
      <c r="E186" s="7">
        <f>IF(O186&gt;0,RANK(O186,(N186:P186,Q186:AE186)),0)</f>
        <v>1</v>
      </c>
      <c r="F186" s="7">
        <f>IF(P186&gt;0,RANK(P186,(N186:P186,Q186:AE186)),0)</f>
        <v>0</v>
      </c>
      <c r="G186" s="53">
        <f t="shared" si="62"/>
        <v>625</v>
      </c>
      <c r="H186" s="56">
        <f t="shared" si="63"/>
        <v>4.929410836816784E-2</v>
      </c>
      <c r="I186" s="2"/>
      <c r="J186" s="2">
        <f t="shared" si="65"/>
        <v>0.45973657228488052</v>
      </c>
      <c r="K186" s="2">
        <f t="shared" si="66"/>
        <v>0.50903068065304835</v>
      </c>
      <c r="L186" s="2">
        <f t="shared" si="67"/>
        <v>0</v>
      </c>
      <c r="M186" s="2">
        <f t="shared" si="68"/>
        <v>3.1232747062071131E-2</v>
      </c>
      <c r="N186" s="1">
        <v>5829</v>
      </c>
      <c r="O186" s="1">
        <v>6454</v>
      </c>
      <c r="Q186" s="1">
        <v>396</v>
      </c>
      <c r="V186" s="1">
        <v>0</v>
      </c>
      <c r="W186" s="1">
        <v>0</v>
      </c>
      <c r="AG186" s="5">
        <f>IF(Q186&gt;0,RANK(Q186,(N186:P186,Q186:AE186)),0)</f>
        <v>3</v>
      </c>
      <c r="AH186" s="5">
        <f>IF(R186&gt;0,RANK(R186,(N186:P186,Q186:AE186)),0)</f>
        <v>0</v>
      </c>
      <c r="AI186" s="5">
        <f>IF(T186&gt;0,RANK(T186,(N186:P186,Q186:AE186)),0)</f>
        <v>0</v>
      </c>
      <c r="AJ186" s="5">
        <f>IF(S186&gt;0,RANK(S186,(N186:P186,Q186:AE186)),0)</f>
        <v>0</v>
      </c>
      <c r="AK186" s="2">
        <f t="shared" si="69"/>
        <v>3.1232747062071142E-2</v>
      </c>
      <c r="AL186" s="2">
        <f t="shared" si="70"/>
        <v>0</v>
      </c>
      <c r="AM186" s="2">
        <f t="shared" si="71"/>
        <v>0</v>
      </c>
      <c r="AN186" s="2">
        <f t="shared" si="72"/>
        <v>0</v>
      </c>
      <c r="AP186" t="s">
        <v>87</v>
      </c>
      <c r="AQ186" t="s">
        <v>287</v>
      </c>
      <c r="AR186">
        <v>4</v>
      </c>
      <c r="AT186" s="88">
        <v>29</v>
      </c>
      <c r="AU186" s="90">
        <v>169</v>
      </c>
      <c r="AV186" s="93">
        <f t="shared" si="52"/>
        <v>29169</v>
      </c>
      <c r="AX186" s="5" t="s">
        <v>199</v>
      </c>
    </row>
    <row r="187" spans="1:50" hidden="1" outlineLevel="1">
      <c r="A187" t="s">
        <v>153</v>
      </c>
      <c r="B187" t="s">
        <v>287</v>
      </c>
      <c r="C187" s="1">
        <f t="shared" si="64"/>
        <v>2266</v>
      </c>
      <c r="D187" s="7">
        <f>IF(N187&gt;0, RANK(N187,(N187:P187,Q187:AE187)),0)</f>
        <v>2</v>
      </c>
      <c r="E187" s="7">
        <f>IF(O187&gt;0,RANK(O187,(N187:P187,Q187:AE187)),0)</f>
        <v>1</v>
      </c>
      <c r="F187" s="7">
        <f>IF(P187&gt;0,RANK(P187,(N187:P187,Q187:AE187)),0)</f>
        <v>0</v>
      </c>
      <c r="G187" s="53">
        <f t="shared" si="62"/>
        <v>759</v>
      </c>
      <c r="H187" s="56">
        <f t="shared" si="63"/>
        <v>0.33495145631067963</v>
      </c>
      <c r="I187" s="2"/>
      <c r="J187" s="2">
        <f t="shared" si="65"/>
        <v>0.32038834951456313</v>
      </c>
      <c r="K187" s="2">
        <f t="shared" si="66"/>
        <v>0.65533980582524276</v>
      </c>
      <c r="L187" s="2">
        <f t="shared" si="67"/>
        <v>0</v>
      </c>
      <c r="M187" s="2">
        <f t="shared" si="68"/>
        <v>2.4271844660194053E-2</v>
      </c>
      <c r="N187" s="1">
        <v>726</v>
      </c>
      <c r="O187" s="1">
        <v>1485</v>
      </c>
      <c r="Q187" s="1">
        <v>55</v>
      </c>
      <c r="V187" s="1">
        <v>0</v>
      </c>
      <c r="W187" s="1">
        <v>0</v>
      </c>
      <c r="AG187" s="5">
        <f>IF(Q187&gt;0,RANK(Q187,(N187:P187,Q187:AE187)),0)</f>
        <v>3</v>
      </c>
      <c r="AH187" s="5">
        <f>IF(R187&gt;0,RANK(R187,(N187:P187,Q187:AE187)),0)</f>
        <v>0</v>
      </c>
      <c r="AI187" s="5">
        <f>IF(T187&gt;0,RANK(T187,(N187:P187,Q187:AE187)),0)</f>
        <v>0</v>
      </c>
      <c r="AJ187" s="5">
        <f>IF(S187&gt;0,RANK(S187,(N187:P187,Q187:AE187)),0)</f>
        <v>0</v>
      </c>
      <c r="AK187" s="2">
        <f t="shared" si="69"/>
        <v>2.4271844660194174E-2</v>
      </c>
      <c r="AL187" s="2">
        <f t="shared" si="70"/>
        <v>0</v>
      </c>
      <c r="AM187" s="2">
        <f t="shared" si="71"/>
        <v>0</v>
      </c>
      <c r="AN187" s="2">
        <f t="shared" si="72"/>
        <v>0</v>
      </c>
      <c r="AP187" t="s">
        <v>153</v>
      </c>
      <c r="AQ187" t="s">
        <v>287</v>
      </c>
      <c r="AR187">
        <v>6</v>
      </c>
      <c r="AT187" s="88">
        <v>29</v>
      </c>
      <c r="AU187" s="90">
        <v>171</v>
      </c>
      <c r="AV187" s="93">
        <f t="shared" si="52"/>
        <v>29171</v>
      </c>
      <c r="AX187" s="5" t="s">
        <v>199</v>
      </c>
    </row>
    <row r="188" spans="1:50" hidden="1" outlineLevel="1">
      <c r="A188" t="s">
        <v>677</v>
      </c>
      <c r="B188" t="s">
        <v>287</v>
      </c>
      <c r="C188" s="1">
        <f t="shared" si="64"/>
        <v>4984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>IF(P188&gt;0,RANK(P188,(N188:P188,Q188:AE188)),0)</f>
        <v>0</v>
      </c>
      <c r="G188" s="53">
        <f t="shared" si="62"/>
        <v>316</v>
      </c>
      <c r="H188" s="56">
        <f t="shared" si="63"/>
        <v>6.3402889245585875E-2</v>
      </c>
      <c r="I188" s="2"/>
      <c r="J188" s="2">
        <f t="shared" si="65"/>
        <v>0.45726324237560195</v>
      </c>
      <c r="K188" s="2">
        <f t="shared" si="66"/>
        <v>0.5206661316211878</v>
      </c>
      <c r="L188" s="2">
        <f t="shared" si="67"/>
        <v>0</v>
      </c>
      <c r="M188" s="2">
        <f t="shared" si="68"/>
        <v>2.2070626003210192E-2</v>
      </c>
      <c r="N188" s="1">
        <v>2279</v>
      </c>
      <c r="O188" s="1">
        <v>2595</v>
      </c>
      <c r="Q188" s="1">
        <v>110</v>
      </c>
      <c r="V188" s="1">
        <v>0</v>
      </c>
      <c r="W188" s="1">
        <v>0</v>
      </c>
      <c r="AG188" s="5">
        <f>IF(Q188&gt;0,RANK(Q188,(N188:P188,Q188:AE188)),0)</f>
        <v>3</v>
      </c>
      <c r="AH188" s="5">
        <f>IF(R188&gt;0,RANK(R188,(N188:P188,Q188:AE188)),0)</f>
        <v>0</v>
      </c>
      <c r="AI188" s="5">
        <f>IF(T188&gt;0,RANK(T188,(N188:P188,Q188:AE188)),0)</f>
        <v>0</v>
      </c>
      <c r="AJ188" s="5">
        <f>IF(S188&gt;0,RANK(S188,(N188:P188,Q188:AE188)),0)</f>
        <v>0</v>
      </c>
      <c r="AK188" s="2">
        <f t="shared" si="69"/>
        <v>2.2070626003210272E-2</v>
      </c>
      <c r="AL188" s="2">
        <f t="shared" si="70"/>
        <v>0</v>
      </c>
      <c r="AM188" s="2">
        <f t="shared" si="71"/>
        <v>0</v>
      </c>
      <c r="AN188" s="2">
        <f t="shared" si="72"/>
        <v>0</v>
      </c>
      <c r="AP188" t="s">
        <v>677</v>
      </c>
      <c r="AQ188" t="s">
        <v>287</v>
      </c>
      <c r="AR188">
        <v>6</v>
      </c>
      <c r="AT188" s="88">
        <v>29</v>
      </c>
      <c r="AU188" s="90">
        <v>173</v>
      </c>
      <c r="AV188" s="93">
        <f t="shared" si="52"/>
        <v>29173</v>
      </c>
      <c r="AX188" s="5" t="s">
        <v>199</v>
      </c>
    </row>
    <row r="189" spans="1:50" hidden="1" outlineLevel="1">
      <c r="A189" t="s">
        <v>110</v>
      </c>
      <c r="B189" t="s">
        <v>287</v>
      </c>
      <c r="C189" s="1">
        <f t="shared" si="64"/>
        <v>9895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>IF(P189&gt;0,RANK(P189,(N189:P189,Q189:AE189)),0)</f>
        <v>0</v>
      </c>
      <c r="G189" s="53">
        <f t="shared" si="62"/>
        <v>564</v>
      </c>
      <c r="H189" s="56">
        <f t="shared" si="63"/>
        <v>5.6998484082870136E-2</v>
      </c>
      <c r="I189" s="2"/>
      <c r="J189" s="2">
        <f t="shared" si="65"/>
        <v>0.45386558868115212</v>
      </c>
      <c r="K189" s="2">
        <f t="shared" si="66"/>
        <v>0.51086407276402224</v>
      </c>
      <c r="L189" s="2">
        <f t="shared" si="67"/>
        <v>0</v>
      </c>
      <c r="M189" s="2">
        <f t="shared" si="68"/>
        <v>3.5270338554825642E-2</v>
      </c>
      <c r="N189" s="1">
        <v>4491</v>
      </c>
      <c r="O189" s="1">
        <v>5055</v>
      </c>
      <c r="Q189" s="1">
        <v>349</v>
      </c>
      <c r="V189" s="1">
        <v>0</v>
      </c>
      <c r="W189" s="1">
        <v>0</v>
      </c>
      <c r="AG189" s="5">
        <f>IF(Q189&gt;0,RANK(Q189,(N189:P189,Q189:AE189)),0)</f>
        <v>3</v>
      </c>
      <c r="AH189" s="5">
        <f>IF(R189&gt;0,RANK(R189,(N189:P189,Q189:AE189)),0)</f>
        <v>0</v>
      </c>
      <c r="AI189" s="5">
        <f>IF(T189&gt;0,RANK(T189,(N189:P189,Q189:AE189)),0)</f>
        <v>0</v>
      </c>
      <c r="AJ189" s="5">
        <f>IF(S189&gt;0,RANK(S189,(N189:P189,Q189:AE189)),0)</f>
        <v>0</v>
      </c>
      <c r="AK189" s="2">
        <f t="shared" si="69"/>
        <v>3.527033855482567E-2</v>
      </c>
      <c r="AL189" s="2">
        <f t="shared" si="70"/>
        <v>0</v>
      </c>
      <c r="AM189" s="2">
        <f t="shared" si="71"/>
        <v>0</v>
      </c>
      <c r="AN189" s="2">
        <f t="shared" si="72"/>
        <v>0</v>
      </c>
      <c r="AP189" t="s">
        <v>110</v>
      </c>
      <c r="AQ189" t="s">
        <v>287</v>
      </c>
      <c r="AR189">
        <v>4</v>
      </c>
      <c r="AT189" s="88">
        <v>29</v>
      </c>
      <c r="AU189" s="90">
        <v>175</v>
      </c>
      <c r="AV189" s="93">
        <f t="shared" si="52"/>
        <v>29175</v>
      </c>
      <c r="AX189" s="5" t="s">
        <v>199</v>
      </c>
    </row>
    <row r="190" spans="1:50" hidden="1" outlineLevel="1">
      <c r="A190" t="s">
        <v>554</v>
      </c>
      <c r="B190" t="s">
        <v>287</v>
      </c>
      <c r="C190" s="1">
        <f t="shared" si="64"/>
        <v>10305</v>
      </c>
      <c r="D190" s="7">
        <f>IF(N190&gt;0, RANK(N190,(N190:P190,Q190:AE190)),0)</f>
        <v>1</v>
      </c>
      <c r="E190" s="7">
        <f>IF(O190&gt;0,RANK(O190,(N190:P190,Q190:AE190)),0)</f>
        <v>2</v>
      </c>
      <c r="F190" s="7">
        <f>IF(P190&gt;0,RANK(P190,(N190:P190,Q190:AE190)),0)</f>
        <v>0</v>
      </c>
      <c r="G190" s="53">
        <f t="shared" si="62"/>
        <v>1470</v>
      </c>
      <c r="H190" s="56">
        <f t="shared" si="63"/>
        <v>0.14264919941775836</v>
      </c>
      <c r="I190" s="2"/>
      <c r="J190" s="2">
        <f t="shared" si="65"/>
        <v>0.55526443474041731</v>
      </c>
      <c r="K190" s="2">
        <f t="shared" si="66"/>
        <v>0.41261523532265892</v>
      </c>
      <c r="L190" s="2">
        <f t="shared" si="67"/>
        <v>0</v>
      </c>
      <c r="M190" s="2">
        <f t="shared" si="68"/>
        <v>3.2120329936923764E-2</v>
      </c>
      <c r="N190" s="1">
        <v>5722</v>
      </c>
      <c r="O190" s="1">
        <v>4252</v>
      </c>
      <c r="Q190" s="1">
        <v>331</v>
      </c>
      <c r="V190" s="1">
        <v>0</v>
      </c>
      <c r="W190" s="1">
        <v>0</v>
      </c>
      <c r="AG190" s="5">
        <f>IF(Q190&gt;0,RANK(Q190,(N190:P190,Q190:AE190)),0)</f>
        <v>3</v>
      </c>
      <c r="AH190" s="5">
        <f>IF(R190&gt;0,RANK(R190,(N190:P190,Q190:AE190)),0)</f>
        <v>0</v>
      </c>
      <c r="AI190" s="5">
        <f>IF(T190&gt;0,RANK(T190,(N190:P190,Q190:AE190)),0)</f>
        <v>0</v>
      </c>
      <c r="AJ190" s="5">
        <f>IF(S190&gt;0,RANK(S190,(N190:P190,Q190:AE190)),0)</f>
        <v>0</v>
      </c>
      <c r="AK190" s="2">
        <f t="shared" si="69"/>
        <v>3.2120329936923826E-2</v>
      </c>
      <c r="AL190" s="2">
        <f t="shared" si="70"/>
        <v>0</v>
      </c>
      <c r="AM190" s="2">
        <f t="shared" si="71"/>
        <v>0</v>
      </c>
      <c r="AN190" s="2">
        <f t="shared" si="72"/>
        <v>0</v>
      </c>
      <c r="AP190" t="s">
        <v>554</v>
      </c>
      <c r="AQ190" t="s">
        <v>287</v>
      </c>
      <c r="AR190">
        <v>5</v>
      </c>
      <c r="AT190" s="88">
        <v>29</v>
      </c>
      <c r="AU190" s="90">
        <v>177</v>
      </c>
      <c r="AV190" s="93">
        <f t="shared" si="52"/>
        <v>29177</v>
      </c>
      <c r="AX190" s="5" t="s">
        <v>199</v>
      </c>
    </row>
    <row r="191" spans="1:50" hidden="1" outlineLevel="1">
      <c r="A191" t="s">
        <v>527</v>
      </c>
      <c r="B191" t="s">
        <v>287</v>
      </c>
      <c r="C191" s="1">
        <f t="shared" si="64"/>
        <v>3142</v>
      </c>
      <c r="D191" s="7">
        <f>IF(N191&gt;0, RANK(N191,(N191:P191,Q191:AE191)),0)</f>
        <v>1</v>
      </c>
      <c r="E191" s="7">
        <f>IF(O191&gt;0,RANK(O191,(N191:P191,Q191:AE191)),0)</f>
        <v>2</v>
      </c>
      <c r="F191" s="7">
        <f>IF(P191&gt;0,RANK(P191,(N191:P191,Q191:AE191)),0)</f>
        <v>0</v>
      </c>
      <c r="G191" s="53">
        <f t="shared" si="62"/>
        <v>556</v>
      </c>
      <c r="H191" s="56">
        <f t="shared" si="63"/>
        <v>0.1769573520050923</v>
      </c>
      <c r="I191" s="2"/>
      <c r="J191" s="2">
        <f t="shared" si="65"/>
        <v>0.57129217059197968</v>
      </c>
      <c r="K191" s="2">
        <f t="shared" si="66"/>
        <v>0.39433481858688735</v>
      </c>
      <c r="L191" s="2">
        <f t="shared" si="67"/>
        <v>0</v>
      </c>
      <c r="M191" s="2">
        <f t="shared" si="68"/>
        <v>3.4373010821132977E-2</v>
      </c>
      <c r="N191" s="1">
        <v>1795</v>
      </c>
      <c r="O191" s="1">
        <v>1239</v>
      </c>
      <c r="Q191" s="1">
        <v>108</v>
      </c>
      <c r="V191" s="1">
        <v>0</v>
      </c>
      <c r="W191" s="1">
        <v>0</v>
      </c>
      <c r="AG191" s="5">
        <f>IF(Q191&gt;0,RANK(Q191,(N191:P191,Q191:AE191)),0)</f>
        <v>3</v>
      </c>
      <c r="AH191" s="5">
        <f>IF(R191&gt;0,RANK(R191,(N191:P191,Q191:AE191)),0)</f>
        <v>0</v>
      </c>
      <c r="AI191" s="5">
        <f>IF(T191&gt;0,RANK(T191,(N191:P191,Q191:AE191)),0)</f>
        <v>0</v>
      </c>
      <c r="AJ191" s="5">
        <f>IF(S191&gt;0,RANK(S191,(N191:P191,Q191:AE191)),0)</f>
        <v>0</v>
      </c>
      <c r="AK191" s="2">
        <f t="shared" si="69"/>
        <v>3.4373010821133039E-2</v>
      </c>
      <c r="AL191" s="2">
        <f t="shared" si="70"/>
        <v>0</v>
      </c>
      <c r="AM191" s="2">
        <f t="shared" si="71"/>
        <v>0</v>
      </c>
      <c r="AN191" s="2">
        <f t="shared" si="72"/>
        <v>0</v>
      </c>
      <c r="AP191" t="s">
        <v>527</v>
      </c>
      <c r="AQ191" t="s">
        <v>287</v>
      </c>
      <c r="AR191">
        <v>8</v>
      </c>
      <c r="AT191" s="88">
        <v>29</v>
      </c>
      <c r="AU191" s="90">
        <v>179</v>
      </c>
      <c r="AV191" s="93">
        <f t="shared" si="52"/>
        <v>29179</v>
      </c>
      <c r="AX191" s="5" t="s">
        <v>199</v>
      </c>
    </row>
    <row r="192" spans="1:50" hidden="1" outlineLevel="1">
      <c r="A192" t="s">
        <v>3</v>
      </c>
      <c r="B192" t="s">
        <v>287</v>
      </c>
      <c r="C192" s="1">
        <f t="shared" si="64"/>
        <v>5198</v>
      </c>
      <c r="D192" s="7">
        <f>IF(N192&gt;0, RANK(N192,(N192:P192,Q192:AE192)),0)</f>
        <v>2</v>
      </c>
      <c r="E192" s="7">
        <f>IF(O192&gt;0,RANK(O192,(N192:P192,Q192:AE192)),0)</f>
        <v>1</v>
      </c>
      <c r="F192" s="7">
        <f>IF(P192&gt;0,RANK(P192,(N192:P192,Q192:AE192)),0)</f>
        <v>0</v>
      </c>
      <c r="G192" s="53">
        <f t="shared" si="62"/>
        <v>606</v>
      </c>
      <c r="H192" s="56">
        <f t="shared" si="63"/>
        <v>0.11658330126971912</v>
      </c>
      <c r="I192" s="2"/>
      <c r="J192" s="2">
        <f t="shared" si="65"/>
        <v>0.42631781454405543</v>
      </c>
      <c r="K192" s="2">
        <f t="shared" si="66"/>
        <v>0.54290111581377454</v>
      </c>
      <c r="L192" s="2">
        <f t="shared" si="67"/>
        <v>0</v>
      </c>
      <c r="M192" s="2">
        <f t="shared" si="68"/>
        <v>3.0781069642170089E-2</v>
      </c>
      <c r="N192" s="1">
        <v>2216</v>
      </c>
      <c r="O192" s="1">
        <v>2822</v>
      </c>
      <c r="Q192" s="1">
        <v>160</v>
      </c>
      <c r="V192" s="1">
        <v>0</v>
      </c>
      <c r="W192" s="1">
        <v>0</v>
      </c>
      <c r="AG192" s="5">
        <f>IF(Q192&gt;0,RANK(Q192,(N192:P192,Q192:AE192)),0)</f>
        <v>3</v>
      </c>
      <c r="AH192" s="5">
        <f>IF(R192&gt;0,RANK(R192,(N192:P192,Q192:AE192)),0)</f>
        <v>0</v>
      </c>
      <c r="AI192" s="5">
        <f>IF(T192&gt;0,RANK(T192,(N192:P192,Q192:AE192)),0)</f>
        <v>0</v>
      </c>
      <c r="AJ192" s="5">
        <f>IF(S192&gt;0,RANK(S192,(N192:P192,Q192:AE192)),0)</f>
        <v>0</v>
      </c>
      <c r="AK192" s="2">
        <f t="shared" si="69"/>
        <v>3.0781069642170065E-2</v>
      </c>
      <c r="AL192" s="2">
        <f t="shared" si="70"/>
        <v>0</v>
      </c>
      <c r="AM192" s="2">
        <f t="shared" si="71"/>
        <v>0</v>
      </c>
      <c r="AN192" s="2">
        <f t="shared" si="72"/>
        <v>0</v>
      </c>
      <c r="AP192" t="s">
        <v>3</v>
      </c>
      <c r="AQ192" t="s">
        <v>287</v>
      </c>
      <c r="AR192">
        <v>8</v>
      </c>
      <c r="AT192" s="88">
        <v>29</v>
      </c>
      <c r="AU192" s="90">
        <v>181</v>
      </c>
      <c r="AV192" s="93">
        <f t="shared" si="52"/>
        <v>29181</v>
      </c>
      <c r="AX192" s="5" t="s">
        <v>199</v>
      </c>
    </row>
    <row r="193" spans="1:50" hidden="1" outlineLevel="1">
      <c r="A193" t="s">
        <v>604</v>
      </c>
      <c r="B193" t="s">
        <v>287</v>
      </c>
      <c r="C193" s="1">
        <f t="shared" si="64"/>
        <v>183491</v>
      </c>
      <c r="D193" s="7">
        <f>IF(N193&gt;0, RANK(N193,(N193:P193,Q193:AE193)),0)</f>
        <v>1</v>
      </c>
      <c r="E193" s="7">
        <f>IF(O193&gt;0,RANK(O193,(N193:P193,Q193:AE193)),0)</f>
        <v>2</v>
      </c>
      <c r="F193" s="7">
        <f>IF(P193&gt;0,RANK(P193,(N193:P193,Q193:AE193)),0)</f>
        <v>0</v>
      </c>
      <c r="G193" s="53">
        <f t="shared" si="62"/>
        <v>716</v>
      </c>
      <c r="H193" s="56">
        <f t="shared" si="63"/>
        <v>3.9020987405376829E-3</v>
      </c>
      <c r="I193" s="2"/>
      <c r="J193" s="2">
        <f t="shared" si="65"/>
        <v>0.48972429165463155</v>
      </c>
      <c r="K193" s="2">
        <f t="shared" si="66"/>
        <v>0.4858221929140939</v>
      </c>
      <c r="L193" s="2">
        <f t="shared" si="67"/>
        <v>0</v>
      </c>
      <c r="M193" s="2">
        <f t="shared" si="68"/>
        <v>2.4453515431274497E-2</v>
      </c>
      <c r="N193" s="1">
        <v>89860</v>
      </c>
      <c r="O193" s="1">
        <v>89144</v>
      </c>
      <c r="Q193" s="1">
        <v>4486</v>
      </c>
      <c r="V193" s="1">
        <v>1</v>
      </c>
      <c r="W193" s="1">
        <v>0</v>
      </c>
      <c r="AG193" s="5">
        <f>IF(Q193&gt;0,RANK(Q193,(N193:P193,Q193:AE193)),0)</f>
        <v>3</v>
      </c>
      <c r="AH193" s="5">
        <f>IF(R193&gt;0,RANK(R193,(N193:P193,Q193:AE193)),0)</f>
        <v>0</v>
      </c>
      <c r="AI193" s="5">
        <f>IF(T193&gt;0,RANK(T193,(N193:P193,Q193:AE193)),0)</f>
        <v>0</v>
      </c>
      <c r="AJ193" s="5">
        <f>IF(S193&gt;0,RANK(S193,(N193:P193,Q193:AE193)),0)</f>
        <v>0</v>
      </c>
      <c r="AK193" s="2">
        <f t="shared" si="69"/>
        <v>2.444806557269839E-2</v>
      </c>
      <c r="AL193" s="2">
        <f t="shared" si="70"/>
        <v>0</v>
      </c>
      <c r="AM193" s="2">
        <f t="shared" si="71"/>
        <v>0</v>
      </c>
      <c r="AN193" s="2">
        <f t="shared" si="72"/>
        <v>0</v>
      </c>
      <c r="AP193" t="s">
        <v>604</v>
      </c>
      <c r="AQ193" t="s">
        <v>287</v>
      </c>
      <c r="AT193" s="88">
        <v>29</v>
      </c>
      <c r="AU193" s="90">
        <v>183</v>
      </c>
      <c r="AV193" s="93">
        <f t="shared" si="52"/>
        <v>29183</v>
      </c>
      <c r="AX193" s="5" t="s">
        <v>199</v>
      </c>
    </row>
    <row r="194" spans="1:50" hidden="1" outlineLevel="1">
      <c r="A194" t="s">
        <v>770</v>
      </c>
      <c r="B194" t="s">
        <v>287</v>
      </c>
      <c r="C194" s="1">
        <f t="shared" si="64"/>
        <v>4639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>IF(P194&gt;0,RANK(P194,(N194:P194,Q194:AE194)),0)</f>
        <v>0</v>
      </c>
      <c r="G194" s="53">
        <f t="shared" si="62"/>
        <v>214</v>
      </c>
      <c r="H194" s="56">
        <f t="shared" si="63"/>
        <v>4.6130631601638286E-2</v>
      </c>
      <c r="I194" s="2"/>
      <c r="J194" s="2">
        <f t="shared" si="65"/>
        <v>0.45721060573399441</v>
      </c>
      <c r="K194" s="2">
        <f t="shared" si="66"/>
        <v>0.50334123733563263</v>
      </c>
      <c r="L194" s="2">
        <f t="shared" si="67"/>
        <v>0</v>
      </c>
      <c r="M194" s="2">
        <f t="shared" si="68"/>
        <v>3.9448156930372957E-2</v>
      </c>
      <c r="N194" s="1">
        <v>2121</v>
      </c>
      <c r="O194" s="1">
        <v>2335</v>
      </c>
      <c r="Q194" s="1">
        <v>183</v>
      </c>
      <c r="V194" s="1">
        <v>0</v>
      </c>
      <c r="W194" s="1">
        <v>0</v>
      </c>
      <c r="AG194" s="5">
        <f>IF(Q194&gt;0,RANK(Q194,(N194:P194,Q194:AE194)),0)</f>
        <v>3</v>
      </c>
      <c r="AH194" s="5">
        <f>IF(R194&gt;0,RANK(R194,(N194:P194,Q194:AE194)),0)</f>
        <v>0</v>
      </c>
      <c r="AI194" s="5">
        <f>IF(T194&gt;0,RANK(T194,(N194:P194,Q194:AE194)),0)</f>
        <v>0</v>
      </c>
      <c r="AJ194" s="5">
        <f>IF(S194&gt;0,RANK(S194,(N194:P194,Q194:AE194)),0)</f>
        <v>0</v>
      </c>
      <c r="AK194" s="2">
        <f t="shared" si="69"/>
        <v>3.9448156930372923E-2</v>
      </c>
      <c r="AL194" s="2">
        <f t="shared" si="70"/>
        <v>0</v>
      </c>
      <c r="AM194" s="2">
        <f t="shared" si="71"/>
        <v>0</v>
      </c>
      <c r="AN194" s="2">
        <f t="shared" si="72"/>
        <v>0</v>
      </c>
      <c r="AP194" t="s">
        <v>770</v>
      </c>
      <c r="AQ194" t="s">
        <v>287</v>
      </c>
      <c r="AR194">
        <v>4</v>
      </c>
      <c r="AT194" s="88">
        <v>29</v>
      </c>
      <c r="AU194" s="90">
        <v>185</v>
      </c>
      <c r="AV194" s="93">
        <f t="shared" si="52"/>
        <v>29185</v>
      </c>
      <c r="AX194" s="5" t="s">
        <v>199</v>
      </c>
    </row>
    <row r="195" spans="1:50" hidden="1" outlineLevel="1">
      <c r="A195" t="s">
        <v>122</v>
      </c>
      <c r="B195" t="s">
        <v>287</v>
      </c>
      <c r="C195" s="1">
        <f t="shared" si="64"/>
        <v>22543</v>
      </c>
      <c r="D195" s="7">
        <f>IF(N195&gt;0, RANK(N195,(N195:P195,Q195:AE195)),0)</f>
        <v>1</v>
      </c>
      <c r="E195" s="7">
        <f>IF(O195&gt;0,RANK(O195,(N195:P195,Q195:AE195)),0)</f>
        <v>2</v>
      </c>
      <c r="F195" s="7">
        <f>IF(P195&gt;0,RANK(P195,(N195:P195,Q195:AE195)),0)</f>
        <v>0</v>
      </c>
      <c r="G195" s="53">
        <f t="shared" si="62"/>
        <v>1965</v>
      </c>
      <c r="H195" s="56">
        <f t="shared" si="63"/>
        <v>8.7166747992725016E-2</v>
      </c>
      <c r="I195" s="2"/>
      <c r="J195" s="2">
        <f t="shared" si="65"/>
        <v>0.52921084150290554</v>
      </c>
      <c r="K195" s="2">
        <f t="shared" si="66"/>
        <v>0.44204409351018054</v>
      </c>
      <c r="L195" s="2">
        <f t="shared" si="67"/>
        <v>0</v>
      </c>
      <c r="M195" s="2">
        <f t="shared" si="68"/>
        <v>2.8745064986913926E-2</v>
      </c>
      <c r="N195" s="1">
        <v>11930</v>
      </c>
      <c r="O195" s="1">
        <v>9965</v>
      </c>
      <c r="Q195" s="1">
        <v>648</v>
      </c>
      <c r="V195" s="1">
        <v>0</v>
      </c>
      <c r="W195" s="1">
        <v>0</v>
      </c>
      <c r="AG195" s="5">
        <f>IF(Q195&gt;0,RANK(Q195,(N195:P195,Q195:AE195)),0)</f>
        <v>3</v>
      </c>
      <c r="AH195" s="5">
        <f>IF(R195&gt;0,RANK(R195,(N195:P195,Q195:AE195)),0)</f>
        <v>0</v>
      </c>
      <c r="AI195" s="5">
        <f>IF(T195&gt;0,RANK(T195,(N195:P195,Q195:AE195)),0)</f>
        <v>0</v>
      </c>
      <c r="AJ195" s="5">
        <f>IF(S195&gt;0,RANK(S195,(N195:P195,Q195:AE195)),0)</f>
        <v>0</v>
      </c>
      <c r="AK195" s="2">
        <f t="shared" si="69"/>
        <v>2.8745064986913899E-2</v>
      </c>
      <c r="AL195" s="2">
        <f t="shared" si="70"/>
        <v>0</v>
      </c>
      <c r="AM195" s="2">
        <f t="shared" si="71"/>
        <v>0</v>
      </c>
      <c r="AN195" s="2">
        <f t="shared" si="72"/>
        <v>0</v>
      </c>
      <c r="AP195" t="s">
        <v>122</v>
      </c>
      <c r="AQ195" t="s">
        <v>287</v>
      </c>
      <c r="AR195">
        <v>8</v>
      </c>
      <c r="AT195" s="88">
        <v>29</v>
      </c>
      <c r="AU195" s="90">
        <v>187</v>
      </c>
      <c r="AV195" s="93">
        <f t="shared" ref="AV195:AV258" si="73">1000*AT195+AU195</f>
        <v>29187</v>
      </c>
      <c r="AX195" s="5" t="s">
        <v>199</v>
      </c>
    </row>
    <row r="196" spans="1:50" hidden="1" outlineLevel="1">
      <c r="A196" t="s">
        <v>685</v>
      </c>
      <c r="B196" t="s">
        <v>287</v>
      </c>
      <c r="C196" s="1">
        <f>SUM(N196:AE196)</f>
        <v>520998</v>
      </c>
      <c r="D196" s="7">
        <f>IF(N196&gt;0, RANK(N196,(N196:P196,Q196:AE196)),0)</f>
        <v>1</v>
      </c>
      <c r="E196" s="7">
        <f>IF(O196&gt;0,RANK(O196,(N196:P196,Q196:AE196)),0)</f>
        <v>2</v>
      </c>
      <c r="F196" s="7">
        <f>IF(P196&gt;0,RANK(P196,(N196:P196,Q196:AE196)),0)</f>
        <v>0</v>
      </c>
      <c r="G196" s="53">
        <f>IF(C196&gt;0,MAX(N196:P196)-LARGE(N196:P196,2),0)</f>
        <v>139044</v>
      </c>
      <c r="H196" s="56">
        <f>IF(C196&gt;0,G196/C196,0)</f>
        <v>0.26688010318657651</v>
      </c>
      <c r="I196" s="2"/>
      <c r="J196" s="2">
        <f>IF($C196=0,"-",N196/$C196)</f>
        <v>0.62331909143605158</v>
      </c>
      <c r="K196" s="2">
        <f>IF($C196=0,"-",O196/$C196)</f>
        <v>0.35643898824947506</v>
      </c>
      <c r="L196" s="2">
        <f>IF($C196=0,"-",P196/$C196)</f>
        <v>0</v>
      </c>
      <c r="M196" s="2">
        <f>IF(C196=0,"-",(1-J196-K196-L196))</f>
        <v>2.0241920314473361E-2</v>
      </c>
      <c r="N196" s="1">
        <v>324748</v>
      </c>
      <c r="O196" s="1">
        <v>185704</v>
      </c>
      <c r="Q196" s="1">
        <v>10537</v>
      </c>
      <c r="V196" s="1">
        <v>1</v>
      </c>
      <c r="W196" s="1">
        <v>8</v>
      </c>
      <c r="AG196" s="5">
        <f>IF(Q196&gt;0,RANK(Q196,(N196:P196,Q196:AE196)),0)</f>
        <v>3</v>
      </c>
      <c r="AH196" s="5">
        <f>IF(R196&gt;0,RANK(R196,(N196:P196,Q196:AE196)),0)</f>
        <v>0</v>
      </c>
      <c r="AI196" s="5">
        <f>IF(T196&gt;0,RANK(T196,(N196:P196,Q196:AE196)),0)</f>
        <v>0</v>
      </c>
      <c r="AJ196" s="5">
        <f>IF(S196&gt;0,RANK(S196,(N196:P196,Q196:AE196)),0)</f>
        <v>0</v>
      </c>
      <c r="AK196" s="2">
        <f>IF($C196=0,"-",Q196/$C196)</f>
        <v>2.0224645775991461E-2</v>
      </c>
      <c r="AL196" s="2">
        <f>IF($C196=0,"-",R196/$C196)</f>
        <v>0</v>
      </c>
      <c r="AM196" s="2">
        <f>IF($C196=0,"-",T196/$C196)</f>
        <v>0</v>
      </c>
      <c r="AN196" s="2">
        <f>IF($C196=0,"-",S196/$C196)</f>
        <v>0</v>
      </c>
      <c r="AP196" t="s">
        <v>685</v>
      </c>
      <c r="AQ196" t="s">
        <v>287</v>
      </c>
      <c r="AT196" s="88">
        <v>29</v>
      </c>
      <c r="AU196" s="90">
        <v>189</v>
      </c>
      <c r="AV196" s="93">
        <f>1000*AT196+AU196</f>
        <v>29189</v>
      </c>
      <c r="AX196" s="5" t="s">
        <v>199</v>
      </c>
    </row>
    <row r="197" spans="1:50" hidden="1" outlineLevel="1">
      <c r="A197" t="s">
        <v>394</v>
      </c>
      <c r="B197" t="s">
        <v>287</v>
      </c>
      <c r="C197" s="1">
        <f t="shared" si="64"/>
        <v>7961</v>
      </c>
      <c r="D197" s="7">
        <f>IF(N197&gt;0, RANK(N197,(N197:P197,Q197:AE197)),0)</f>
        <v>1</v>
      </c>
      <c r="E197" s="7">
        <f>IF(O197&gt;0,RANK(O197,(N197:P197,Q197:AE197)),0)</f>
        <v>2</v>
      </c>
      <c r="F197" s="7">
        <f>IF(P197&gt;0,RANK(P197,(N197:P197,Q197:AE197)),0)</f>
        <v>0</v>
      </c>
      <c r="G197" s="53">
        <f t="shared" si="62"/>
        <v>2006</v>
      </c>
      <c r="H197" s="56">
        <f t="shared" si="63"/>
        <v>0.25197839467403593</v>
      </c>
      <c r="I197" s="2"/>
      <c r="J197" s="2">
        <f t="shared" si="65"/>
        <v>0.61349076749152121</v>
      </c>
      <c r="K197" s="2">
        <f t="shared" si="66"/>
        <v>0.36151237281748522</v>
      </c>
      <c r="L197" s="2">
        <f t="shared" si="67"/>
        <v>0</v>
      </c>
      <c r="M197" s="2">
        <f t="shared" si="68"/>
        <v>2.4996859690993578E-2</v>
      </c>
      <c r="N197" s="1">
        <v>4884</v>
      </c>
      <c r="O197" s="1">
        <v>2878</v>
      </c>
      <c r="Q197" s="1">
        <v>199</v>
      </c>
      <c r="V197" s="1">
        <v>0</v>
      </c>
      <c r="W197" s="1">
        <v>0</v>
      </c>
      <c r="AG197" s="5">
        <f>IF(Q197&gt;0,RANK(Q197,(N197:P197,Q197:AE197)),0)</f>
        <v>3</v>
      </c>
      <c r="AH197" s="5">
        <f>IF(R197&gt;0,RANK(R197,(N197:P197,Q197:AE197)),0)</f>
        <v>0</v>
      </c>
      <c r="AI197" s="5">
        <f>IF(T197&gt;0,RANK(T197,(N197:P197,Q197:AE197)),0)</f>
        <v>0</v>
      </c>
      <c r="AJ197" s="5">
        <f>IF(S197&gt;0,RANK(S197,(N197:P197,Q197:AE197)),0)</f>
        <v>0</v>
      </c>
      <c r="AK197" s="2">
        <f t="shared" si="69"/>
        <v>2.4996859690993595E-2</v>
      </c>
      <c r="AL197" s="2">
        <f t="shared" si="70"/>
        <v>0</v>
      </c>
      <c r="AM197" s="2">
        <f t="shared" si="71"/>
        <v>0</v>
      </c>
      <c r="AN197" s="2">
        <f t="shared" si="72"/>
        <v>0</v>
      </c>
      <c r="AP197" t="s">
        <v>394</v>
      </c>
      <c r="AQ197" t="s">
        <v>287</v>
      </c>
      <c r="AR197">
        <v>8</v>
      </c>
      <c r="AT197" s="88">
        <v>29</v>
      </c>
      <c r="AU197" s="90">
        <v>186</v>
      </c>
      <c r="AV197" s="93">
        <f t="shared" si="73"/>
        <v>29186</v>
      </c>
      <c r="AX197" s="5" t="s">
        <v>199</v>
      </c>
    </row>
    <row r="198" spans="1:50" hidden="1" outlineLevel="1">
      <c r="A198" t="s">
        <v>645</v>
      </c>
      <c r="B198" t="s">
        <v>287</v>
      </c>
      <c r="C198" s="1">
        <f t="shared" ref="C198:C217" si="74">SUM(N198:AE198)</f>
        <v>9071</v>
      </c>
      <c r="D198" s="7">
        <f>IF(N198&gt;0, RANK(N198,(N198:P198,Q198:AE198)),0)</f>
        <v>1</v>
      </c>
      <c r="E198" s="7">
        <f>IF(O198&gt;0,RANK(O198,(N198:P198,Q198:AE198)),0)</f>
        <v>2</v>
      </c>
      <c r="F198" s="7">
        <f>IF(P198&gt;0,RANK(P198,(N198:P198,Q198:AE198)),0)</f>
        <v>0</v>
      </c>
      <c r="G198" s="53">
        <f t="shared" si="62"/>
        <v>1786</v>
      </c>
      <c r="H198" s="56">
        <f t="shared" si="63"/>
        <v>0.19689119170984457</v>
      </c>
      <c r="I198" s="2"/>
      <c r="J198" s="2">
        <f t="shared" ref="J198:J217" si="75">IF($C198=0,"-",N198/$C198)</f>
        <v>0.58152353654503364</v>
      </c>
      <c r="K198" s="2">
        <f t="shared" ref="K198:K217" si="76">IF($C198=0,"-",O198/$C198)</f>
        <v>0.38463234483518904</v>
      </c>
      <c r="L198" s="2">
        <f t="shared" ref="L198:L217" si="77">IF($C198=0,"-",P198/$C198)</f>
        <v>0</v>
      </c>
      <c r="M198" s="2">
        <f t="shared" ref="M198:M217" si="78">IF(C198=0,"-",(1-J198-K198-L198))</f>
        <v>3.3844118619777319E-2</v>
      </c>
      <c r="N198" s="1">
        <v>5275</v>
      </c>
      <c r="O198" s="1">
        <v>3489</v>
      </c>
      <c r="Q198" s="1">
        <v>307</v>
      </c>
      <c r="V198" s="1">
        <v>0</v>
      </c>
      <c r="W198" s="1">
        <v>0</v>
      </c>
      <c r="AG198" s="5">
        <f>IF(Q198&gt;0,RANK(Q198,(N198:P198,Q198:AE198)),0)</f>
        <v>3</v>
      </c>
      <c r="AH198" s="5">
        <f>IF(R198&gt;0,RANK(R198,(N198:P198,Q198:AE198)),0)</f>
        <v>0</v>
      </c>
      <c r="AI198" s="5">
        <f>IF(T198&gt;0,RANK(T198,(N198:P198,Q198:AE198)),0)</f>
        <v>0</v>
      </c>
      <c r="AJ198" s="5">
        <f>IF(S198&gt;0,RANK(S198,(N198:P198,Q198:AE198)),0)</f>
        <v>0</v>
      </c>
      <c r="AK198" s="2">
        <f t="shared" ref="AK198:AK217" si="79">IF($C198=0,"-",Q198/$C198)</f>
        <v>3.3844118619777312E-2</v>
      </c>
      <c r="AL198" s="2">
        <f t="shared" ref="AL198:AL217" si="80">IF($C198=0,"-",R198/$C198)</f>
        <v>0</v>
      </c>
      <c r="AM198" s="2">
        <f t="shared" ref="AM198:AM217" si="81">IF($C198=0,"-",T198/$C198)</f>
        <v>0</v>
      </c>
      <c r="AN198" s="2">
        <f t="shared" ref="AN198:AN217" si="82">IF($C198=0,"-",S198/$C198)</f>
        <v>0</v>
      </c>
      <c r="AP198" t="s">
        <v>645</v>
      </c>
      <c r="AQ198" t="s">
        <v>287</v>
      </c>
      <c r="AR198">
        <v>5</v>
      </c>
      <c r="AT198" s="88">
        <v>29</v>
      </c>
      <c r="AU198" s="90">
        <v>195</v>
      </c>
      <c r="AV198" s="93">
        <f t="shared" si="73"/>
        <v>29195</v>
      </c>
      <c r="AX198" s="5" t="s">
        <v>199</v>
      </c>
    </row>
    <row r="199" spans="1:50" hidden="1" outlineLevel="1">
      <c r="A199" t="s">
        <v>212</v>
      </c>
      <c r="B199" t="s">
        <v>287</v>
      </c>
      <c r="C199" s="1">
        <f t="shared" si="74"/>
        <v>1902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>IF(P199&gt;0,RANK(P199,(N199:P199,Q199:AE199)),0)</f>
        <v>0</v>
      </c>
      <c r="G199" s="53">
        <f t="shared" si="62"/>
        <v>94</v>
      </c>
      <c r="H199" s="56">
        <f t="shared" si="63"/>
        <v>4.9421661409043111E-2</v>
      </c>
      <c r="I199" s="2"/>
      <c r="J199" s="2">
        <f t="shared" si="75"/>
        <v>0.45583596214511041</v>
      </c>
      <c r="K199" s="2">
        <f t="shared" si="76"/>
        <v>0.50525762355415349</v>
      </c>
      <c r="L199" s="2">
        <f t="shared" si="77"/>
        <v>0</v>
      </c>
      <c r="M199" s="2">
        <f t="shared" si="78"/>
        <v>3.8906414300736047E-2</v>
      </c>
      <c r="N199" s="1">
        <v>867</v>
      </c>
      <c r="O199" s="1">
        <v>961</v>
      </c>
      <c r="Q199" s="1">
        <v>74</v>
      </c>
      <c r="V199" s="1">
        <v>0</v>
      </c>
      <c r="W199" s="1">
        <v>0</v>
      </c>
      <c r="AG199" s="5">
        <f>IF(Q199&gt;0,RANK(Q199,(N199:P199,Q199:AE199)),0)</f>
        <v>3</v>
      </c>
      <c r="AH199" s="5">
        <f>IF(R199&gt;0,RANK(R199,(N199:P199,Q199:AE199)),0)</f>
        <v>0</v>
      </c>
      <c r="AI199" s="5">
        <f>IF(T199&gt;0,RANK(T199,(N199:P199,Q199:AE199)),0)</f>
        <v>0</v>
      </c>
      <c r="AJ199" s="5">
        <f>IF(S199&gt;0,RANK(S199,(N199:P199,Q199:AE199)),0)</f>
        <v>0</v>
      </c>
      <c r="AK199" s="2">
        <f t="shared" si="79"/>
        <v>3.8906414300736068E-2</v>
      </c>
      <c r="AL199" s="2">
        <f t="shared" si="80"/>
        <v>0</v>
      </c>
      <c r="AM199" s="2">
        <f t="shared" si="81"/>
        <v>0</v>
      </c>
      <c r="AN199" s="2">
        <f t="shared" si="82"/>
        <v>0</v>
      </c>
      <c r="AP199" t="s">
        <v>212</v>
      </c>
      <c r="AQ199" t="s">
        <v>287</v>
      </c>
      <c r="AR199">
        <v>6</v>
      </c>
      <c r="AT199" s="88">
        <v>29</v>
      </c>
      <c r="AU199" s="90">
        <v>197</v>
      </c>
      <c r="AV199" s="93">
        <f t="shared" si="73"/>
        <v>29197</v>
      </c>
      <c r="AX199" s="5" t="s">
        <v>199</v>
      </c>
    </row>
    <row r="200" spans="1:50" hidden="1" outlineLevel="1">
      <c r="A200" t="s">
        <v>647</v>
      </c>
      <c r="B200" t="s">
        <v>287</v>
      </c>
      <c r="C200" s="1">
        <f t="shared" si="74"/>
        <v>1913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>IF(P200&gt;0,RANK(P200,(N200:P200,Q200:AE200)),0)</f>
        <v>0</v>
      </c>
      <c r="G200" s="53">
        <f t="shared" si="62"/>
        <v>9</v>
      </c>
      <c r="H200" s="56">
        <f t="shared" si="63"/>
        <v>4.7046523784631472E-3</v>
      </c>
      <c r="I200" s="2"/>
      <c r="J200" s="2">
        <f t="shared" si="75"/>
        <v>0.48144276006272868</v>
      </c>
      <c r="K200" s="2">
        <f t="shared" si="76"/>
        <v>0.48614741244119186</v>
      </c>
      <c r="L200" s="2">
        <f t="shared" si="77"/>
        <v>0</v>
      </c>
      <c r="M200" s="2">
        <f t="shared" si="78"/>
        <v>3.2409827496079457E-2</v>
      </c>
      <c r="N200" s="1">
        <v>921</v>
      </c>
      <c r="O200" s="1">
        <v>930</v>
      </c>
      <c r="Q200" s="1">
        <v>62</v>
      </c>
      <c r="V200" s="1">
        <v>0</v>
      </c>
      <c r="W200" s="1">
        <v>0</v>
      </c>
      <c r="AG200" s="5">
        <f>IF(Q200&gt;0,RANK(Q200,(N200:P200,Q200:AE200)),0)</f>
        <v>3</v>
      </c>
      <c r="AH200" s="5">
        <f>IF(R200&gt;0,RANK(R200,(N200:P200,Q200:AE200)),0)</f>
        <v>0</v>
      </c>
      <c r="AI200" s="5">
        <f>IF(T200&gt;0,RANK(T200,(N200:P200,Q200:AE200)),0)</f>
        <v>0</v>
      </c>
      <c r="AJ200" s="5">
        <f>IF(S200&gt;0,RANK(S200,(N200:P200,Q200:AE200)),0)</f>
        <v>0</v>
      </c>
      <c r="AK200" s="2">
        <f t="shared" si="79"/>
        <v>3.2409827496079457E-2</v>
      </c>
      <c r="AL200" s="2">
        <f t="shared" si="80"/>
        <v>0</v>
      </c>
      <c r="AM200" s="2">
        <f t="shared" si="81"/>
        <v>0</v>
      </c>
      <c r="AN200" s="2">
        <f t="shared" si="82"/>
        <v>0</v>
      </c>
      <c r="AP200" t="s">
        <v>647</v>
      </c>
      <c r="AQ200" t="s">
        <v>287</v>
      </c>
      <c r="AR200">
        <v>6</v>
      </c>
      <c r="AT200" s="88">
        <v>29</v>
      </c>
      <c r="AU200" s="90">
        <v>199</v>
      </c>
      <c r="AV200" s="93">
        <f t="shared" si="73"/>
        <v>29199</v>
      </c>
      <c r="AX200" s="5" t="s">
        <v>199</v>
      </c>
    </row>
    <row r="201" spans="1:50" hidden="1" outlineLevel="1">
      <c r="A201" t="s">
        <v>237</v>
      </c>
      <c r="B201" t="s">
        <v>287</v>
      </c>
      <c r="C201" s="1">
        <f t="shared" si="74"/>
        <v>16846</v>
      </c>
      <c r="D201" s="7">
        <f>IF(N201&gt;0, RANK(N201,(N201:P201,Q201:AE201)),0)</f>
        <v>2</v>
      </c>
      <c r="E201" s="7">
        <f>IF(O201&gt;0,RANK(O201,(N201:P201,Q201:AE201)),0)</f>
        <v>1</v>
      </c>
      <c r="F201" s="7">
        <f>IF(P201&gt;0,RANK(P201,(N201:P201,Q201:AE201)),0)</f>
        <v>0</v>
      </c>
      <c r="G201" s="53">
        <f t="shared" si="62"/>
        <v>329</v>
      </c>
      <c r="H201" s="56">
        <f t="shared" si="63"/>
        <v>1.9529858720170962E-2</v>
      </c>
      <c r="I201" s="2"/>
      <c r="J201" s="2">
        <f t="shared" si="75"/>
        <v>0.48035141873441767</v>
      </c>
      <c r="K201" s="2">
        <f t="shared" si="76"/>
        <v>0.4998812774545886</v>
      </c>
      <c r="L201" s="2">
        <f t="shared" si="77"/>
        <v>0</v>
      </c>
      <c r="M201" s="2">
        <f t="shared" si="78"/>
        <v>1.976730381099373E-2</v>
      </c>
      <c r="N201" s="1">
        <v>8092</v>
      </c>
      <c r="O201" s="1">
        <v>8421</v>
      </c>
      <c r="Q201" s="1">
        <v>333</v>
      </c>
      <c r="V201" s="1">
        <v>0</v>
      </c>
      <c r="W201" s="1">
        <v>0</v>
      </c>
      <c r="AG201" s="5">
        <f>IF(Q201&gt;0,RANK(Q201,(N201:P201,Q201:AE201)),0)</f>
        <v>3</v>
      </c>
      <c r="AH201" s="5">
        <f>IF(R201&gt;0,RANK(R201,(N201:P201,Q201:AE201)),0)</f>
        <v>0</v>
      </c>
      <c r="AI201" s="5">
        <f>IF(T201&gt;0,RANK(T201,(N201:P201,Q201:AE201)),0)</f>
        <v>0</v>
      </c>
      <c r="AJ201" s="5">
        <f>IF(S201&gt;0,RANK(S201,(N201:P201,Q201:AE201)),0)</f>
        <v>0</v>
      </c>
      <c r="AK201" s="2">
        <f t="shared" si="79"/>
        <v>1.9767303810993706E-2</v>
      </c>
      <c r="AL201" s="2">
        <f t="shared" si="80"/>
        <v>0</v>
      </c>
      <c r="AM201" s="2">
        <f t="shared" si="81"/>
        <v>0</v>
      </c>
      <c r="AN201" s="2">
        <f t="shared" si="82"/>
        <v>0</v>
      </c>
      <c r="AP201" t="s">
        <v>237</v>
      </c>
      <c r="AQ201" t="s">
        <v>287</v>
      </c>
      <c r="AR201">
        <v>8</v>
      </c>
      <c r="AT201" s="88">
        <v>29</v>
      </c>
      <c r="AU201" s="90">
        <v>201</v>
      </c>
      <c r="AV201" s="93">
        <f t="shared" si="73"/>
        <v>29201</v>
      </c>
      <c r="AX201" s="5" t="s">
        <v>199</v>
      </c>
    </row>
    <row r="202" spans="1:50" hidden="1" outlineLevel="1">
      <c r="A202" t="s">
        <v>53</v>
      </c>
      <c r="B202" t="s">
        <v>287</v>
      </c>
      <c r="C202" s="1">
        <f t="shared" si="74"/>
        <v>3698</v>
      </c>
      <c r="D202" s="7">
        <f>IF(N202&gt;0, RANK(N202,(N202:P202,Q202:AE202)),0)</f>
        <v>1</v>
      </c>
      <c r="E202" s="7">
        <f>IF(O202&gt;0,RANK(O202,(N202:P202,Q202:AE202)),0)</f>
        <v>2</v>
      </c>
      <c r="F202" s="7">
        <f>IF(P202&gt;0,RANK(P202,(N202:P202,Q202:AE202)),0)</f>
        <v>0</v>
      </c>
      <c r="G202" s="53">
        <f t="shared" si="62"/>
        <v>377</v>
      </c>
      <c r="H202" s="56">
        <f t="shared" si="63"/>
        <v>0.10194699837750135</v>
      </c>
      <c r="I202" s="2"/>
      <c r="J202" s="2">
        <f t="shared" si="75"/>
        <v>0.53488372093023251</v>
      </c>
      <c r="K202" s="2">
        <f t="shared" si="76"/>
        <v>0.43293672255273119</v>
      </c>
      <c r="L202" s="2">
        <f t="shared" si="77"/>
        <v>0</v>
      </c>
      <c r="M202" s="2">
        <f t="shared" si="78"/>
        <v>3.2179556517036301E-2</v>
      </c>
      <c r="N202" s="1">
        <v>1978</v>
      </c>
      <c r="O202" s="1">
        <v>1601</v>
      </c>
      <c r="Q202" s="1">
        <v>119</v>
      </c>
      <c r="V202" s="1">
        <v>0</v>
      </c>
      <c r="W202" s="1">
        <v>0</v>
      </c>
      <c r="AG202" s="5">
        <f>IF(Q202&gt;0,RANK(Q202,(N202:P202,Q202:AE202)),0)</f>
        <v>3</v>
      </c>
      <c r="AH202" s="5">
        <f>IF(R202&gt;0,RANK(R202,(N202:P202,Q202:AE202)),0)</f>
        <v>0</v>
      </c>
      <c r="AI202" s="5">
        <f>IF(T202&gt;0,RANK(T202,(N202:P202,Q202:AE202)),0)</f>
        <v>0</v>
      </c>
      <c r="AJ202" s="5">
        <f>IF(S202&gt;0,RANK(S202,(N202:P202,Q202:AE202)),0)</f>
        <v>0</v>
      </c>
      <c r="AK202" s="2">
        <f t="shared" si="79"/>
        <v>3.2179556517036238E-2</v>
      </c>
      <c r="AL202" s="2">
        <f t="shared" si="80"/>
        <v>0</v>
      </c>
      <c r="AM202" s="2">
        <f t="shared" si="81"/>
        <v>0</v>
      </c>
      <c r="AN202" s="2">
        <f t="shared" si="82"/>
        <v>0</v>
      </c>
      <c r="AP202" t="s">
        <v>53</v>
      </c>
      <c r="AQ202" t="s">
        <v>287</v>
      </c>
      <c r="AR202">
        <v>8</v>
      </c>
      <c r="AT202" s="88">
        <v>29</v>
      </c>
      <c r="AU202" s="90">
        <v>203</v>
      </c>
      <c r="AV202" s="93">
        <f t="shared" si="73"/>
        <v>29203</v>
      </c>
      <c r="AX202" s="5" t="s">
        <v>199</v>
      </c>
    </row>
    <row r="203" spans="1:50" hidden="1" outlineLevel="1">
      <c r="A203" t="s">
        <v>785</v>
      </c>
      <c r="B203" t="s">
        <v>287</v>
      </c>
      <c r="C203" s="1">
        <f t="shared" si="74"/>
        <v>3212</v>
      </c>
      <c r="D203" s="7">
        <f>IF(N203&gt;0, RANK(N203,(N203:P203,Q203:AE203)),0)</f>
        <v>2</v>
      </c>
      <c r="E203" s="7">
        <f>IF(O203&gt;0,RANK(O203,(N203:P203,Q203:AE203)),0)</f>
        <v>1</v>
      </c>
      <c r="F203" s="7">
        <f>IF(P203&gt;0,RANK(P203,(N203:P203,Q203:AE203)),0)</f>
        <v>0</v>
      </c>
      <c r="G203" s="53">
        <f t="shared" si="62"/>
        <v>295</v>
      </c>
      <c r="H203" s="56">
        <f t="shared" si="63"/>
        <v>9.184308841843089E-2</v>
      </c>
      <c r="I203" s="2"/>
      <c r="J203" s="2">
        <f t="shared" si="75"/>
        <v>0.44396014943960149</v>
      </c>
      <c r="K203" s="2">
        <f t="shared" si="76"/>
        <v>0.53580323785803241</v>
      </c>
      <c r="L203" s="2">
        <f t="shared" si="77"/>
        <v>0</v>
      </c>
      <c r="M203" s="2">
        <f t="shared" si="78"/>
        <v>2.0236612702366097E-2</v>
      </c>
      <c r="N203" s="1">
        <v>1426</v>
      </c>
      <c r="O203" s="1">
        <v>1721</v>
      </c>
      <c r="Q203" s="1">
        <v>65</v>
      </c>
      <c r="V203" s="1">
        <v>0</v>
      </c>
      <c r="W203" s="1">
        <v>0</v>
      </c>
      <c r="AG203" s="5">
        <f>IF(Q203&gt;0,RANK(Q203,(N203:P203,Q203:AE203)),0)</f>
        <v>3</v>
      </c>
      <c r="AH203" s="5">
        <f>IF(R203&gt;0,RANK(R203,(N203:P203,Q203:AE203)),0)</f>
        <v>0</v>
      </c>
      <c r="AI203" s="5">
        <f>IF(T203&gt;0,RANK(T203,(N203:P203,Q203:AE203)),0)</f>
        <v>0</v>
      </c>
      <c r="AJ203" s="5">
        <f>IF(S203&gt;0,RANK(S203,(N203:P203,Q203:AE203)),0)</f>
        <v>0</v>
      </c>
      <c r="AK203" s="2">
        <f t="shared" si="79"/>
        <v>2.0236612702366128E-2</v>
      </c>
      <c r="AL203" s="2">
        <f t="shared" si="80"/>
        <v>0</v>
      </c>
      <c r="AM203" s="2">
        <f t="shared" si="81"/>
        <v>0</v>
      </c>
      <c r="AN203" s="2">
        <f t="shared" si="82"/>
        <v>0</v>
      </c>
      <c r="AP203" t="s">
        <v>785</v>
      </c>
      <c r="AQ203" t="s">
        <v>287</v>
      </c>
      <c r="AR203">
        <v>6</v>
      </c>
      <c r="AT203" s="88">
        <v>29</v>
      </c>
      <c r="AU203" s="90">
        <v>205</v>
      </c>
      <c r="AV203" s="93">
        <f t="shared" si="73"/>
        <v>29205</v>
      </c>
      <c r="AX203" s="5" t="s">
        <v>199</v>
      </c>
    </row>
    <row r="204" spans="1:50" hidden="1" outlineLevel="1">
      <c r="A204" t="s">
        <v>656</v>
      </c>
      <c r="B204" t="s">
        <v>287</v>
      </c>
      <c r="C204" s="1">
        <f t="shared" si="74"/>
        <v>12774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>IF(P204&gt;0,RANK(P204,(N204:P204,Q204:AE204)),0)</f>
        <v>0</v>
      </c>
      <c r="G204" s="53">
        <f t="shared" si="62"/>
        <v>534</v>
      </c>
      <c r="H204" s="56">
        <f t="shared" si="63"/>
        <v>4.1803663691874118E-2</v>
      </c>
      <c r="I204" s="2"/>
      <c r="J204" s="2">
        <f t="shared" si="75"/>
        <v>0.46813840613746671</v>
      </c>
      <c r="K204" s="2">
        <f t="shared" si="76"/>
        <v>0.50994206982934087</v>
      </c>
      <c r="L204" s="2">
        <f t="shared" si="77"/>
        <v>0</v>
      </c>
      <c r="M204" s="2">
        <f t="shared" si="78"/>
        <v>2.1919524033192417E-2</v>
      </c>
      <c r="N204" s="1">
        <v>5980</v>
      </c>
      <c r="O204" s="1">
        <v>6514</v>
      </c>
      <c r="Q204" s="1">
        <v>280</v>
      </c>
      <c r="V204" s="1">
        <v>0</v>
      </c>
      <c r="W204" s="1">
        <v>0</v>
      </c>
      <c r="AG204" s="5">
        <f>IF(Q204&gt;0,RANK(Q204,(N204:P204,Q204:AE204)),0)</f>
        <v>3</v>
      </c>
      <c r="AH204" s="5">
        <f>IF(R204&gt;0,RANK(R204,(N204:P204,Q204:AE204)),0)</f>
        <v>0</v>
      </c>
      <c r="AI204" s="5">
        <f>IF(T204&gt;0,RANK(T204,(N204:P204,Q204:AE204)),0)</f>
        <v>0</v>
      </c>
      <c r="AJ204" s="5">
        <f>IF(S204&gt;0,RANK(S204,(N204:P204,Q204:AE204)),0)</f>
        <v>0</v>
      </c>
      <c r="AK204" s="2">
        <f t="shared" si="79"/>
        <v>2.1919524033192424E-2</v>
      </c>
      <c r="AL204" s="2">
        <f t="shared" si="80"/>
        <v>0</v>
      </c>
      <c r="AM204" s="2">
        <f t="shared" si="81"/>
        <v>0</v>
      </c>
      <c r="AN204" s="2">
        <f t="shared" si="82"/>
        <v>0</v>
      </c>
      <c r="AP204" t="s">
        <v>656</v>
      </c>
      <c r="AQ204" t="s">
        <v>287</v>
      </c>
      <c r="AR204">
        <v>8</v>
      </c>
      <c r="AT204" s="88">
        <v>29</v>
      </c>
      <c r="AU204" s="90">
        <v>207</v>
      </c>
      <c r="AV204" s="93">
        <f t="shared" si="73"/>
        <v>29207</v>
      </c>
      <c r="AX204" s="5" t="s">
        <v>199</v>
      </c>
    </row>
    <row r="205" spans="1:50" hidden="1" outlineLevel="1">
      <c r="A205" t="s">
        <v>266</v>
      </c>
      <c r="B205" t="s">
        <v>287</v>
      </c>
      <c r="C205" s="1">
        <f t="shared" si="74"/>
        <v>15912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>IF(P205&gt;0,RANK(P205,(N205:P205,Q205:AE205)),0)</f>
        <v>0</v>
      </c>
      <c r="G205" s="53">
        <f t="shared" si="62"/>
        <v>3409</v>
      </c>
      <c r="H205" s="56">
        <f t="shared" si="63"/>
        <v>0.21424082453494217</v>
      </c>
      <c r="I205" s="2"/>
      <c r="J205" s="2">
        <f t="shared" si="75"/>
        <v>0.37864504776269481</v>
      </c>
      <c r="K205" s="2">
        <f t="shared" si="76"/>
        <v>0.59288587229763701</v>
      </c>
      <c r="L205" s="2">
        <f t="shared" si="77"/>
        <v>0</v>
      </c>
      <c r="M205" s="2">
        <f t="shared" si="78"/>
        <v>2.8469079939668185E-2</v>
      </c>
      <c r="N205" s="1">
        <v>6025</v>
      </c>
      <c r="O205" s="1">
        <v>9434</v>
      </c>
      <c r="Q205" s="1">
        <v>453</v>
      </c>
      <c r="V205" s="1">
        <v>0</v>
      </c>
      <c r="W205" s="1">
        <v>0</v>
      </c>
      <c r="AG205" s="5">
        <f>IF(Q205&gt;0,RANK(Q205,(N205:P205,Q205:AE205)),0)</f>
        <v>3</v>
      </c>
      <c r="AH205" s="5">
        <f>IF(R205&gt;0,RANK(R205,(N205:P205,Q205:AE205)),0)</f>
        <v>0</v>
      </c>
      <c r="AI205" s="5">
        <f>IF(T205&gt;0,RANK(T205,(N205:P205,Q205:AE205)),0)</f>
        <v>0</v>
      </c>
      <c r="AJ205" s="5">
        <f>IF(S205&gt;0,RANK(S205,(N205:P205,Q205:AE205)),0)</f>
        <v>0</v>
      </c>
      <c r="AK205" s="2">
        <f t="shared" si="79"/>
        <v>2.8469079939668174E-2</v>
      </c>
      <c r="AL205" s="2">
        <f t="shared" si="80"/>
        <v>0</v>
      </c>
      <c r="AM205" s="2">
        <f t="shared" si="81"/>
        <v>0</v>
      </c>
      <c r="AN205" s="2">
        <f t="shared" si="82"/>
        <v>0</v>
      </c>
      <c r="AP205" t="s">
        <v>266</v>
      </c>
      <c r="AQ205" t="s">
        <v>287</v>
      </c>
      <c r="AR205">
        <v>7</v>
      </c>
      <c r="AT205" s="88">
        <v>29</v>
      </c>
      <c r="AU205" s="90">
        <v>209</v>
      </c>
      <c r="AV205" s="93">
        <f t="shared" si="73"/>
        <v>29209</v>
      </c>
      <c r="AX205" s="5" t="s">
        <v>199</v>
      </c>
    </row>
    <row r="206" spans="1:50" hidden="1" outlineLevel="1">
      <c r="A206" t="s">
        <v>985</v>
      </c>
      <c r="B206" t="s">
        <v>287</v>
      </c>
      <c r="C206" s="1">
        <f t="shared" si="74"/>
        <v>2603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>IF(P206&gt;0,RANK(P206,(N206:P206,Q206:AE206)),0)</f>
        <v>0</v>
      </c>
      <c r="G206" s="53">
        <f t="shared" si="62"/>
        <v>325</v>
      </c>
      <c r="H206" s="56">
        <f t="shared" si="63"/>
        <v>0.12485593545908567</v>
      </c>
      <c r="I206" s="2"/>
      <c r="J206" s="2">
        <f t="shared" si="75"/>
        <v>0.42412600845178638</v>
      </c>
      <c r="K206" s="2">
        <f t="shared" si="76"/>
        <v>0.54898194391087207</v>
      </c>
      <c r="L206" s="2">
        <f t="shared" si="77"/>
        <v>0</v>
      </c>
      <c r="M206" s="2">
        <f t="shared" si="78"/>
        <v>2.6892047637341543E-2</v>
      </c>
      <c r="N206" s="1">
        <v>1104</v>
      </c>
      <c r="O206" s="1">
        <v>1429</v>
      </c>
      <c r="Q206" s="1">
        <v>70</v>
      </c>
      <c r="V206" s="1">
        <v>0</v>
      </c>
      <c r="W206" s="1">
        <v>0</v>
      </c>
      <c r="AG206" s="5">
        <f>IF(Q206&gt;0,RANK(Q206,(N206:P206,Q206:AE206)),0)</f>
        <v>3</v>
      </c>
      <c r="AH206" s="5">
        <f>IF(R206&gt;0,RANK(R206,(N206:P206,Q206:AE206)),0)</f>
        <v>0</v>
      </c>
      <c r="AI206" s="5">
        <f>IF(T206&gt;0,RANK(T206,(N206:P206,Q206:AE206)),0)</f>
        <v>0</v>
      </c>
      <c r="AJ206" s="5">
        <f>IF(S206&gt;0,RANK(S206,(N206:P206,Q206:AE206)),0)</f>
        <v>0</v>
      </c>
      <c r="AK206" s="2">
        <f t="shared" si="79"/>
        <v>2.6892047637341529E-2</v>
      </c>
      <c r="AL206" s="2">
        <f t="shared" si="80"/>
        <v>0</v>
      </c>
      <c r="AM206" s="2">
        <f t="shared" si="81"/>
        <v>0</v>
      </c>
      <c r="AN206" s="2">
        <f t="shared" si="82"/>
        <v>0</v>
      </c>
      <c r="AP206" t="s">
        <v>985</v>
      </c>
      <c r="AQ206" t="s">
        <v>287</v>
      </c>
      <c r="AR206">
        <v>6</v>
      </c>
      <c r="AT206" s="88">
        <v>29</v>
      </c>
      <c r="AU206" s="90">
        <v>211</v>
      </c>
      <c r="AV206" s="93">
        <f t="shared" si="73"/>
        <v>29211</v>
      </c>
      <c r="AX206" s="5" t="s">
        <v>199</v>
      </c>
    </row>
    <row r="207" spans="1:50" hidden="1" outlineLevel="1">
      <c r="A207" t="s">
        <v>561</v>
      </c>
      <c r="B207" t="s">
        <v>287</v>
      </c>
      <c r="C207" s="1">
        <f t="shared" si="74"/>
        <v>21425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>IF(P207&gt;0,RANK(P207,(N207:P207,Q207:AE207)),0)</f>
        <v>0</v>
      </c>
      <c r="G207" s="53">
        <f t="shared" si="62"/>
        <v>4690</v>
      </c>
      <c r="H207" s="56">
        <f t="shared" si="63"/>
        <v>0.21890315052508752</v>
      </c>
      <c r="I207" s="2"/>
      <c r="J207" s="2">
        <f t="shared" si="75"/>
        <v>0.37670945157526253</v>
      </c>
      <c r="K207" s="2">
        <f t="shared" si="76"/>
        <v>0.59561260210035005</v>
      </c>
      <c r="L207" s="2">
        <f t="shared" si="77"/>
        <v>0</v>
      </c>
      <c r="M207" s="2">
        <f t="shared" si="78"/>
        <v>2.767794632438747E-2</v>
      </c>
      <c r="N207" s="1">
        <v>8071</v>
      </c>
      <c r="O207" s="1">
        <v>12761</v>
      </c>
      <c r="Q207" s="1">
        <v>593</v>
      </c>
      <c r="V207" s="1">
        <v>0</v>
      </c>
      <c r="W207" s="1">
        <v>0</v>
      </c>
      <c r="AG207" s="5">
        <f>IF(Q207&gt;0,RANK(Q207,(N207:P207,Q207:AE207)),0)</f>
        <v>3</v>
      </c>
      <c r="AH207" s="5">
        <f>IF(R207&gt;0,RANK(R207,(N207:P207,Q207:AE207)),0)</f>
        <v>0</v>
      </c>
      <c r="AI207" s="5">
        <f>IF(T207&gt;0,RANK(T207,(N207:P207,Q207:AE207)),0)</f>
        <v>0</v>
      </c>
      <c r="AJ207" s="5">
        <f>IF(S207&gt;0,RANK(S207,(N207:P207,Q207:AE207)),0)</f>
        <v>0</v>
      </c>
      <c r="AK207" s="2">
        <f t="shared" si="79"/>
        <v>2.7677946324387397E-2</v>
      </c>
      <c r="AL207" s="2">
        <f t="shared" si="80"/>
        <v>0</v>
      </c>
      <c r="AM207" s="2">
        <f t="shared" si="81"/>
        <v>0</v>
      </c>
      <c r="AN207" s="2">
        <f t="shared" si="82"/>
        <v>0</v>
      </c>
      <c r="AP207" t="s">
        <v>561</v>
      </c>
      <c r="AQ207" t="s">
        <v>287</v>
      </c>
      <c r="AR207">
        <v>7</v>
      </c>
      <c r="AT207" s="88">
        <v>29</v>
      </c>
      <c r="AU207" s="90">
        <v>213</v>
      </c>
      <c r="AV207" s="93">
        <f t="shared" si="73"/>
        <v>29213</v>
      </c>
      <c r="AX207" s="5" t="s">
        <v>199</v>
      </c>
    </row>
    <row r="208" spans="1:50" hidden="1" outlineLevel="1">
      <c r="A208" t="s">
        <v>932</v>
      </c>
      <c r="B208" t="s">
        <v>287</v>
      </c>
      <c r="C208" s="1">
        <f t="shared" si="74"/>
        <v>10787</v>
      </c>
      <c r="D208" s="7">
        <f>IF(N208&gt;0, RANK(N208,(N208:P208,Q208:AE208)),0)</f>
        <v>2</v>
      </c>
      <c r="E208" s="7">
        <f>IF(O208&gt;0,RANK(O208,(N208:P208,Q208:AE208)),0)</f>
        <v>1</v>
      </c>
      <c r="F208" s="7">
        <f>IF(P208&gt;0,RANK(P208,(N208:P208,Q208:AE208)),0)</f>
        <v>0</v>
      </c>
      <c r="G208" s="53">
        <f t="shared" si="62"/>
        <v>1196</v>
      </c>
      <c r="H208" s="56">
        <f t="shared" si="63"/>
        <v>0.11087420042643924</v>
      </c>
      <c r="I208" s="2"/>
      <c r="J208" s="2">
        <f t="shared" si="75"/>
        <v>0.42968387874293129</v>
      </c>
      <c r="K208" s="2">
        <f t="shared" si="76"/>
        <v>0.54055807916937049</v>
      </c>
      <c r="L208" s="2">
        <f t="shared" si="77"/>
        <v>0</v>
      </c>
      <c r="M208" s="2">
        <f t="shared" si="78"/>
        <v>2.9758042087698167E-2</v>
      </c>
      <c r="N208" s="1">
        <v>4635</v>
      </c>
      <c r="O208" s="1">
        <v>5831</v>
      </c>
      <c r="Q208" s="1">
        <v>321</v>
      </c>
      <c r="V208" s="1">
        <v>0</v>
      </c>
      <c r="W208" s="1">
        <v>0</v>
      </c>
      <c r="AG208" s="5">
        <f>IF(Q208&gt;0,RANK(Q208,(N208:P208,Q208:AE208)),0)</f>
        <v>3</v>
      </c>
      <c r="AH208" s="5">
        <f>IF(R208&gt;0,RANK(R208,(N208:P208,Q208:AE208)),0)</f>
        <v>0</v>
      </c>
      <c r="AI208" s="5">
        <f>IF(T208&gt;0,RANK(T208,(N208:P208,Q208:AE208)),0)</f>
        <v>0</v>
      </c>
      <c r="AJ208" s="5">
        <f>IF(S208&gt;0,RANK(S208,(N208:P208,Q208:AE208)),0)</f>
        <v>0</v>
      </c>
      <c r="AK208" s="2">
        <f t="shared" si="79"/>
        <v>2.9758042087698156E-2</v>
      </c>
      <c r="AL208" s="2">
        <f t="shared" si="80"/>
        <v>0</v>
      </c>
      <c r="AM208" s="2">
        <f t="shared" si="81"/>
        <v>0</v>
      </c>
      <c r="AN208" s="2">
        <f t="shared" si="82"/>
        <v>0</v>
      </c>
      <c r="AP208" t="s">
        <v>932</v>
      </c>
      <c r="AQ208" t="s">
        <v>287</v>
      </c>
      <c r="AR208">
        <v>8</v>
      </c>
      <c r="AT208" s="88">
        <v>29</v>
      </c>
      <c r="AU208" s="90">
        <v>215</v>
      </c>
      <c r="AV208" s="93">
        <f t="shared" si="73"/>
        <v>29215</v>
      </c>
      <c r="AX208" s="5" t="s">
        <v>199</v>
      </c>
    </row>
    <row r="209" spans="1:50" hidden="1" outlineLevel="1">
      <c r="A209" t="s">
        <v>93</v>
      </c>
      <c r="B209" t="s">
        <v>287</v>
      </c>
      <c r="C209" s="1">
        <f t="shared" si="74"/>
        <v>8466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>IF(P209&gt;0,RANK(P209,(N209:P209,Q209:AE209)),0)</f>
        <v>0</v>
      </c>
      <c r="G209" s="53">
        <f t="shared" si="62"/>
        <v>665</v>
      </c>
      <c r="H209" s="56">
        <f t="shared" si="63"/>
        <v>7.8549492085991018E-2</v>
      </c>
      <c r="I209" s="2"/>
      <c r="J209" s="2">
        <f t="shared" si="75"/>
        <v>0.44401133947554927</v>
      </c>
      <c r="K209" s="2">
        <f t="shared" si="76"/>
        <v>0.52256083156154032</v>
      </c>
      <c r="L209" s="2">
        <f t="shared" si="77"/>
        <v>0</v>
      </c>
      <c r="M209" s="2">
        <f t="shared" si="78"/>
        <v>3.3427828962910411E-2</v>
      </c>
      <c r="N209" s="1">
        <v>3759</v>
      </c>
      <c r="O209" s="1">
        <v>4424</v>
      </c>
      <c r="Q209" s="1">
        <v>283</v>
      </c>
      <c r="V209" s="1">
        <v>0</v>
      </c>
      <c r="W209" s="1">
        <v>0</v>
      </c>
      <c r="AG209" s="5">
        <f>IF(Q209&gt;0,RANK(Q209,(N209:P209,Q209:AE209)),0)</f>
        <v>3</v>
      </c>
      <c r="AH209" s="5">
        <f>IF(R209&gt;0,RANK(R209,(N209:P209,Q209:AE209)),0)</f>
        <v>0</v>
      </c>
      <c r="AI209" s="5">
        <f>IF(T209&gt;0,RANK(T209,(N209:P209,Q209:AE209)),0)</f>
        <v>0</v>
      </c>
      <c r="AJ209" s="5">
        <f>IF(S209&gt;0,RANK(S209,(N209:P209,Q209:AE209)),0)</f>
        <v>0</v>
      </c>
      <c r="AK209" s="2">
        <f t="shared" si="79"/>
        <v>3.3427828962910466E-2</v>
      </c>
      <c r="AL209" s="2">
        <f t="shared" si="80"/>
        <v>0</v>
      </c>
      <c r="AM209" s="2">
        <f t="shared" si="81"/>
        <v>0</v>
      </c>
      <c r="AN209" s="2">
        <f t="shared" si="82"/>
        <v>0</v>
      </c>
      <c r="AP209" t="s">
        <v>93</v>
      </c>
      <c r="AQ209" t="s">
        <v>287</v>
      </c>
      <c r="AR209">
        <v>4</v>
      </c>
      <c r="AT209" s="88">
        <v>29</v>
      </c>
      <c r="AU209" s="90">
        <v>217</v>
      </c>
      <c r="AV209" s="93">
        <f t="shared" si="73"/>
        <v>29217</v>
      </c>
      <c r="AX209" s="5" t="s">
        <v>199</v>
      </c>
    </row>
    <row r="210" spans="1:50" hidden="1" outlineLevel="1">
      <c r="A210" t="s">
        <v>446</v>
      </c>
      <c r="B210" t="s">
        <v>287</v>
      </c>
      <c r="C210" s="1">
        <f t="shared" si="74"/>
        <v>14576</v>
      </c>
      <c r="D210" s="7">
        <f>IF(N210&gt;0, RANK(N210,(N210:P210,Q210:AE210)),0)</f>
        <v>2</v>
      </c>
      <c r="E210" s="7">
        <f>IF(O210&gt;0,RANK(O210,(N210:P210,Q210:AE210)),0)</f>
        <v>1</v>
      </c>
      <c r="F210" s="7">
        <f>IF(P210&gt;0,RANK(P210,(N210:P210,Q210:AE210)),0)</f>
        <v>0</v>
      </c>
      <c r="G210" s="53">
        <f t="shared" si="62"/>
        <v>519</v>
      </c>
      <c r="H210" s="56">
        <f t="shared" si="63"/>
        <v>3.5606476399560924E-2</v>
      </c>
      <c r="I210" s="2"/>
      <c r="J210" s="2">
        <f t="shared" si="75"/>
        <v>0.46782381997804612</v>
      </c>
      <c r="K210" s="2">
        <f t="shared" si="76"/>
        <v>0.50343029637760706</v>
      </c>
      <c r="L210" s="2">
        <f t="shared" si="77"/>
        <v>0</v>
      </c>
      <c r="M210" s="2">
        <f t="shared" si="78"/>
        <v>2.8745883644346826E-2</v>
      </c>
      <c r="N210" s="1">
        <v>6819</v>
      </c>
      <c r="O210" s="1">
        <v>7338</v>
      </c>
      <c r="Q210" s="1">
        <v>419</v>
      </c>
      <c r="V210" s="1">
        <v>0</v>
      </c>
      <c r="W210" s="1">
        <v>0</v>
      </c>
      <c r="AG210" s="5">
        <f>IF(Q210&gt;0,RANK(Q210,(N210:P210,Q210:AE210)),0)</f>
        <v>3</v>
      </c>
      <c r="AH210" s="5">
        <f>IF(R210&gt;0,RANK(R210,(N210:P210,Q210:AE210)),0)</f>
        <v>0</v>
      </c>
      <c r="AI210" s="5">
        <f>IF(T210&gt;0,RANK(T210,(N210:P210,Q210:AE210)),0)</f>
        <v>0</v>
      </c>
      <c r="AJ210" s="5">
        <f>IF(S210&gt;0,RANK(S210,(N210:P210,Q210:AE210)),0)</f>
        <v>0</v>
      </c>
      <c r="AK210" s="2">
        <f t="shared" si="79"/>
        <v>2.8745883644346871E-2</v>
      </c>
      <c r="AL210" s="2">
        <f t="shared" si="80"/>
        <v>0</v>
      </c>
      <c r="AM210" s="2">
        <f t="shared" si="81"/>
        <v>0</v>
      </c>
      <c r="AN210" s="2">
        <f t="shared" si="82"/>
        <v>0</v>
      </c>
      <c r="AP210" t="s">
        <v>446</v>
      </c>
      <c r="AQ210" t="s">
        <v>287</v>
      </c>
      <c r="AR210">
        <v>3</v>
      </c>
      <c r="AT210" s="88">
        <v>29</v>
      </c>
      <c r="AU210" s="90">
        <v>219</v>
      </c>
      <c r="AV210" s="93">
        <f t="shared" si="73"/>
        <v>29219</v>
      </c>
      <c r="AX210" s="5" t="s">
        <v>199</v>
      </c>
    </row>
    <row r="211" spans="1:50" hidden="1" outlineLevel="1">
      <c r="A211" t="s">
        <v>393</v>
      </c>
      <c r="B211" t="s">
        <v>287</v>
      </c>
      <c r="C211" s="1">
        <f t="shared" si="74"/>
        <v>8750</v>
      </c>
      <c r="D211" s="7">
        <f>IF(N211&gt;0, RANK(N211,(N211:P211,Q211:AE211)),0)</f>
        <v>1</v>
      </c>
      <c r="E211" s="7">
        <f>IF(O211&gt;0,RANK(O211,(N211:P211,Q211:AE211)),0)</f>
        <v>2</v>
      </c>
      <c r="F211" s="7">
        <f>IF(P211&gt;0,RANK(P211,(N211:P211,Q211:AE211)),0)</f>
        <v>0</v>
      </c>
      <c r="G211" s="53">
        <f t="shared" si="62"/>
        <v>1126</v>
      </c>
      <c r="H211" s="56">
        <f t="shared" si="63"/>
        <v>0.12868571428571429</v>
      </c>
      <c r="I211" s="2"/>
      <c r="J211" s="2">
        <f t="shared" si="75"/>
        <v>0.55120000000000002</v>
      </c>
      <c r="K211" s="2">
        <f t="shared" si="76"/>
        <v>0.42251428571428573</v>
      </c>
      <c r="L211" s="2">
        <f t="shared" si="77"/>
        <v>0</v>
      </c>
      <c r="M211" s="2">
        <f t="shared" si="78"/>
        <v>2.6285714285714246E-2</v>
      </c>
      <c r="N211" s="1">
        <v>4823</v>
      </c>
      <c r="O211" s="1">
        <v>3697</v>
      </c>
      <c r="Q211" s="1">
        <v>230</v>
      </c>
      <c r="V211" s="1">
        <v>0</v>
      </c>
      <c r="W211" s="1">
        <v>0</v>
      </c>
      <c r="AG211" s="5">
        <f>IF(Q211&gt;0,RANK(Q211,(N211:P211,Q211:AE211)),0)</f>
        <v>3</v>
      </c>
      <c r="AH211" s="5">
        <f>IF(R211&gt;0,RANK(R211,(N211:P211,Q211:AE211)),0)</f>
        <v>0</v>
      </c>
      <c r="AI211" s="5">
        <f>IF(T211&gt;0,RANK(T211,(N211:P211,Q211:AE211)),0)</f>
        <v>0</v>
      </c>
      <c r="AJ211" s="5">
        <f>IF(S211&gt;0,RANK(S211,(N211:P211,Q211:AE211)),0)</f>
        <v>0</v>
      </c>
      <c r="AK211" s="2">
        <f t="shared" si="79"/>
        <v>2.6285714285714287E-2</v>
      </c>
      <c r="AL211" s="2">
        <f t="shared" si="80"/>
        <v>0</v>
      </c>
      <c r="AM211" s="2">
        <f t="shared" si="81"/>
        <v>0</v>
      </c>
      <c r="AN211" s="2">
        <f t="shared" si="82"/>
        <v>0</v>
      </c>
      <c r="AP211" t="s">
        <v>393</v>
      </c>
      <c r="AQ211" t="s">
        <v>287</v>
      </c>
      <c r="AR211">
        <v>8</v>
      </c>
      <c r="AT211" s="88">
        <v>29</v>
      </c>
      <c r="AU211" s="90">
        <v>221</v>
      </c>
      <c r="AV211" s="93">
        <f t="shared" si="73"/>
        <v>29221</v>
      </c>
      <c r="AX211" s="5" t="s">
        <v>199</v>
      </c>
    </row>
    <row r="212" spans="1:50" hidden="1" outlineLevel="1">
      <c r="A212" t="s">
        <v>447</v>
      </c>
      <c r="B212" t="s">
        <v>287</v>
      </c>
      <c r="C212" s="1">
        <f t="shared" si="74"/>
        <v>5643</v>
      </c>
      <c r="D212" s="7">
        <f>IF(N212&gt;0, RANK(N212,(N212:P212,Q212:AE212)),0)</f>
        <v>1</v>
      </c>
      <c r="E212" s="7">
        <f>IF(O212&gt;0,RANK(O212,(N212:P212,Q212:AE212)),0)</f>
        <v>2</v>
      </c>
      <c r="F212" s="7">
        <f>IF(P212&gt;0,RANK(P212,(N212:P212,Q212:AE212)),0)</f>
        <v>0</v>
      </c>
      <c r="G212" s="53">
        <f t="shared" si="62"/>
        <v>223</v>
      </c>
      <c r="H212" s="56">
        <f t="shared" si="63"/>
        <v>3.9517986886407938E-2</v>
      </c>
      <c r="I212" s="2"/>
      <c r="J212" s="2">
        <f t="shared" si="75"/>
        <v>0.50770866560340244</v>
      </c>
      <c r="K212" s="2">
        <f t="shared" si="76"/>
        <v>0.46819067871699449</v>
      </c>
      <c r="L212" s="2">
        <f t="shared" si="77"/>
        <v>0</v>
      </c>
      <c r="M212" s="2">
        <f t="shared" si="78"/>
        <v>2.4100655679603067E-2</v>
      </c>
      <c r="N212" s="1">
        <v>2865</v>
      </c>
      <c r="O212" s="1">
        <v>2642</v>
      </c>
      <c r="Q212" s="1">
        <v>136</v>
      </c>
      <c r="V212" s="1">
        <v>0</v>
      </c>
      <c r="W212" s="1">
        <v>0</v>
      </c>
      <c r="AG212" s="5">
        <f>IF(Q212&gt;0,RANK(Q212,(N212:P212,Q212:AE212)),0)</f>
        <v>3</v>
      </c>
      <c r="AH212" s="5">
        <f>IF(R212&gt;0,RANK(R212,(N212:P212,Q212:AE212)),0)</f>
        <v>0</v>
      </c>
      <c r="AI212" s="5">
        <f>IF(T212&gt;0,RANK(T212,(N212:P212,Q212:AE212)),0)</f>
        <v>0</v>
      </c>
      <c r="AJ212" s="5">
        <f>IF(S212&gt;0,RANK(S212,(N212:P212,Q212:AE212)),0)</f>
        <v>0</v>
      </c>
      <c r="AK212" s="2">
        <f t="shared" si="79"/>
        <v>2.410065567960305E-2</v>
      </c>
      <c r="AL212" s="2">
        <f t="shared" si="80"/>
        <v>0</v>
      </c>
      <c r="AM212" s="2">
        <f t="shared" si="81"/>
        <v>0</v>
      </c>
      <c r="AN212" s="2">
        <f t="shared" si="82"/>
        <v>0</v>
      </c>
      <c r="AP212" t="s">
        <v>447</v>
      </c>
      <c r="AQ212" t="s">
        <v>287</v>
      </c>
      <c r="AR212">
        <v>8</v>
      </c>
      <c r="AT212" s="88">
        <v>29</v>
      </c>
      <c r="AU212" s="90">
        <v>223</v>
      </c>
      <c r="AV212" s="93">
        <f t="shared" si="73"/>
        <v>29223</v>
      </c>
      <c r="AX212" s="5" t="s">
        <v>199</v>
      </c>
    </row>
    <row r="213" spans="1:50" hidden="1" outlineLevel="1">
      <c r="A213" t="s">
        <v>74</v>
      </c>
      <c r="B213" t="s">
        <v>287</v>
      </c>
      <c r="C213" s="1">
        <f t="shared" si="74"/>
        <v>15406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>IF(P213&gt;0,RANK(P213,(N213:P213,Q213:AE213)),0)</f>
        <v>0</v>
      </c>
      <c r="G213" s="53">
        <f t="shared" si="62"/>
        <v>1836</v>
      </c>
      <c r="H213" s="56">
        <f t="shared" si="63"/>
        <v>0.11917434765675711</v>
      </c>
      <c r="I213" s="2"/>
      <c r="J213" s="2">
        <f t="shared" si="75"/>
        <v>0.42645722445800338</v>
      </c>
      <c r="K213" s="2">
        <f t="shared" si="76"/>
        <v>0.54563157211476043</v>
      </c>
      <c r="L213" s="2">
        <f t="shared" si="77"/>
        <v>0</v>
      </c>
      <c r="M213" s="2">
        <f t="shared" si="78"/>
        <v>2.7911203427236186E-2</v>
      </c>
      <c r="N213" s="1">
        <v>6570</v>
      </c>
      <c r="O213" s="1">
        <v>8406</v>
      </c>
      <c r="Q213" s="1">
        <v>430</v>
      </c>
      <c r="V213" s="1">
        <v>0</v>
      </c>
      <c r="W213" s="1">
        <v>0</v>
      </c>
      <c r="AG213" s="5">
        <f>IF(Q213&gt;0,RANK(Q213,(N213:P213,Q213:AE213)),0)</f>
        <v>3</v>
      </c>
      <c r="AH213" s="5">
        <f>IF(R213&gt;0,RANK(R213,(N213:P213,Q213:AE213)),0)</f>
        <v>0</v>
      </c>
      <c r="AI213" s="5">
        <f>IF(T213&gt;0,RANK(T213,(N213:P213,Q213:AE213)),0)</f>
        <v>0</v>
      </c>
      <c r="AJ213" s="5">
        <f>IF(S213&gt;0,RANK(S213,(N213:P213,Q213:AE213)),0)</f>
        <v>0</v>
      </c>
      <c r="AK213" s="2">
        <f t="shared" si="79"/>
        <v>2.7911203427236141E-2</v>
      </c>
      <c r="AL213" s="2">
        <f t="shared" si="80"/>
        <v>0</v>
      </c>
      <c r="AM213" s="2">
        <f t="shared" si="81"/>
        <v>0</v>
      </c>
      <c r="AN213" s="2">
        <f t="shared" si="82"/>
        <v>0</v>
      </c>
      <c r="AP213" t="s">
        <v>74</v>
      </c>
      <c r="AQ213" t="s">
        <v>287</v>
      </c>
      <c r="AT213" s="88">
        <v>29</v>
      </c>
      <c r="AU213" s="90">
        <v>225</v>
      </c>
      <c r="AV213" s="93">
        <f t="shared" si="73"/>
        <v>29225</v>
      </c>
      <c r="AX213" s="5" t="s">
        <v>199</v>
      </c>
    </row>
    <row r="214" spans="1:50" hidden="1" outlineLevel="1">
      <c r="A214" t="s">
        <v>684</v>
      </c>
      <c r="B214" t="s">
        <v>287</v>
      </c>
      <c r="C214" s="1">
        <f t="shared" si="74"/>
        <v>1045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>IF(P214&gt;0,RANK(P214,(N214:P214,Q214:AE214)),0)</f>
        <v>0</v>
      </c>
      <c r="G214" s="53">
        <f t="shared" si="62"/>
        <v>38</v>
      </c>
      <c r="H214" s="56">
        <f t="shared" si="63"/>
        <v>3.6363636363636362E-2</v>
      </c>
      <c r="I214" s="2"/>
      <c r="J214" s="2">
        <f t="shared" si="75"/>
        <v>0.46507177033492825</v>
      </c>
      <c r="K214" s="2">
        <f t="shared" si="76"/>
        <v>0.50143540669856457</v>
      </c>
      <c r="L214" s="2">
        <f t="shared" si="77"/>
        <v>0</v>
      </c>
      <c r="M214" s="2">
        <f t="shared" si="78"/>
        <v>3.349282296650713E-2</v>
      </c>
      <c r="N214" s="1">
        <v>486</v>
      </c>
      <c r="O214" s="1">
        <v>524</v>
      </c>
      <c r="Q214" s="1">
        <v>35</v>
      </c>
      <c r="V214" s="1">
        <v>0</v>
      </c>
      <c r="W214" s="1">
        <v>0</v>
      </c>
      <c r="AG214" s="5">
        <f>IF(Q214&gt;0,RANK(Q214,(N214:P214,Q214:AE214)),0)</f>
        <v>3</v>
      </c>
      <c r="AH214" s="5">
        <f>IF(R214&gt;0,RANK(R214,(N214:P214,Q214:AE214)),0)</f>
        <v>0</v>
      </c>
      <c r="AI214" s="5">
        <f>IF(T214&gt;0,RANK(T214,(N214:P214,Q214:AE214)),0)</f>
        <v>0</v>
      </c>
      <c r="AJ214" s="5">
        <f>IF(S214&gt;0,RANK(S214,(N214:P214,Q214:AE214)),0)</f>
        <v>0</v>
      </c>
      <c r="AK214" s="2">
        <f t="shared" si="79"/>
        <v>3.3492822966507178E-2</v>
      </c>
      <c r="AL214" s="2">
        <f t="shared" si="80"/>
        <v>0</v>
      </c>
      <c r="AM214" s="2">
        <f t="shared" si="81"/>
        <v>0</v>
      </c>
      <c r="AN214" s="2">
        <f t="shared" si="82"/>
        <v>0</v>
      </c>
      <c r="AP214" t="s">
        <v>684</v>
      </c>
      <c r="AQ214" t="s">
        <v>287</v>
      </c>
      <c r="AR214">
        <v>6</v>
      </c>
      <c r="AT214" s="88">
        <v>29</v>
      </c>
      <c r="AU214" s="90">
        <v>227</v>
      </c>
      <c r="AV214" s="93">
        <f t="shared" si="73"/>
        <v>29227</v>
      </c>
      <c r="AX214" s="5" t="s">
        <v>199</v>
      </c>
    </row>
    <row r="215" spans="1:50" hidden="1" outlineLevel="1">
      <c r="A215" t="s">
        <v>703</v>
      </c>
      <c r="B215" t="s">
        <v>287</v>
      </c>
      <c r="C215" s="1">
        <f t="shared" si="74"/>
        <v>7960</v>
      </c>
      <c r="D215" s="7">
        <f>IF(N215&gt;0, RANK(N215,(N215:P215,Q215:AE215)),0)</f>
        <v>2</v>
      </c>
      <c r="E215" s="7">
        <f>IF(O215&gt;0,RANK(O215,(N215:P215,Q215:AE215)),0)</f>
        <v>1</v>
      </c>
      <c r="F215" s="7">
        <f>IF(P215&gt;0,RANK(P215,(N215:P215,Q215:AE215)),0)</f>
        <v>0</v>
      </c>
      <c r="G215" s="53">
        <f t="shared" si="62"/>
        <v>1988</v>
      </c>
      <c r="H215" s="56">
        <f t="shared" si="63"/>
        <v>0.24974874371859296</v>
      </c>
      <c r="I215" s="2"/>
      <c r="J215" s="2">
        <f t="shared" si="75"/>
        <v>0.36155778894472362</v>
      </c>
      <c r="K215" s="2">
        <f t="shared" si="76"/>
        <v>0.61130653266331658</v>
      </c>
      <c r="L215" s="2">
        <f t="shared" si="77"/>
        <v>0</v>
      </c>
      <c r="M215" s="2">
        <f t="shared" si="78"/>
        <v>2.7135678391959739E-2</v>
      </c>
      <c r="N215" s="1">
        <v>2878</v>
      </c>
      <c r="O215" s="1">
        <v>4866</v>
      </c>
      <c r="Q215" s="1">
        <v>216</v>
      </c>
      <c r="V215" s="1">
        <v>0</v>
      </c>
      <c r="W215" s="1">
        <v>0</v>
      </c>
      <c r="AG215" s="5">
        <f>IF(Q215&gt;0,RANK(Q215,(N215:P215,Q215:AE215)),0)</f>
        <v>3</v>
      </c>
      <c r="AH215" s="5">
        <f>IF(R215&gt;0,RANK(R215,(N215:P215,Q215:AE215)),0)</f>
        <v>0</v>
      </c>
      <c r="AI215" s="5">
        <f>IF(T215&gt;0,RANK(T215,(N215:P215,Q215:AE215)),0)</f>
        <v>0</v>
      </c>
      <c r="AJ215" s="5">
        <f>IF(S215&gt;0,RANK(S215,(N215:P215,Q215:AE215)),0)</f>
        <v>0</v>
      </c>
      <c r="AK215" s="2">
        <f t="shared" si="79"/>
        <v>2.7135678391959798E-2</v>
      </c>
      <c r="AL215" s="2">
        <f t="shared" si="80"/>
        <v>0</v>
      </c>
      <c r="AM215" s="2">
        <f t="shared" si="81"/>
        <v>0</v>
      </c>
      <c r="AN215" s="2">
        <f t="shared" si="82"/>
        <v>0</v>
      </c>
      <c r="AP215" t="s">
        <v>703</v>
      </c>
      <c r="AQ215" t="s">
        <v>287</v>
      </c>
      <c r="AR215">
        <v>8</v>
      </c>
      <c r="AT215" s="88">
        <v>29</v>
      </c>
      <c r="AU215" s="90">
        <v>229</v>
      </c>
      <c r="AV215" s="93">
        <f t="shared" si="73"/>
        <v>29229</v>
      </c>
      <c r="AX215" s="5" t="s">
        <v>199</v>
      </c>
    </row>
    <row r="216" spans="1:50" hidden="1" outlineLevel="1">
      <c r="A216" t="s">
        <v>685</v>
      </c>
      <c r="B216" t="s">
        <v>287</v>
      </c>
      <c r="C216" s="1">
        <f t="shared" si="74"/>
        <v>141123</v>
      </c>
      <c r="D216" s="7">
        <f>IF(N216&gt;0, RANK(N216,(N216:P216,Q216:AE216)),0)</f>
        <v>1</v>
      </c>
      <c r="E216" s="7">
        <f>IF(O216&gt;0,RANK(O216,(N216:P216,Q216:AE216)),0)</f>
        <v>2</v>
      </c>
      <c r="F216" s="7">
        <f>IF(C216&gt;0,RANK(P216,(N216:P216,Q216:AE216)),0)</f>
        <v>5</v>
      </c>
      <c r="G216" s="53">
        <f t="shared" si="62"/>
        <v>98501</v>
      </c>
      <c r="H216" s="56">
        <f t="shared" si="63"/>
        <v>0.6979797765070187</v>
      </c>
      <c r="I216" s="2"/>
      <c r="J216" s="2">
        <f t="shared" si="75"/>
        <v>0.83600121879495193</v>
      </c>
      <c r="K216" s="2">
        <f t="shared" si="76"/>
        <v>0.13802144228793323</v>
      </c>
      <c r="L216" s="2">
        <f t="shared" si="77"/>
        <v>0</v>
      </c>
      <c r="M216" s="2">
        <f t="shared" si="78"/>
        <v>2.5977338917114845E-2</v>
      </c>
      <c r="N216" s="1">
        <v>117979</v>
      </c>
      <c r="O216" s="1">
        <v>19478</v>
      </c>
      <c r="Q216" s="1">
        <v>3663</v>
      </c>
      <c r="V216" s="1">
        <v>0</v>
      </c>
      <c r="W216" s="1">
        <v>3</v>
      </c>
      <c r="AG216" s="5">
        <f>IF(Q216&gt;0,RANK(Q216,(N216:P216,Q216:AE216)),0)</f>
        <v>3</v>
      </c>
      <c r="AH216" s="5">
        <f>IF(R216&gt;0,RANK(R216,(N216:P216,Q216:AE216)),0)</f>
        <v>0</v>
      </c>
      <c r="AI216" s="5">
        <f>IF(T216&gt;0,RANK(T216,(N216:P216,Q216:AE216)),0)</f>
        <v>0</v>
      </c>
      <c r="AJ216" s="5">
        <f>IF(S216&gt;0,RANK(S216,(N216:P216,Q216:AE216)),0)</f>
        <v>0</v>
      </c>
      <c r="AK216" s="2">
        <f t="shared" si="79"/>
        <v>2.5956080865627857E-2</v>
      </c>
      <c r="AL216" s="2">
        <f t="shared" si="80"/>
        <v>0</v>
      </c>
      <c r="AM216" s="2">
        <f t="shared" si="81"/>
        <v>0</v>
      </c>
      <c r="AN216" s="2">
        <f t="shared" si="82"/>
        <v>0</v>
      </c>
      <c r="AP216" t="s">
        <v>685</v>
      </c>
      <c r="AQ216" t="s">
        <v>287</v>
      </c>
      <c r="AR216">
        <v>1</v>
      </c>
      <c r="AT216" s="88">
        <v>29</v>
      </c>
      <c r="AU216" s="90">
        <v>510</v>
      </c>
      <c r="AV216" s="93">
        <f t="shared" si="73"/>
        <v>29510</v>
      </c>
      <c r="AX216" s="5" t="s">
        <v>146</v>
      </c>
    </row>
    <row r="217" spans="1:50" collapsed="1">
      <c r="A217" t="s">
        <v>202</v>
      </c>
      <c r="B217" t="s">
        <v>126</v>
      </c>
      <c r="C217" s="1">
        <f t="shared" si="74"/>
        <v>2727883</v>
      </c>
      <c r="D217" s="7">
        <f>IF(N217&gt;0, RANK(N217,(N217:P217,Q217:AE217)),0)</f>
        <v>1</v>
      </c>
      <c r="E217" s="7">
        <f>IF(O217&gt;0,RANK(O217,(N217:P217,Q217:AE217)),0)</f>
        <v>2</v>
      </c>
      <c r="F217" s="7" t="e">
        <f>IF(C217&gt;0,RANK(P217,(N217:P217,Q217:AE217)),0)</f>
        <v>#N/A</v>
      </c>
      <c r="G217" s="53">
        <f t="shared" si="62"/>
        <v>333791</v>
      </c>
      <c r="H217" s="56">
        <f t="shared" si="63"/>
        <v>0.12236265265042526</v>
      </c>
      <c r="I217" s="2"/>
      <c r="J217" s="2">
        <f t="shared" si="75"/>
        <v>0.54769797678272858</v>
      </c>
      <c r="K217" s="2">
        <f t="shared" si="76"/>
        <v>0.42533532413230335</v>
      </c>
      <c r="L217" s="2">
        <f t="shared" si="77"/>
        <v>0</v>
      </c>
      <c r="M217" s="2">
        <f t="shared" si="78"/>
        <v>2.6966699084968071E-2</v>
      </c>
      <c r="N217" s="1">
        <f>SUM(N102:N216)</f>
        <v>1494056</v>
      </c>
      <c r="O217" s="1">
        <f>SUM(O102:O216)</f>
        <v>1160265</v>
      </c>
      <c r="Q217" s="1">
        <f>SUM(Q102:Q216)</f>
        <v>73509</v>
      </c>
      <c r="V217" s="1">
        <f t="shared" ref="V217:W217" si="83">SUM(V102:V216)</f>
        <v>39</v>
      </c>
      <c r="W217" s="1">
        <f t="shared" si="83"/>
        <v>14</v>
      </c>
      <c r="AG217" s="5">
        <f>IF(Q217&gt;0,RANK(Q217,(N217:P217,Q217:AE217)),0)</f>
        <v>3</v>
      </c>
      <c r="AH217" s="5">
        <f>IF(R217&gt;0,RANK(R217,(N217:P217,Q217:AE217)),0)</f>
        <v>0</v>
      </c>
      <c r="AI217" s="5">
        <f>IF(T217&gt;0,RANK(T217,(N217:P217,Q217:AE217)),0)</f>
        <v>0</v>
      </c>
      <c r="AJ217" s="5">
        <f>IF(S217&gt;0,RANK(S217,(N217:P217,Q217:AE217)),0)</f>
        <v>0</v>
      </c>
      <c r="AK217" s="2">
        <f t="shared" si="79"/>
        <v>2.6947270099194138E-2</v>
      </c>
      <c r="AL217" s="2">
        <f t="shared" si="80"/>
        <v>0</v>
      </c>
      <c r="AM217" s="2">
        <f t="shared" si="81"/>
        <v>0</v>
      </c>
      <c r="AN217" s="2">
        <f t="shared" si="82"/>
        <v>0</v>
      </c>
      <c r="AP217" t="s">
        <v>202</v>
      </c>
      <c r="AQ217" t="s">
        <v>126</v>
      </c>
      <c r="AT217" s="88">
        <v>29</v>
      </c>
      <c r="AU217" s="90"/>
      <c r="AV217" s="88">
        <v>29</v>
      </c>
      <c r="AX217" s="5" t="s">
        <v>978</v>
      </c>
    </row>
    <row r="218" spans="1:50">
      <c r="C218" s="1"/>
      <c r="D218" s="7"/>
      <c r="E218" s="7"/>
      <c r="F218" s="7"/>
      <c r="G218" s="53"/>
      <c r="H218" s="56"/>
      <c r="I218" s="2"/>
      <c r="AG218" s="5"/>
      <c r="AH218" s="5"/>
      <c r="AI218" s="5"/>
      <c r="AJ218" s="5"/>
      <c r="AT218" s="88"/>
      <c r="AU218" s="90"/>
      <c r="AV218" s="93"/>
    </row>
    <row r="219" spans="1:50" hidden="1" outlineLevel="1">
      <c r="A219" t="s">
        <v>195</v>
      </c>
      <c r="B219" t="s">
        <v>539</v>
      </c>
      <c r="C219" s="1">
        <f t="shared" ref="C219:C250" si="84">SUM(N219:AE219)</f>
        <v>4824</v>
      </c>
      <c r="D219" s="7">
        <f>IF(N219&gt;0, RANK(N219,(N219:P219,Q219:AE219)),0)</f>
        <v>2</v>
      </c>
      <c r="E219" s="7">
        <f>IF(O219&gt;0,RANK(O219,(N219:P219,Q219:AE219)),0)</f>
        <v>1</v>
      </c>
      <c r="F219" s="7">
        <f>IF(P219&gt;0,RANK(P219,(N219:P219,Q219:AE219)),0)</f>
        <v>0</v>
      </c>
      <c r="G219" s="53">
        <f t="shared" si="62"/>
        <v>1256</v>
      </c>
      <c r="H219" s="56">
        <f t="shared" si="63"/>
        <v>0.26036484245439467</v>
      </c>
      <c r="I219" s="2"/>
      <c r="J219" s="2">
        <f t="shared" ref="J219:J250" si="85">IF($C219=0,"-",N219/$C219)</f>
        <v>0.35012437810945274</v>
      </c>
      <c r="K219" s="2">
        <f t="shared" ref="K219:K250" si="86">IF($C219=0,"-",O219/$C219)</f>
        <v>0.61048922056384747</v>
      </c>
      <c r="L219" s="2">
        <f t="shared" ref="L219:L250" si="87">IF($C219=0,"-",P219/$C219)</f>
        <v>0</v>
      </c>
      <c r="M219" s="2">
        <f t="shared" ref="M219:M250" si="88">IF(C219=0,"-",(1-J219-K219-L219))</f>
        <v>3.9386401326699794E-2</v>
      </c>
      <c r="N219" s="1">
        <v>1689</v>
      </c>
      <c r="O219" s="1">
        <v>2945</v>
      </c>
      <c r="Q219" s="1">
        <v>190</v>
      </c>
      <c r="AG219" s="5">
        <f>IF(Q219&gt;0,RANK(Q219,(N219:P219,Q219:AE219)),0)</f>
        <v>3</v>
      </c>
      <c r="AH219" s="5">
        <f>IF(R219&gt;0,RANK(R219,(N219:P219,Q219:AE219)),0)</f>
        <v>0</v>
      </c>
      <c r="AI219" s="5">
        <f>IF(T219&gt;0,RANK(T219,(N219:P219,Q219:AE219)),0)</f>
        <v>0</v>
      </c>
      <c r="AJ219" s="5">
        <f>IF(S219&gt;0,RANK(S219,(N219:P219,Q219:AE219)),0)</f>
        <v>0</v>
      </c>
      <c r="AK219" s="2">
        <f t="shared" ref="AK219:AK250" si="89">IF($C219=0,"-",Q219/$C219)</f>
        <v>3.9386401326699835E-2</v>
      </c>
      <c r="AL219" s="2">
        <f t="shared" ref="AL219:AL250" si="90">IF($C219=0,"-",R219/$C219)</f>
        <v>0</v>
      </c>
      <c r="AM219" s="2">
        <f t="shared" ref="AM219:AM250" si="91">IF($C219=0,"-",T219/$C219)</f>
        <v>0</v>
      </c>
      <c r="AN219" s="2">
        <f t="shared" ref="AN219:AN250" si="92">IF($C219=0,"-",S219/$C219)</f>
        <v>0</v>
      </c>
      <c r="AP219" t="s">
        <v>195</v>
      </c>
      <c r="AQ219" t="s">
        <v>539</v>
      </c>
      <c r="AR219">
        <v>1</v>
      </c>
      <c r="AT219" s="88">
        <v>30</v>
      </c>
      <c r="AU219" s="90">
        <v>1</v>
      </c>
      <c r="AV219" s="93">
        <f t="shared" si="73"/>
        <v>30001</v>
      </c>
      <c r="AX219" s="5" t="s">
        <v>199</v>
      </c>
    </row>
    <row r="220" spans="1:50" hidden="1" outlineLevel="1">
      <c r="A220" t="s">
        <v>109</v>
      </c>
      <c r="B220" t="s">
        <v>539</v>
      </c>
      <c r="C220" s="1">
        <f t="shared" si="84"/>
        <v>4619</v>
      </c>
      <c r="D220" s="7">
        <f>IF(N220&gt;0, RANK(N220,(N220:P220,Q220:AE220)),0)</f>
        <v>1</v>
      </c>
      <c r="E220" s="7">
        <f>IF(O220&gt;0,RANK(O220,(N220:P220,Q220:AE220)),0)</f>
        <v>2</v>
      </c>
      <c r="F220" s="7">
        <f>IF(P220&gt;0,RANK(P220,(N220:P220,Q220:AE220)),0)</f>
        <v>0</v>
      </c>
      <c r="G220" s="53">
        <f t="shared" si="62"/>
        <v>1606</v>
      </c>
      <c r="H220" s="56">
        <f t="shared" si="63"/>
        <v>0.3476943061268673</v>
      </c>
      <c r="I220" s="2"/>
      <c r="J220" s="2">
        <f t="shared" si="85"/>
        <v>0.66053258281013205</v>
      </c>
      <c r="K220" s="2">
        <f t="shared" si="86"/>
        <v>0.31283827668326475</v>
      </c>
      <c r="L220" s="2">
        <f t="shared" si="87"/>
        <v>0</v>
      </c>
      <c r="M220" s="2">
        <f t="shared" si="88"/>
        <v>2.6629140506603199E-2</v>
      </c>
      <c r="N220" s="1">
        <v>3051</v>
      </c>
      <c r="O220" s="1">
        <v>1445</v>
      </c>
      <c r="Q220" s="1">
        <v>123</v>
      </c>
      <c r="AG220" s="5">
        <f>IF(Q220&gt;0,RANK(Q220,(N220:P220,Q220:AE220)),0)</f>
        <v>3</v>
      </c>
      <c r="AH220" s="5">
        <f>IF(R220&gt;0,RANK(R220,(N220:P220,Q220:AE220)),0)</f>
        <v>0</v>
      </c>
      <c r="AI220" s="5">
        <f>IF(T220&gt;0,RANK(T220,(N220:P220,Q220:AE220)),0)</f>
        <v>0</v>
      </c>
      <c r="AJ220" s="5">
        <f>IF(S220&gt;0,RANK(S220,(N220:P220,Q220:AE220)),0)</f>
        <v>0</v>
      </c>
      <c r="AK220" s="2">
        <f t="shared" si="89"/>
        <v>2.6629140506603161E-2</v>
      </c>
      <c r="AL220" s="2">
        <f t="shared" si="90"/>
        <v>0</v>
      </c>
      <c r="AM220" s="2">
        <f t="shared" si="91"/>
        <v>0</v>
      </c>
      <c r="AN220" s="2">
        <f t="shared" si="92"/>
        <v>0</v>
      </c>
      <c r="AP220" t="s">
        <v>109</v>
      </c>
      <c r="AQ220" t="s">
        <v>539</v>
      </c>
      <c r="AR220">
        <v>1</v>
      </c>
      <c r="AT220" s="88">
        <v>30</v>
      </c>
      <c r="AU220" s="90">
        <v>3</v>
      </c>
      <c r="AV220" s="93">
        <f t="shared" si="73"/>
        <v>30003</v>
      </c>
      <c r="AX220" s="5" t="s">
        <v>199</v>
      </c>
    </row>
    <row r="221" spans="1:50" hidden="1" outlineLevel="1">
      <c r="A221" t="s">
        <v>935</v>
      </c>
      <c r="B221" t="s">
        <v>539</v>
      </c>
      <c r="C221" s="1">
        <f t="shared" si="84"/>
        <v>2857</v>
      </c>
      <c r="D221" s="7">
        <f>IF(N221&gt;0, RANK(N221,(N221:P221,Q221:AE221)),0)</f>
        <v>1</v>
      </c>
      <c r="E221" s="7">
        <f>IF(O221&gt;0,RANK(O221,(N221:P221,Q221:AE221)),0)</f>
        <v>2</v>
      </c>
      <c r="F221" s="7">
        <f>IF(P221&gt;0,RANK(P221,(N221:P221,Q221:AE221)),0)</f>
        <v>0</v>
      </c>
      <c r="G221" s="53">
        <f t="shared" si="62"/>
        <v>799</v>
      </c>
      <c r="H221" s="56">
        <f t="shared" si="63"/>
        <v>0.27966398319915997</v>
      </c>
      <c r="I221" s="2"/>
      <c r="J221" s="2">
        <f t="shared" si="85"/>
        <v>0.62583129156457817</v>
      </c>
      <c r="K221" s="2">
        <f t="shared" si="86"/>
        <v>0.34616730836541826</v>
      </c>
      <c r="L221" s="2">
        <f t="shared" si="87"/>
        <v>0</v>
      </c>
      <c r="M221" s="2">
        <f t="shared" si="88"/>
        <v>2.8001400070003568E-2</v>
      </c>
      <c r="N221" s="1">
        <v>1788</v>
      </c>
      <c r="O221" s="1">
        <v>989</v>
      </c>
      <c r="Q221" s="1">
        <v>80</v>
      </c>
      <c r="AG221" s="5">
        <f>IF(Q221&gt;0,RANK(Q221,(N221:P221,Q221:AE221)),0)</f>
        <v>3</v>
      </c>
      <c r="AH221" s="5">
        <f>IF(R221&gt;0,RANK(R221,(N221:P221,Q221:AE221)),0)</f>
        <v>0</v>
      </c>
      <c r="AI221" s="5">
        <f>IF(T221&gt;0,RANK(T221,(N221:P221,Q221:AE221)),0)</f>
        <v>0</v>
      </c>
      <c r="AJ221" s="5">
        <f>IF(S221&gt;0,RANK(S221,(N221:P221,Q221:AE221)),0)</f>
        <v>0</v>
      </c>
      <c r="AK221" s="2">
        <f t="shared" si="89"/>
        <v>2.8001400070003499E-2</v>
      </c>
      <c r="AL221" s="2">
        <f t="shared" si="90"/>
        <v>0</v>
      </c>
      <c r="AM221" s="2">
        <f t="shared" si="91"/>
        <v>0</v>
      </c>
      <c r="AN221" s="2">
        <f t="shared" si="92"/>
        <v>0</v>
      </c>
      <c r="AP221" t="s">
        <v>935</v>
      </c>
      <c r="AQ221" t="s">
        <v>539</v>
      </c>
      <c r="AR221">
        <v>1</v>
      </c>
      <c r="AT221" s="88">
        <v>30</v>
      </c>
      <c r="AU221" s="90">
        <v>5</v>
      </c>
      <c r="AV221" s="93">
        <f t="shared" si="73"/>
        <v>30005</v>
      </c>
      <c r="AX221" s="5" t="s">
        <v>199</v>
      </c>
    </row>
    <row r="222" spans="1:50" hidden="1" outlineLevel="1">
      <c r="A222" t="s">
        <v>315</v>
      </c>
      <c r="B222" t="s">
        <v>539</v>
      </c>
      <c r="C222" s="1">
        <f t="shared" si="84"/>
        <v>3014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>IF(P222&gt;0,RANK(P222,(N222:P222,Q222:AE222)),0)</f>
        <v>0</v>
      </c>
      <c r="G222" s="53">
        <f t="shared" si="62"/>
        <v>696</v>
      </c>
      <c r="H222" s="56">
        <f t="shared" si="63"/>
        <v>0.23092236230922361</v>
      </c>
      <c r="I222" s="2"/>
      <c r="J222" s="2">
        <f t="shared" si="85"/>
        <v>0.36629064366290642</v>
      </c>
      <c r="K222" s="2">
        <f t="shared" si="86"/>
        <v>0.59721300597213001</v>
      </c>
      <c r="L222" s="2">
        <f t="shared" si="87"/>
        <v>0</v>
      </c>
      <c r="M222" s="2">
        <f t="shared" si="88"/>
        <v>3.649635036496357E-2</v>
      </c>
      <c r="N222" s="1">
        <v>1104</v>
      </c>
      <c r="O222" s="1">
        <v>1800</v>
      </c>
      <c r="Q222" s="1">
        <v>110</v>
      </c>
      <c r="AG222" s="5">
        <f>IF(Q222&gt;0,RANK(Q222,(N222:P222,Q222:AE222)),0)</f>
        <v>3</v>
      </c>
      <c r="AH222" s="5">
        <f>IF(R222&gt;0,RANK(R222,(N222:P222,Q222:AE222)),0)</f>
        <v>0</v>
      </c>
      <c r="AI222" s="5">
        <f>IF(T222&gt;0,RANK(T222,(N222:P222,Q222:AE222)),0)</f>
        <v>0</v>
      </c>
      <c r="AJ222" s="5">
        <f>IF(S222&gt;0,RANK(S222,(N222:P222,Q222:AE222)),0)</f>
        <v>0</v>
      </c>
      <c r="AK222" s="2">
        <f t="shared" si="89"/>
        <v>3.6496350364963501E-2</v>
      </c>
      <c r="AL222" s="2">
        <f t="shared" si="90"/>
        <v>0</v>
      </c>
      <c r="AM222" s="2">
        <f t="shared" si="91"/>
        <v>0</v>
      </c>
      <c r="AN222" s="2">
        <f t="shared" si="92"/>
        <v>0</v>
      </c>
      <c r="AP222" t="s">
        <v>315</v>
      </c>
      <c r="AQ222" t="s">
        <v>539</v>
      </c>
      <c r="AR222">
        <v>1</v>
      </c>
      <c r="AT222" s="88">
        <v>30</v>
      </c>
      <c r="AU222" s="90">
        <v>7</v>
      </c>
      <c r="AV222" s="93">
        <f t="shared" si="73"/>
        <v>30007</v>
      </c>
      <c r="AX222" s="5" t="s">
        <v>199</v>
      </c>
    </row>
    <row r="223" spans="1:50" hidden="1" outlineLevel="1">
      <c r="A223" t="s">
        <v>437</v>
      </c>
      <c r="B223" t="s">
        <v>539</v>
      </c>
      <c r="C223" s="1">
        <f t="shared" si="84"/>
        <v>5834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>IF(P223&gt;0,RANK(P223,(N223:P223,Q223:AE223)),0)</f>
        <v>0</v>
      </c>
      <c r="G223" s="53">
        <f t="shared" si="62"/>
        <v>470</v>
      </c>
      <c r="H223" s="56">
        <f t="shared" si="63"/>
        <v>8.0562221460404523E-2</v>
      </c>
      <c r="I223" s="2"/>
      <c r="J223" s="2">
        <f t="shared" si="85"/>
        <v>0.44154953719574908</v>
      </c>
      <c r="K223" s="2">
        <f t="shared" si="86"/>
        <v>0.52211175865615356</v>
      </c>
      <c r="L223" s="2">
        <f t="shared" si="87"/>
        <v>0</v>
      </c>
      <c r="M223" s="2">
        <f t="shared" si="88"/>
        <v>3.6338704148097367E-2</v>
      </c>
      <c r="N223" s="1">
        <v>2576</v>
      </c>
      <c r="O223" s="1">
        <v>3046</v>
      </c>
      <c r="Q223" s="1">
        <v>212</v>
      </c>
      <c r="AG223" s="5">
        <f>IF(Q223&gt;0,RANK(Q223,(N223:P223,Q223:AE223)),0)</f>
        <v>3</v>
      </c>
      <c r="AH223" s="5">
        <f>IF(R223&gt;0,RANK(R223,(N223:P223,Q223:AE223)),0)</f>
        <v>0</v>
      </c>
      <c r="AI223" s="5">
        <f>IF(T223&gt;0,RANK(T223,(N223:P223,Q223:AE223)),0)</f>
        <v>0</v>
      </c>
      <c r="AJ223" s="5">
        <f>IF(S223&gt;0,RANK(S223,(N223:P223,Q223:AE223)),0)</f>
        <v>0</v>
      </c>
      <c r="AK223" s="2">
        <f t="shared" si="89"/>
        <v>3.633870414809736E-2</v>
      </c>
      <c r="AL223" s="2">
        <f t="shared" si="90"/>
        <v>0</v>
      </c>
      <c r="AM223" s="2">
        <f t="shared" si="91"/>
        <v>0</v>
      </c>
      <c r="AN223" s="2">
        <f t="shared" si="92"/>
        <v>0</v>
      </c>
      <c r="AP223" t="s">
        <v>437</v>
      </c>
      <c r="AQ223" t="s">
        <v>539</v>
      </c>
      <c r="AR223">
        <v>1</v>
      </c>
      <c r="AT223" s="88">
        <v>30</v>
      </c>
      <c r="AU223" s="90">
        <v>9</v>
      </c>
      <c r="AV223" s="93">
        <f t="shared" si="73"/>
        <v>30009</v>
      </c>
      <c r="AX223" s="5" t="s">
        <v>199</v>
      </c>
    </row>
    <row r="224" spans="1:50" hidden="1" outlineLevel="1">
      <c r="A224" t="s">
        <v>69</v>
      </c>
      <c r="B224" t="s">
        <v>539</v>
      </c>
      <c r="C224" s="1">
        <f t="shared" si="84"/>
        <v>781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>IF(P224&gt;0,RANK(P224,(N224:P224,Q224:AE224)),0)</f>
        <v>0</v>
      </c>
      <c r="G224" s="53">
        <f t="shared" si="62"/>
        <v>543</v>
      </c>
      <c r="H224" s="56">
        <f t="shared" si="63"/>
        <v>0.69526248399487833</v>
      </c>
      <c r="I224" s="2"/>
      <c r="J224" s="2">
        <f t="shared" si="85"/>
        <v>0.13188220230473752</v>
      </c>
      <c r="K224" s="2">
        <f t="shared" si="86"/>
        <v>0.82714468629961591</v>
      </c>
      <c r="L224" s="2">
        <f t="shared" si="87"/>
        <v>0</v>
      </c>
      <c r="M224" s="2">
        <f t="shared" si="88"/>
        <v>4.0973111395646633E-2</v>
      </c>
      <c r="N224" s="1">
        <v>103</v>
      </c>
      <c r="O224" s="1">
        <v>646</v>
      </c>
      <c r="Q224" s="1">
        <v>32</v>
      </c>
      <c r="AG224" s="5">
        <f>IF(Q224&gt;0,RANK(Q224,(N224:P224,Q224:AE224)),0)</f>
        <v>3</v>
      </c>
      <c r="AH224" s="5">
        <f>IF(R224&gt;0,RANK(R224,(N224:P224,Q224:AE224)),0)</f>
        <v>0</v>
      </c>
      <c r="AI224" s="5">
        <f>IF(T224&gt;0,RANK(T224,(N224:P224,Q224:AE224)),0)</f>
        <v>0</v>
      </c>
      <c r="AJ224" s="5">
        <f>IF(S224&gt;0,RANK(S224,(N224:P224,Q224:AE224)),0)</f>
        <v>0</v>
      </c>
      <c r="AK224" s="2">
        <f t="shared" si="89"/>
        <v>4.0973111395646605E-2</v>
      </c>
      <c r="AL224" s="2">
        <f t="shared" si="90"/>
        <v>0</v>
      </c>
      <c r="AM224" s="2">
        <f t="shared" si="91"/>
        <v>0</v>
      </c>
      <c r="AN224" s="2">
        <f t="shared" si="92"/>
        <v>0</v>
      </c>
      <c r="AP224" t="s">
        <v>69</v>
      </c>
      <c r="AQ224" t="s">
        <v>539</v>
      </c>
      <c r="AR224">
        <v>1</v>
      </c>
      <c r="AT224" s="88">
        <v>30</v>
      </c>
      <c r="AU224" s="90">
        <v>11</v>
      </c>
      <c r="AV224" s="93">
        <f t="shared" si="73"/>
        <v>30011</v>
      </c>
      <c r="AX224" s="5" t="s">
        <v>199</v>
      </c>
    </row>
    <row r="225" spans="1:50" hidden="1" outlineLevel="1">
      <c r="A225" t="s">
        <v>279</v>
      </c>
      <c r="B225" t="s">
        <v>539</v>
      </c>
      <c r="C225" s="1">
        <f t="shared" si="84"/>
        <v>34564</v>
      </c>
      <c r="D225" s="7">
        <f>IF(N225&gt;0, RANK(N225,(N225:P225,Q225:AE225)),0)</f>
        <v>1</v>
      </c>
      <c r="E225" s="7">
        <f>IF(O225&gt;0,RANK(O225,(N225:P225,Q225:AE225)),0)</f>
        <v>2</v>
      </c>
      <c r="F225" s="7">
        <f>IF(P225&gt;0,RANK(P225,(N225:P225,Q225:AE225)),0)</f>
        <v>0</v>
      </c>
      <c r="G225" s="53">
        <f t="shared" si="62"/>
        <v>4974</v>
      </c>
      <c r="H225" s="56">
        <f t="shared" si="63"/>
        <v>0.14390695521351696</v>
      </c>
      <c r="I225" s="2"/>
      <c r="J225" s="2">
        <f t="shared" si="85"/>
        <v>0.55369748871658375</v>
      </c>
      <c r="K225" s="2">
        <f t="shared" si="86"/>
        <v>0.40979053350306677</v>
      </c>
      <c r="L225" s="2">
        <f t="shared" si="87"/>
        <v>0</v>
      </c>
      <c r="M225" s="2">
        <f t="shared" si="88"/>
        <v>3.651197778034948E-2</v>
      </c>
      <c r="N225" s="1">
        <v>19138</v>
      </c>
      <c r="O225" s="1">
        <v>14164</v>
      </c>
      <c r="Q225" s="1">
        <v>1262</v>
      </c>
      <c r="AG225" s="5">
        <f>IF(Q225&gt;0,RANK(Q225,(N225:P225,Q225:AE225)),0)</f>
        <v>3</v>
      </c>
      <c r="AH225" s="5">
        <f>IF(R225&gt;0,RANK(R225,(N225:P225,Q225:AE225)),0)</f>
        <v>0</v>
      </c>
      <c r="AI225" s="5">
        <f>IF(T225&gt;0,RANK(T225,(N225:P225,Q225:AE225)),0)</f>
        <v>0</v>
      </c>
      <c r="AJ225" s="5">
        <f>IF(S225&gt;0,RANK(S225,(N225:P225,Q225:AE225)),0)</f>
        <v>0</v>
      </c>
      <c r="AK225" s="2">
        <f t="shared" si="89"/>
        <v>3.6511977780349494E-2</v>
      </c>
      <c r="AL225" s="2">
        <f t="shared" si="90"/>
        <v>0</v>
      </c>
      <c r="AM225" s="2">
        <f t="shared" si="91"/>
        <v>0</v>
      </c>
      <c r="AN225" s="2">
        <f t="shared" si="92"/>
        <v>0</v>
      </c>
      <c r="AP225" t="s">
        <v>279</v>
      </c>
      <c r="AQ225" t="s">
        <v>539</v>
      </c>
      <c r="AR225">
        <v>1</v>
      </c>
      <c r="AT225" s="88">
        <v>30</v>
      </c>
      <c r="AU225" s="90">
        <v>13</v>
      </c>
      <c r="AV225" s="93">
        <f t="shared" si="73"/>
        <v>30013</v>
      </c>
      <c r="AX225" s="5" t="s">
        <v>199</v>
      </c>
    </row>
    <row r="226" spans="1:50" hidden="1" outlineLevel="1">
      <c r="A226" t="s">
        <v>646</v>
      </c>
      <c r="B226" t="s">
        <v>539</v>
      </c>
      <c r="C226" s="1">
        <f t="shared" si="84"/>
        <v>2830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>IF(P226&gt;0,RANK(P226,(N226:P226,Q226:AE226)),0)</f>
        <v>0</v>
      </c>
      <c r="G226" s="53">
        <f t="shared" ref="G226:G275" si="93">IF(C226&gt;0,MAX(N226:P226)-LARGE(N226:P226,2),0)</f>
        <v>204</v>
      </c>
      <c r="H226" s="56">
        <f t="shared" ref="H226:H275" si="94">IF(C226&gt;0,G226/C226,0)</f>
        <v>7.2084805653710241E-2</v>
      </c>
      <c r="I226" s="2"/>
      <c r="J226" s="2">
        <f t="shared" si="85"/>
        <v>0.44734982332155476</v>
      </c>
      <c r="K226" s="2">
        <f t="shared" si="86"/>
        <v>0.51943462897526504</v>
      </c>
      <c r="L226" s="2">
        <f t="shared" si="87"/>
        <v>0</v>
      </c>
      <c r="M226" s="2">
        <f t="shared" si="88"/>
        <v>3.3215547703180248E-2</v>
      </c>
      <c r="N226" s="1">
        <v>1266</v>
      </c>
      <c r="O226" s="1">
        <v>1470</v>
      </c>
      <c r="Q226" s="1">
        <v>94</v>
      </c>
      <c r="AG226" s="5">
        <f>IF(Q226&gt;0,RANK(Q226,(N226:P226,Q226:AE226)),0)</f>
        <v>3</v>
      </c>
      <c r="AH226" s="5">
        <f>IF(R226&gt;0,RANK(R226,(N226:P226,Q226:AE226)),0)</f>
        <v>0</v>
      </c>
      <c r="AI226" s="5">
        <f>IF(T226&gt;0,RANK(T226,(N226:P226,Q226:AE226)),0)</f>
        <v>0</v>
      </c>
      <c r="AJ226" s="5">
        <f>IF(S226&gt;0,RANK(S226,(N226:P226,Q226:AE226)),0)</f>
        <v>0</v>
      </c>
      <c r="AK226" s="2">
        <f t="shared" si="89"/>
        <v>3.3215547703180213E-2</v>
      </c>
      <c r="AL226" s="2">
        <f t="shared" si="90"/>
        <v>0</v>
      </c>
      <c r="AM226" s="2">
        <f t="shared" si="91"/>
        <v>0</v>
      </c>
      <c r="AN226" s="2">
        <f t="shared" si="92"/>
        <v>0</v>
      </c>
      <c r="AP226" t="s">
        <v>646</v>
      </c>
      <c r="AQ226" t="s">
        <v>539</v>
      </c>
      <c r="AR226">
        <v>1</v>
      </c>
      <c r="AT226" s="88">
        <v>30</v>
      </c>
      <c r="AU226" s="90">
        <v>15</v>
      </c>
      <c r="AV226" s="93">
        <f t="shared" si="73"/>
        <v>30015</v>
      </c>
      <c r="AX226" s="5" t="s">
        <v>199</v>
      </c>
    </row>
    <row r="227" spans="1:50" hidden="1" outlineLevel="1">
      <c r="A227" t="s">
        <v>797</v>
      </c>
      <c r="B227" t="s">
        <v>539</v>
      </c>
      <c r="C227" s="1">
        <f t="shared" si="84"/>
        <v>5383</v>
      </c>
      <c r="D227" s="7">
        <f>IF(N227&gt;0, RANK(N227,(N227:P227,Q227:AE227)),0)</f>
        <v>2</v>
      </c>
      <c r="E227" s="7">
        <f>IF(O227&gt;0,RANK(O227,(N227:P227,Q227:AE227)),0)</f>
        <v>1</v>
      </c>
      <c r="F227" s="7">
        <f>IF(P227&gt;0,RANK(P227,(N227:P227,Q227:AE227)),0)</f>
        <v>0</v>
      </c>
      <c r="G227" s="53">
        <f t="shared" si="93"/>
        <v>680</v>
      </c>
      <c r="H227" s="56">
        <f t="shared" si="94"/>
        <v>0.12632361136912501</v>
      </c>
      <c r="I227" s="2"/>
      <c r="J227" s="2">
        <f t="shared" si="85"/>
        <v>0.41723945755155117</v>
      </c>
      <c r="K227" s="2">
        <f t="shared" si="86"/>
        <v>0.54356306892067618</v>
      </c>
      <c r="L227" s="2">
        <f t="shared" si="87"/>
        <v>0</v>
      </c>
      <c r="M227" s="2">
        <f t="shared" si="88"/>
        <v>3.9197473527772586E-2</v>
      </c>
      <c r="N227" s="1">
        <v>2246</v>
      </c>
      <c r="O227" s="1">
        <v>2926</v>
      </c>
      <c r="Q227" s="1">
        <v>211</v>
      </c>
      <c r="AG227" s="5">
        <f>IF(Q227&gt;0,RANK(Q227,(N227:P227,Q227:AE227)),0)</f>
        <v>3</v>
      </c>
      <c r="AH227" s="5">
        <f>IF(R227&gt;0,RANK(R227,(N227:P227,Q227:AE227)),0)</f>
        <v>0</v>
      </c>
      <c r="AI227" s="5">
        <f>IF(T227&gt;0,RANK(T227,(N227:P227,Q227:AE227)),0)</f>
        <v>0</v>
      </c>
      <c r="AJ227" s="5">
        <f>IF(S227&gt;0,RANK(S227,(N227:P227,Q227:AE227)),0)</f>
        <v>0</v>
      </c>
      <c r="AK227" s="2">
        <f t="shared" si="89"/>
        <v>3.9197473527772621E-2</v>
      </c>
      <c r="AL227" s="2">
        <f t="shared" si="90"/>
        <v>0</v>
      </c>
      <c r="AM227" s="2">
        <f t="shared" si="91"/>
        <v>0</v>
      </c>
      <c r="AN227" s="2">
        <f t="shared" si="92"/>
        <v>0</v>
      </c>
      <c r="AP227" t="s">
        <v>797</v>
      </c>
      <c r="AQ227" t="s">
        <v>539</v>
      </c>
      <c r="AR227">
        <v>1</v>
      </c>
      <c r="AT227" s="88">
        <v>30</v>
      </c>
      <c r="AU227" s="90">
        <v>17</v>
      </c>
      <c r="AV227" s="93">
        <f t="shared" si="73"/>
        <v>30017</v>
      </c>
      <c r="AX227" s="5" t="s">
        <v>199</v>
      </c>
    </row>
    <row r="228" spans="1:50" hidden="1" outlineLevel="1">
      <c r="A228" t="s">
        <v>280</v>
      </c>
      <c r="B228" t="s">
        <v>539</v>
      </c>
      <c r="C228" s="1">
        <f t="shared" si="84"/>
        <v>988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>IF(P228&gt;0,RANK(P228,(N228:P228,Q228:AE228)),0)</f>
        <v>0</v>
      </c>
      <c r="G228" s="53">
        <f t="shared" si="93"/>
        <v>328</v>
      </c>
      <c r="H228" s="56">
        <f t="shared" si="94"/>
        <v>0.33198380566801622</v>
      </c>
      <c r="I228" s="2"/>
      <c r="J228" s="2">
        <f t="shared" si="85"/>
        <v>0.31376518218623484</v>
      </c>
      <c r="K228" s="2">
        <f t="shared" si="86"/>
        <v>0.64574898785425106</v>
      </c>
      <c r="L228" s="2">
        <f t="shared" si="87"/>
        <v>0</v>
      </c>
      <c r="M228" s="2">
        <f t="shared" si="88"/>
        <v>4.0485829959514108E-2</v>
      </c>
      <c r="N228" s="1">
        <v>310</v>
      </c>
      <c r="O228" s="1">
        <v>638</v>
      </c>
      <c r="Q228" s="1">
        <v>40</v>
      </c>
      <c r="AG228" s="5">
        <f>IF(Q228&gt;0,RANK(Q228,(N228:P228,Q228:AE228)),0)</f>
        <v>3</v>
      </c>
      <c r="AH228" s="5">
        <f>IF(R228&gt;0,RANK(R228,(N228:P228,Q228:AE228)),0)</f>
        <v>0</v>
      </c>
      <c r="AI228" s="5">
        <f>IF(T228&gt;0,RANK(T228,(N228:P228,Q228:AE228)),0)</f>
        <v>0</v>
      </c>
      <c r="AJ228" s="5">
        <f>IF(S228&gt;0,RANK(S228,(N228:P228,Q228:AE228)),0)</f>
        <v>0</v>
      </c>
      <c r="AK228" s="2">
        <f t="shared" si="89"/>
        <v>4.048582995951417E-2</v>
      </c>
      <c r="AL228" s="2">
        <f t="shared" si="90"/>
        <v>0</v>
      </c>
      <c r="AM228" s="2">
        <f t="shared" si="91"/>
        <v>0</v>
      </c>
      <c r="AN228" s="2">
        <f t="shared" si="92"/>
        <v>0</v>
      </c>
      <c r="AP228" t="s">
        <v>280</v>
      </c>
      <c r="AQ228" t="s">
        <v>539</v>
      </c>
      <c r="AR228">
        <v>1</v>
      </c>
      <c r="AT228" s="88">
        <v>30</v>
      </c>
      <c r="AU228" s="90">
        <v>19</v>
      </c>
      <c r="AV228" s="93">
        <f t="shared" si="73"/>
        <v>30019</v>
      </c>
      <c r="AX228" s="5" t="s">
        <v>199</v>
      </c>
    </row>
    <row r="229" spans="1:50" hidden="1" outlineLevel="1">
      <c r="A229" t="s">
        <v>603</v>
      </c>
      <c r="B229" t="s">
        <v>539</v>
      </c>
      <c r="C229" s="1">
        <f t="shared" si="84"/>
        <v>4411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>IF(P229&gt;0,RANK(P229,(N229:P229,Q229:AE229)),0)</f>
        <v>0</v>
      </c>
      <c r="G229" s="53">
        <f t="shared" si="93"/>
        <v>1175</v>
      </c>
      <c r="H229" s="56">
        <f t="shared" si="94"/>
        <v>0.26637950578100206</v>
      </c>
      <c r="I229" s="2"/>
      <c r="J229" s="2">
        <f t="shared" si="85"/>
        <v>0.34844706415778737</v>
      </c>
      <c r="K229" s="2">
        <f t="shared" si="86"/>
        <v>0.61482656993878937</v>
      </c>
      <c r="L229" s="2">
        <f t="shared" si="87"/>
        <v>0</v>
      </c>
      <c r="M229" s="2">
        <f t="shared" si="88"/>
        <v>3.6726365903423264E-2</v>
      </c>
      <c r="N229" s="1">
        <v>1537</v>
      </c>
      <c r="O229" s="1">
        <v>2712</v>
      </c>
      <c r="Q229" s="1">
        <v>162</v>
      </c>
      <c r="AG229" s="5">
        <f>IF(Q229&gt;0,RANK(Q229,(N229:P229,Q229:AE229)),0)</f>
        <v>3</v>
      </c>
      <c r="AH229" s="5">
        <f>IF(R229&gt;0,RANK(R229,(N229:P229,Q229:AE229)),0)</f>
        <v>0</v>
      </c>
      <c r="AI229" s="5">
        <f>IF(T229&gt;0,RANK(T229,(N229:P229,Q229:AE229)),0)</f>
        <v>0</v>
      </c>
      <c r="AJ229" s="5">
        <f>IF(S229&gt;0,RANK(S229,(N229:P229,Q229:AE229)),0)</f>
        <v>0</v>
      </c>
      <c r="AK229" s="2">
        <f t="shared" si="89"/>
        <v>3.6726365903423257E-2</v>
      </c>
      <c r="AL229" s="2">
        <f t="shared" si="90"/>
        <v>0</v>
      </c>
      <c r="AM229" s="2">
        <f t="shared" si="91"/>
        <v>0</v>
      </c>
      <c r="AN229" s="2">
        <f t="shared" si="92"/>
        <v>0</v>
      </c>
      <c r="AP229" t="s">
        <v>603</v>
      </c>
      <c r="AQ229" t="s">
        <v>539</v>
      </c>
      <c r="AR229">
        <v>1</v>
      </c>
      <c r="AT229" s="88">
        <v>30</v>
      </c>
      <c r="AU229" s="90">
        <v>21</v>
      </c>
      <c r="AV229" s="93">
        <f t="shared" si="73"/>
        <v>30021</v>
      </c>
      <c r="AX229" s="5" t="s">
        <v>199</v>
      </c>
    </row>
    <row r="230" spans="1:50" hidden="1" outlineLevel="1">
      <c r="A230" t="s">
        <v>273</v>
      </c>
      <c r="B230" t="s">
        <v>539</v>
      </c>
      <c r="C230" s="1">
        <f t="shared" si="84"/>
        <v>4478</v>
      </c>
      <c r="D230" s="7">
        <f>IF(N230&gt;0, RANK(N230,(N230:P230,Q230:AE230)),0)</f>
        <v>1</v>
      </c>
      <c r="E230" s="7">
        <f>IF(O230&gt;0,RANK(O230,(N230:P230,Q230:AE230)),0)</f>
        <v>2</v>
      </c>
      <c r="F230" s="7">
        <f>IF(P230&gt;0,RANK(P230,(N230:P230,Q230:AE230)),0)</f>
        <v>0</v>
      </c>
      <c r="G230" s="53">
        <f t="shared" si="93"/>
        <v>2069</v>
      </c>
      <c r="H230" s="56">
        <f t="shared" si="94"/>
        <v>0.46203662349263064</v>
      </c>
      <c r="I230" s="2"/>
      <c r="J230" s="2">
        <f t="shared" si="85"/>
        <v>0.71192496650290304</v>
      </c>
      <c r="K230" s="2">
        <f t="shared" si="86"/>
        <v>0.24988834301027243</v>
      </c>
      <c r="L230" s="2">
        <f t="shared" si="87"/>
        <v>0</v>
      </c>
      <c r="M230" s="2">
        <f t="shared" si="88"/>
        <v>3.818669048682452E-2</v>
      </c>
      <c r="N230" s="1">
        <v>3188</v>
      </c>
      <c r="O230" s="1">
        <v>1119</v>
      </c>
      <c r="Q230" s="1">
        <v>171</v>
      </c>
      <c r="AG230" s="5">
        <f>IF(Q230&gt;0,RANK(Q230,(N230:P230,Q230:AE230)),0)</f>
        <v>3</v>
      </c>
      <c r="AH230" s="5">
        <f>IF(R230&gt;0,RANK(R230,(N230:P230,Q230:AE230)),0)</f>
        <v>0</v>
      </c>
      <c r="AI230" s="5">
        <f>IF(T230&gt;0,RANK(T230,(N230:P230,Q230:AE230)),0)</f>
        <v>0</v>
      </c>
      <c r="AJ230" s="5">
        <f>IF(S230&gt;0,RANK(S230,(N230:P230,Q230:AE230)),0)</f>
        <v>0</v>
      </c>
      <c r="AK230" s="2">
        <f t="shared" si="89"/>
        <v>3.8186690486824472E-2</v>
      </c>
      <c r="AL230" s="2">
        <f t="shared" si="90"/>
        <v>0</v>
      </c>
      <c r="AM230" s="2">
        <f t="shared" si="91"/>
        <v>0</v>
      </c>
      <c r="AN230" s="2">
        <f t="shared" si="92"/>
        <v>0</v>
      </c>
      <c r="AP230" t="s">
        <v>273</v>
      </c>
      <c r="AQ230" t="s">
        <v>539</v>
      </c>
      <c r="AR230">
        <v>1</v>
      </c>
      <c r="AT230" s="88">
        <v>30</v>
      </c>
      <c r="AU230" s="90">
        <v>23</v>
      </c>
      <c r="AV230" s="93">
        <f t="shared" si="73"/>
        <v>30023</v>
      </c>
      <c r="AX230" s="5" t="s">
        <v>199</v>
      </c>
    </row>
    <row r="231" spans="1:50" hidden="1" outlineLevel="1">
      <c r="A231" t="s">
        <v>274</v>
      </c>
      <c r="B231" t="s">
        <v>539</v>
      </c>
      <c r="C231" s="1">
        <f t="shared" si="84"/>
        <v>1381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>IF(P231&gt;0,RANK(P231,(N231:P231,Q231:AE231)),0)</f>
        <v>0</v>
      </c>
      <c r="G231" s="53">
        <f t="shared" si="93"/>
        <v>685</v>
      </c>
      <c r="H231" s="56">
        <f t="shared" si="94"/>
        <v>0.49601737871107893</v>
      </c>
      <c r="I231" s="2"/>
      <c r="J231" s="2">
        <f t="shared" si="85"/>
        <v>0.23533671252715424</v>
      </c>
      <c r="K231" s="2">
        <f t="shared" si="86"/>
        <v>0.73135409123823314</v>
      </c>
      <c r="L231" s="2">
        <f t="shared" si="87"/>
        <v>0</v>
      </c>
      <c r="M231" s="2">
        <f t="shared" si="88"/>
        <v>3.3309196234612592E-2</v>
      </c>
      <c r="N231" s="1">
        <v>325</v>
      </c>
      <c r="O231" s="1">
        <v>1010</v>
      </c>
      <c r="Q231" s="1">
        <v>46</v>
      </c>
      <c r="AG231" s="5">
        <f>IF(Q231&gt;0,RANK(Q231,(N231:P231,Q231:AE231)),0)</f>
        <v>3</v>
      </c>
      <c r="AH231" s="5">
        <f>IF(R231&gt;0,RANK(R231,(N231:P231,Q231:AE231)),0)</f>
        <v>0</v>
      </c>
      <c r="AI231" s="5">
        <f>IF(T231&gt;0,RANK(T231,(N231:P231,Q231:AE231)),0)</f>
        <v>0</v>
      </c>
      <c r="AJ231" s="5">
        <f>IF(S231&gt;0,RANK(S231,(N231:P231,Q231:AE231)),0)</f>
        <v>0</v>
      </c>
      <c r="AK231" s="2">
        <f t="shared" si="89"/>
        <v>3.3309196234612599E-2</v>
      </c>
      <c r="AL231" s="2">
        <f t="shared" si="90"/>
        <v>0</v>
      </c>
      <c r="AM231" s="2">
        <f t="shared" si="91"/>
        <v>0</v>
      </c>
      <c r="AN231" s="2">
        <f t="shared" si="92"/>
        <v>0</v>
      </c>
      <c r="AP231" t="s">
        <v>274</v>
      </c>
      <c r="AQ231" t="s">
        <v>539</v>
      </c>
      <c r="AR231">
        <v>1</v>
      </c>
      <c r="AT231" s="88">
        <v>30</v>
      </c>
      <c r="AU231" s="90">
        <v>25</v>
      </c>
      <c r="AV231" s="93">
        <f t="shared" si="73"/>
        <v>30025</v>
      </c>
      <c r="AX231" s="5" t="s">
        <v>199</v>
      </c>
    </row>
    <row r="232" spans="1:50" hidden="1" outlineLevel="1">
      <c r="A232" t="s">
        <v>661</v>
      </c>
      <c r="B232" t="s">
        <v>539</v>
      </c>
      <c r="C232" s="1">
        <f t="shared" si="84"/>
        <v>6042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>IF(P232&gt;0,RANK(P232,(N232:P232,Q232:AE232)),0)</f>
        <v>0</v>
      </c>
      <c r="G232" s="53">
        <f t="shared" si="93"/>
        <v>1642</v>
      </c>
      <c r="H232" s="56">
        <f t="shared" si="94"/>
        <v>0.27176431645150612</v>
      </c>
      <c r="I232" s="2"/>
      <c r="J232" s="2">
        <f t="shared" si="85"/>
        <v>0.3449189010261503</v>
      </c>
      <c r="K232" s="2">
        <f t="shared" si="86"/>
        <v>0.61668321747765642</v>
      </c>
      <c r="L232" s="2">
        <f t="shared" si="87"/>
        <v>0</v>
      </c>
      <c r="M232" s="2">
        <f t="shared" si="88"/>
        <v>3.8397881496193276E-2</v>
      </c>
      <c r="N232" s="1">
        <v>2084</v>
      </c>
      <c r="O232" s="1">
        <v>3726</v>
      </c>
      <c r="Q232" s="1">
        <v>232</v>
      </c>
      <c r="AG232" s="5">
        <f>IF(Q232&gt;0,RANK(Q232,(N232:P232,Q232:AE232)),0)</f>
        <v>3</v>
      </c>
      <c r="AH232" s="5">
        <f>IF(R232&gt;0,RANK(R232,(N232:P232,Q232:AE232)),0)</f>
        <v>0</v>
      </c>
      <c r="AI232" s="5">
        <f>IF(T232&gt;0,RANK(T232,(N232:P232,Q232:AE232)),0)</f>
        <v>0</v>
      </c>
      <c r="AJ232" s="5">
        <f>IF(S232&gt;0,RANK(S232,(N232:P232,Q232:AE232)),0)</f>
        <v>0</v>
      </c>
      <c r="AK232" s="2">
        <f t="shared" si="89"/>
        <v>3.839788149619331E-2</v>
      </c>
      <c r="AL232" s="2">
        <f t="shared" si="90"/>
        <v>0</v>
      </c>
      <c r="AM232" s="2">
        <f t="shared" si="91"/>
        <v>0</v>
      </c>
      <c r="AN232" s="2">
        <f t="shared" si="92"/>
        <v>0</v>
      </c>
      <c r="AP232" t="s">
        <v>661</v>
      </c>
      <c r="AQ232" t="s">
        <v>539</v>
      </c>
      <c r="AR232">
        <v>1</v>
      </c>
      <c r="AT232" s="88">
        <v>30</v>
      </c>
      <c r="AU232" s="90">
        <v>27</v>
      </c>
      <c r="AV232" s="93">
        <f t="shared" si="73"/>
        <v>30027</v>
      </c>
      <c r="AX232" s="5" t="s">
        <v>199</v>
      </c>
    </row>
    <row r="233" spans="1:50" hidden="1" outlineLevel="1">
      <c r="A233" t="s">
        <v>55</v>
      </c>
      <c r="B233" t="s">
        <v>539</v>
      </c>
      <c r="C233" s="1">
        <f t="shared" si="84"/>
        <v>43382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>IF(P233&gt;0,RANK(P233,(N233:P233,Q233:AE233)),0)</f>
        <v>0</v>
      </c>
      <c r="G233" s="53">
        <f t="shared" si="93"/>
        <v>8938</v>
      </c>
      <c r="H233" s="56">
        <f t="shared" si="94"/>
        <v>0.20603015075376885</v>
      </c>
      <c r="I233" s="2"/>
      <c r="J233" s="2">
        <f t="shared" si="85"/>
        <v>0.37683832004056983</v>
      </c>
      <c r="K233" s="2">
        <f t="shared" si="86"/>
        <v>0.58286847079433868</v>
      </c>
      <c r="L233" s="2">
        <f t="shared" si="87"/>
        <v>0</v>
      </c>
      <c r="M233" s="2">
        <f t="shared" si="88"/>
        <v>4.0293209165091493E-2</v>
      </c>
      <c r="N233" s="1">
        <v>16348</v>
      </c>
      <c r="O233" s="1">
        <v>25286</v>
      </c>
      <c r="Q233" s="1">
        <v>1748</v>
      </c>
      <c r="AG233" s="5">
        <f>IF(Q233&gt;0,RANK(Q233,(N233:P233,Q233:AE233)),0)</f>
        <v>3</v>
      </c>
      <c r="AH233" s="5">
        <f>IF(R233&gt;0,RANK(R233,(N233:P233,Q233:AE233)),0)</f>
        <v>0</v>
      </c>
      <c r="AI233" s="5">
        <f>IF(T233&gt;0,RANK(T233,(N233:P233,Q233:AE233)),0)</f>
        <v>0</v>
      </c>
      <c r="AJ233" s="5">
        <f>IF(S233&gt;0,RANK(S233,(N233:P233,Q233:AE233)),0)</f>
        <v>0</v>
      </c>
      <c r="AK233" s="2">
        <f t="shared" si="89"/>
        <v>4.0293209165091513E-2</v>
      </c>
      <c r="AL233" s="2">
        <f t="shared" si="90"/>
        <v>0</v>
      </c>
      <c r="AM233" s="2">
        <f t="shared" si="91"/>
        <v>0</v>
      </c>
      <c r="AN233" s="2">
        <f t="shared" si="92"/>
        <v>0</v>
      </c>
      <c r="AP233" t="s">
        <v>55</v>
      </c>
      <c r="AQ233" t="s">
        <v>539</v>
      </c>
      <c r="AR233">
        <v>1</v>
      </c>
      <c r="AT233" s="88">
        <v>30</v>
      </c>
      <c r="AU233" s="90">
        <v>29</v>
      </c>
      <c r="AV233" s="93">
        <f t="shared" si="73"/>
        <v>30029</v>
      </c>
      <c r="AX233" s="5" t="s">
        <v>199</v>
      </c>
    </row>
    <row r="234" spans="1:50" hidden="1" outlineLevel="1">
      <c r="A234" t="s">
        <v>902</v>
      </c>
      <c r="B234" t="s">
        <v>539</v>
      </c>
      <c r="C234" s="1">
        <f t="shared" si="84"/>
        <v>47509</v>
      </c>
      <c r="D234" s="7">
        <f>IF(N234&gt;0, RANK(N234,(N234:P234,Q234:AE234)),0)</f>
        <v>1</v>
      </c>
      <c r="E234" s="7">
        <f>IF(O234&gt;0,RANK(O234,(N234:P234,Q234:AE234)),0)</f>
        <v>2</v>
      </c>
      <c r="F234" s="7">
        <f>IF(P234&gt;0,RANK(P234,(N234:P234,Q234:AE234)),0)</f>
        <v>0</v>
      </c>
      <c r="G234" s="53">
        <f t="shared" si="93"/>
        <v>2515</v>
      </c>
      <c r="H234" s="56">
        <f t="shared" si="94"/>
        <v>5.2937338188553749E-2</v>
      </c>
      <c r="I234" s="2"/>
      <c r="J234" s="2">
        <f t="shared" si="85"/>
        <v>0.50708286850912454</v>
      </c>
      <c r="K234" s="2">
        <f t="shared" si="86"/>
        <v>0.45414553032057081</v>
      </c>
      <c r="L234" s="2">
        <f t="shared" si="87"/>
        <v>0</v>
      </c>
      <c r="M234" s="2">
        <f t="shared" si="88"/>
        <v>3.8771601170304648E-2</v>
      </c>
      <c r="N234" s="1">
        <v>24091</v>
      </c>
      <c r="O234" s="1">
        <v>21576</v>
      </c>
      <c r="Q234" s="1">
        <v>1842</v>
      </c>
      <c r="AG234" s="5">
        <f>IF(Q234&gt;0,RANK(Q234,(N234:P234,Q234:AE234)),0)</f>
        <v>3</v>
      </c>
      <c r="AH234" s="5">
        <f>IF(R234&gt;0,RANK(R234,(N234:P234,Q234:AE234)),0)</f>
        <v>0</v>
      </c>
      <c r="AI234" s="5">
        <f>IF(T234&gt;0,RANK(T234,(N234:P234,Q234:AE234)),0)</f>
        <v>0</v>
      </c>
      <c r="AJ234" s="5">
        <f>IF(S234&gt;0,RANK(S234,(N234:P234,Q234:AE234)),0)</f>
        <v>0</v>
      </c>
      <c r="AK234" s="2">
        <f t="shared" si="89"/>
        <v>3.8771601170304572E-2</v>
      </c>
      <c r="AL234" s="2">
        <f t="shared" si="90"/>
        <v>0</v>
      </c>
      <c r="AM234" s="2">
        <f t="shared" si="91"/>
        <v>0</v>
      </c>
      <c r="AN234" s="2">
        <f t="shared" si="92"/>
        <v>0</v>
      </c>
      <c r="AP234" t="s">
        <v>902</v>
      </c>
      <c r="AQ234" t="s">
        <v>539</v>
      </c>
      <c r="AR234">
        <v>1</v>
      </c>
      <c r="AT234" s="88">
        <v>30</v>
      </c>
      <c r="AU234" s="90">
        <v>31</v>
      </c>
      <c r="AV234" s="93">
        <f t="shared" si="73"/>
        <v>30031</v>
      </c>
      <c r="AX234" s="5" t="s">
        <v>199</v>
      </c>
    </row>
    <row r="235" spans="1:50" hidden="1" outlineLevel="1">
      <c r="A235" t="s">
        <v>407</v>
      </c>
      <c r="B235" t="s">
        <v>539</v>
      </c>
      <c r="C235" s="1">
        <f t="shared" si="84"/>
        <v>702</v>
      </c>
      <c r="D235" s="7">
        <f>IF(N235&gt;0, RANK(N235,(N235:P235,Q235:AE235)),0)</f>
        <v>2</v>
      </c>
      <c r="E235" s="7">
        <f>IF(O235&gt;0,RANK(O235,(N235:P235,Q235:AE235)),0)</f>
        <v>1</v>
      </c>
      <c r="F235" s="7">
        <f>IF(P235&gt;0,RANK(P235,(N235:P235,Q235:AE235)),0)</f>
        <v>0</v>
      </c>
      <c r="G235" s="53">
        <f t="shared" si="93"/>
        <v>466</v>
      </c>
      <c r="H235" s="56">
        <f t="shared" si="94"/>
        <v>0.66381766381766383</v>
      </c>
      <c r="I235" s="2"/>
      <c r="J235" s="2">
        <f t="shared" si="85"/>
        <v>0.15242165242165243</v>
      </c>
      <c r="K235" s="2">
        <f t="shared" si="86"/>
        <v>0.81623931623931623</v>
      </c>
      <c r="L235" s="2">
        <f t="shared" si="87"/>
        <v>0</v>
      </c>
      <c r="M235" s="2">
        <f t="shared" si="88"/>
        <v>3.1339031339031376E-2</v>
      </c>
      <c r="N235" s="1">
        <v>107</v>
      </c>
      <c r="O235" s="1">
        <v>573</v>
      </c>
      <c r="Q235" s="1">
        <v>22</v>
      </c>
      <c r="AG235" s="5">
        <f>IF(Q235&gt;0,RANK(Q235,(N235:P235,Q235:AE235)),0)</f>
        <v>3</v>
      </c>
      <c r="AH235" s="5">
        <f>IF(R235&gt;0,RANK(R235,(N235:P235,Q235:AE235)),0)</f>
        <v>0</v>
      </c>
      <c r="AI235" s="5">
        <f>IF(T235&gt;0,RANK(T235,(N235:P235,Q235:AE235)),0)</f>
        <v>0</v>
      </c>
      <c r="AJ235" s="5">
        <f>IF(S235&gt;0,RANK(S235,(N235:P235,Q235:AE235)),0)</f>
        <v>0</v>
      </c>
      <c r="AK235" s="2">
        <f t="shared" si="89"/>
        <v>3.1339031339031341E-2</v>
      </c>
      <c r="AL235" s="2">
        <f t="shared" si="90"/>
        <v>0</v>
      </c>
      <c r="AM235" s="2">
        <f t="shared" si="91"/>
        <v>0</v>
      </c>
      <c r="AN235" s="2">
        <f t="shared" si="92"/>
        <v>0</v>
      </c>
      <c r="AP235" t="s">
        <v>407</v>
      </c>
      <c r="AQ235" t="s">
        <v>539</v>
      </c>
      <c r="AR235">
        <v>1</v>
      </c>
      <c r="AT235" s="88">
        <v>30</v>
      </c>
      <c r="AU235" s="90">
        <v>33</v>
      </c>
      <c r="AV235" s="93">
        <f t="shared" si="73"/>
        <v>30033</v>
      </c>
      <c r="AX235" s="5" t="s">
        <v>199</v>
      </c>
    </row>
    <row r="236" spans="1:50" hidden="1" outlineLevel="1">
      <c r="A236" t="s">
        <v>649</v>
      </c>
      <c r="B236" t="s">
        <v>539</v>
      </c>
      <c r="C236" s="1">
        <f t="shared" si="84"/>
        <v>4445</v>
      </c>
      <c r="D236" s="7">
        <f>IF(N236&gt;0, RANK(N236,(N236:P236,Q236:AE236)),0)</f>
        <v>1</v>
      </c>
      <c r="E236" s="7">
        <f>IF(O236&gt;0,RANK(O236,(N236:P236,Q236:AE236)),0)</f>
        <v>2</v>
      </c>
      <c r="F236" s="7">
        <f>IF(P236&gt;0,RANK(P236,(N236:P236,Q236:AE236)),0)</f>
        <v>0</v>
      </c>
      <c r="G236" s="53">
        <f t="shared" si="93"/>
        <v>1871</v>
      </c>
      <c r="H236" s="56">
        <f t="shared" si="94"/>
        <v>0.42092238470191223</v>
      </c>
      <c r="I236" s="2"/>
      <c r="J236" s="2">
        <f t="shared" si="85"/>
        <v>0.69088863892013497</v>
      </c>
      <c r="K236" s="2">
        <f t="shared" si="86"/>
        <v>0.26996625421822273</v>
      </c>
      <c r="L236" s="2">
        <f t="shared" si="87"/>
        <v>0</v>
      </c>
      <c r="M236" s="2">
        <f t="shared" si="88"/>
        <v>3.9145106861642298E-2</v>
      </c>
      <c r="N236" s="1">
        <v>3071</v>
      </c>
      <c r="O236" s="1">
        <v>1200</v>
      </c>
      <c r="Q236" s="1">
        <v>174</v>
      </c>
      <c r="AG236" s="5">
        <f>IF(Q236&gt;0,RANK(Q236,(N236:P236,Q236:AE236)),0)</f>
        <v>3</v>
      </c>
      <c r="AH236" s="5">
        <f>IF(R236&gt;0,RANK(R236,(N236:P236,Q236:AE236)),0)</f>
        <v>0</v>
      </c>
      <c r="AI236" s="5">
        <f>IF(T236&gt;0,RANK(T236,(N236:P236,Q236:AE236)),0)</f>
        <v>0</v>
      </c>
      <c r="AJ236" s="5">
        <f>IF(S236&gt;0,RANK(S236,(N236:P236,Q236:AE236)),0)</f>
        <v>0</v>
      </c>
      <c r="AK236" s="2">
        <f t="shared" si="89"/>
        <v>3.9145106861642298E-2</v>
      </c>
      <c r="AL236" s="2">
        <f t="shared" si="90"/>
        <v>0</v>
      </c>
      <c r="AM236" s="2">
        <f t="shared" si="91"/>
        <v>0</v>
      </c>
      <c r="AN236" s="2">
        <f t="shared" si="92"/>
        <v>0</v>
      </c>
      <c r="AP236" t="s">
        <v>649</v>
      </c>
      <c r="AQ236" t="s">
        <v>539</v>
      </c>
      <c r="AR236">
        <v>1</v>
      </c>
      <c r="AT236" s="88">
        <v>30</v>
      </c>
      <c r="AU236" s="90">
        <v>35</v>
      </c>
      <c r="AV236" s="93">
        <f t="shared" si="73"/>
        <v>30035</v>
      </c>
      <c r="AX236" s="5" t="s">
        <v>199</v>
      </c>
    </row>
    <row r="237" spans="1:50" hidden="1" outlineLevel="1">
      <c r="A237" t="s">
        <v>65</v>
      </c>
      <c r="B237" t="s">
        <v>539</v>
      </c>
      <c r="C237" s="1">
        <f t="shared" si="84"/>
        <v>483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>IF(P237&gt;0,RANK(P237,(N237:P237,Q237:AE237)),0)</f>
        <v>0</v>
      </c>
      <c r="G237" s="53">
        <f t="shared" si="93"/>
        <v>153</v>
      </c>
      <c r="H237" s="56">
        <f t="shared" si="94"/>
        <v>0.31677018633540371</v>
      </c>
      <c r="I237" s="2"/>
      <c r="J237" s="2">
        <f t="shared" si="85"/>
        <v>0.32298136645962733</v>
      </c>
      <c r="K237" s="2">
        <f t="shared" si="86"/>
        <v>0.63975155279503104</v>
      </c>
      <c r="L237" s="2">
        <f t="shared" si="87"/>
        <v>0</v>
      </c>
      <c r="M237" s="2">
        <f t="shared" si="88"/>
        <v>3.7267080745341685E-2</v>
      </c>
      <c r="N237" s="1">
        <v>156</v>
      </c>
      <c r="O237" s="1">
        <v>309</v>
      </c>
      <c r="Q237" s="1">
        <v>18</v>
      </c>
      <c r="AG237" s="5">
        <f>IF(Q237&gt;0,RANK(Q237,(N237:P237,Q237:AE237)),0)</f>
        <v>3</v>
      </c>
      <c r="AH237" s="5">
        <f>IF(R237&gt;0,RANK(R237,(N237:P237,Q237:AE237)),0)</f>
        <v>0</v>
      </c>
      <c r="AI237" s="5">
        <f>IF(T237&gt;0,RANK(T237,(N237:P237,Q237:AE237)),0)</f>
        <v>0</v>
      </c>
      <c r="AJ237" s="5">
        <f>IF(S237&gt;0,RANK(S237,(N237:P237,Q237:AE237)),0)</f>
        <v>0</v>
      </c>
      <c r="AK237" s="2">
        <f t="shared" si="89"/>
        <v>3.7267080745341616E-2</v>
      </c>
      <c r="AL237" s="2">
        <f t="shared" si="90"/>
        <v>0</v>
      </c>
      <c r="AM237" s="2">
        <f t="shared" si="91"/>
        <v>0</v>
      </c>
      <c r="AN237" s="2">
        <f t="shared" si="92"/>
        <v>0</v>
      </c>
      <c r="AP237" t="s">
        <v>65</v>
      </c>
      <c r="AQ237" t="s">
        <v>539</v>
      </c>
      <c r="AR237">
        <v>1</v>
      </c>
      <c r="AT237" s="88">
        <v>30</v>
      </c>
      <c r="AU237" s="90">
        <v>37</v>
      </c>
      <c r="AV237" s="93">
        <f t="shared" si="73"/>
        <v>30037</v>
      </c>
      <c r="AX237" s="5" t="s">
        <v>199</v>
      </c>
    </row>
    <row r="238" spans="1:50" hidden="1" outlineLevel="1">
      <c r="A238" t="s">
        <v>263</v>
      </c>
      <c r="B238" t="s">
        <v>539</v>
      </c>
      <c r="C238" s="1">
        <f t="shared" si="84"/>
        <v>1696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>IF(P238&gt;0,RANK(P238,(N238:P238,Q238:AE238)),0)</f>
        <v>0</v>
      </c>
      <c r="G238" s="53">
        <f t="shared" si="93"/>
        <v>360</v>
      </c>
      <c r="H238" s="56">
        <f t="shared" si="94"/>
        <v>0.21226415094339623</v>
      </c>
      <c r="I238" s="2"/>
      <c r="J238" s="2">
        <f t="shared" si="85"/>
        <v>0.37028301886792453</v>
      </c>
      <c r="K238" s="2">
        <f t="shared" si="86"/>
        <v>0.58254716981132071</v>
      </c>
      <c r="L238" s="2">
        <f t="shared" si="87"/>
        <v>0</v>
      </c>
      <c r="M238" s="2">
        <f t="shared" si="88"/>
        <v>4.7169811320754818E-2</v>
      </c>
      <c r="N238" s="1">
        <v>628</v>
      </c>
      <c r="O238" s="1">
        <v>988</v>
      </c>
      <c r="Q238" s="1">
        <v>80</v>
      </c>
      <c r="AG238" s="5">
        <f>IF(Q238&gt;0,RANK(Q238,(N238:P238,Q238:AE238)),0)</f>
        <v>3</v>
      </c>
      <c r="AH238" s="5">
        <f>IF(R238&gt;0,RANK(R238,(N238:P238,Q238:AE238)),0)</f>
        <v>0</v>
      </c>
      <c r="AI238" s="5">
        <f>IF(T238&gt;0,RANK(T238,(N238:P238,Q238:AE238)),0)</f>
        <v>0</v>
      </c>
      <c r="AJ238" s="5">
        <f>IF(S238&gt;0,RANK(S238,(N238:P238,Q238:AE238)),0)</f>
        <v>0</v>
      </c>
      <c r="AK238" s="2">
        <f t="shared" si="89"/>
        <v>4.716981132075472E-2</v>
      </c>
      <c r="AL238" s="2">
        <f t="shared" si="90"/>
        <v>0</v>
      </c>
      <c r="AM238" s="2">
        <f t="shared" si="91"/>
        <v>0</v>
      </c>
      <c r="AN238" s="2">
        <f t="shared" si="92"/>
        <v>0</v>
      </c>
      <c r="AP238" t="s">
        <v>263</v>
      </c>
      <c r="AQ238" t="s">
        <v>539</v>
      </c>
      <c r="AR238">
        <v>1</v>
      </c>
      <c r="AT238" s="88">
        <v>30</v>
      </c>
      <c r="AU238" s="90">
        <v>39</v>
      </c>
      <c r="AV238" s="93">
        <f t="shared" si="73"/>
        <v>30039</v>
      </c>
      <c r="AX238" s="5" t="s">
        <v>199</v>
      </c>
    </row>
    <row r="239" spans="1:50" hidden="1" outlineLevel="1">
      <c r="A239" t="s">
        <v>546</v>
      </c>
      <c r="B239" t="s">
        <v>539</v>
      </c>
      <c r="C239" s="1">
        <f t="shared" si="84"/>
        <v>6830</v>
      </c>
      <c r="D239" s="7">
        <f>IF(N239&gt;0, RANK(N239,(N239:P239,Q239:AE239)),0)</f>
        <v>1</v>
      </c>
      <c r="E239" s="7">
        <f>IF(O239&gt;0,RANK(O239,(N239:P239,Q239:AE239)),0)</f>
        <v>2</v>
      </c>
      <c r="F239" s="7">
        <f>IF(P239&gt;0,RANK(P239,(N239:P239,Q239:AE239)),0)</f>
        <v>0</v>
      </c>
      <c r="G239" s="53">
        <f t="shared" si="93"/>
        <v>1386</v>
      </c>
      <c r="H239" s="56">
        <f t="shared" si="94"/>
        <v>0.20292825768667644</v>
      </c>
      <c r="I239" s="2"/>
      <c r="J239" s="2">
        <f t="shared" si="85"/>
        <v>0.58111273792093709</v>
      </c>
      <c r="K239" s="2">
        <f t="shared" si="86"/>
        <v>0.3781844802342606</v>
      </c>
      <c r="L239" s="2">
        <f t="shared" si="87"/>
        <v>0</v>
      </c>
      <c r="M239" s="2">
        <f t="shared" si="88"/>
        <v>4.0702781844802305E-2</v>
      </c>
      <c r="N239" s="1">
        <v>3969</v>
      </c>
      <c r="O239" s="1">
        <v>2583</v>
      </c>
      <c r="Q239" s="1">
        <v>278</v>
      </c>
      <c r="AG239" s="5">
        <f>IF(Q239&gt;0,RANK(Q239,(N239:P239,Q239:AE239)),0)</f>
        <v>3</v>
      </c>
      <c r="AH239" s="5">
        <f>IF(R239&gt;0,RANK(R239,(N239:P239,Q239:AE239)),0)</f>
        <v>0</v>
      </c>
      <c r="AI239" s="5">
        <f>IF(T239&gt;0,RANK(T239,(N239:P239,Q239:AE239)),0)</f>
        <v>0</v>
      </c>
      <c r="AJ239" s="5">
        <f>IF(S239&gt;0,RANK(S239,(N239:P239,Q239:AE239)),0)</f>
        <v>0</v>
      </c>
      <c r="AK239" s="2">
        <f t="shared" si="89"/>
        <v>4.070278184480234E-2</v>
      </c>
      <c r="AL239" s="2">
        <f t="shared" si="90"/>
        <v>0</v>
      </c>
      <c r="AM239" s="2">
        <f t="shared" si="91"/>
        <v>0</v>
      </c>
      <c r="AN239" s="2">
        <f t="shared" si="92"/>
        <v>0</v>
      </c>
      <c r="AP239" t="s">
        <v>546</v>
      </c>
      <c r="AQ239" t="s">
        <v>539</v>
      </c>
      <c r="AR239">
        <v>1</v>
      </c>
      <c r="AT239" s="88">
        <v>30</v>
      </c>
      <c r="AU239" s="90">
        <v>41</v>
      </c>
      <c r="AV239" s="93">
        <f t="shared" si="73"/>
        <v>30041</v>
      </c>
      <c r="AX239" s="5" t="s">
        <v>199</v>
      </c>
    </row>
    <row r="240" spans="1:50" hidden="1" outlineLevel="1">
      <c r="A240" t="s">
        <v>536</v>
      </c>
      <c r="B240" t="s">
        <v>539</v>
      </c>
      <c r="C240" s="1">
        <f t="shared" si="84"/>
        <v>6538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>IF(P240&gt;0,RANK(P240,(N240:P240,Q240:AE240)),0)</f>
        <v>0</v>
      </c>
      <c r="G240" s="53">
        <f t="shared" si="93"/>
        <v>706</v>
      </c>
      <c r="H240" s="56">
        <f t="shared" si="94"/>
        <v>0.10798409299479964</v>
      </c>
      <c r="I240" s="2"/>
      <c r="J240" s="2">
        <f t="shared" si="85"/>
        <v>0.42765371673294583</v>
      </c>
      <c r="K240" s="2">
        <f t="shared" si="86"/>
        <v>0.53563780972774544</v>
      </c>
      <c r="L240" s="2">
        <f t="shared" si="87"/>
        <v>0</v>
      </c>
      <c r="M240" s="2">
        <f t="shared" si="88"/>
        <v>3.6708473539308728E-2</v>
      </c>
      <c r="N240" s="1">
        <v>2796</v>
      </c>
      <c r="O240" s="1">
        <v>3502</v>
      </c>
      <c r="Q240" s="1">
        <v>240</v>
      </c>
      <c r="AG240" s="5">
        <f>IF(Q240&gt;0,RANK(Q240,(N240:P240,Q240:AE240)),0)</f>
        <v>3</v>
      </c>
      <c r="AH240" s="5">
        <f>IF(R240&gt;0,RANK(R240,(N240:P240,Q240:AE240)),0)</f>
        <v>0</v>
      </c>
      <c r="AI240" s="5">
        <f>IF(T240&gt;0,RANK(T240,(N240:P240,Q240:AE240)),0)</f>
        <v>0</v>
      </c>
      <c r="AJ240" s="5">
        <f>IF(S240&gt;0,RANK(S240,(N240:P240,Q240:AE240)),0)</f>
        <v>0</v>
      </c>
      <c r="AK240" s="2">
        <f t="shared" si="89"/>
        <v>3.6708473539308659E-2</v>
      </c>
      <c r="AL240" s="2">
        <f t="shared" si="90"/>
        <v>0</v>
      </c>
      <c r="AM240" s="2">
        <f t="shared" si="91"/>
        <v>0</v>
      </c>
      <c r="AN240" s="2">
        <f t="shared" si="92"/>
        <v>0</v>
      </c>
      <c r="AP240" t="s">
        <v>536</v>
      </c>
      <c r="AQ240" t="s">
        <v>539</v>
      </c>
      <c r="AR240">
        <v>1</v>
      </c>
      <c r="AT240" s="88">
        <v>30</v>
      </c>
      <c r="AU240" s="90">
        <v>43</v>
      </c>
      <c r="AV240" s="93">
        <f t="shared" si="73"/>
        <v>30043</v>
      </c>
      <c r="AX240" s="5" t="s">
        <v>199</v>
      </c>
    </row>
    <row r="241" spans="1:50" hidden="1" outlineLevel="1">
      <c r="A241" t="s">
        <v>357</v>
      </c>
      <c r="B241" t="s">
        <v>539</v>
      </c>
      <c r="C241" s="1">
        <f t="shared" si="84"/>
        <v>1225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>IF(P241&gt;0,RANK(P241,(N241:P241,Q241:AE241)),0)</f>
        <v>0</v>
      </c>
      <c r="G241" s="53">
        <f t="shared" si="93"/>
        <v>293</v>
      </c>
      <c r="H241" s="56">
        <f t="shared" si="94"/>
        <v>0.23918367346938776</v>
      </c>
      <c r="I241" s="2"/>
      <c r="J241" s="2">
        <f t="shared" si="85"/>
        <v>0.36734693877551022</v>
      </c>
      <c r="K241" s="2">
        <f t="shared" si="86"/>
        <v>0.6065306122448979</v>
      </c>
      <c r="L241" s="2">
        <f t="shared" si="87"/>
        <v>0</v>
      </c>
      <c r="M241" s="2">
        <f t="shared" si="88"/>
        <v>2.6122448979591928E-2</v>
      </c>
      <c r="N241" s="1">
        <v>450</v>
      </c>
      <c r="O241" s="1">
        <v>743</v>
      </c>
      <c r="Q241" s="1">
        <v>32</v>
      </c>
      <c r="AG241" s="5">
        <f>IF(Q241&gt;0,RANK(Q241,(N241:P241,Q241:AE241)),0)</f>
        <v>3</v>
      </c>
      <c r="AH241" s="5">
        <f>IF(R241&gt;0,RANK(R241,(N241:P241,Q241:AE241)),0)</f>
        <v>0</v>
      </c>
      <c r="AI241" s="5">
        <f>IF(T241&gt;0,RANK(T241,(N241:P241,Q241:AE241)),0)</f>
        <v>0</v>
      </c>
      <c r="AJ241" s="5">
        <f>IF(S241&gt;0,RANK(S241,(N241:P241,Q241:AE241)),0)</f>
        <v>0</v>
      </c>
      <c r="AK241" s="2">
        <f t="shared" si="89"/>
        <v>2.6122448979591838E-2</v>
      </c>
      <c r="AL241" s="2">
        <f t="shared" si="90"/>
        <v>0</v>
      </c>
      <c r="AM241" s="2">
        <f t="shared" si="91"/>
        <v>0</v>
      </c>
      <c r="AN241" s="2">
        <f t="shared" si="92"/>
        <v>0</v>
      </c>
      <c r="AP241" t="s">
        <v>357</v>
      </c>
      <c r="AQ241" t="s">
        <v>539</v>
      </c>
      <c r="AR241">
        <v>1</v>
      </c>
      <c r="AT241" s="88">
        <v>30</v>
      </c>
      <c r="AU241" s="90">
        <v>45</v>
      </c>
      <c r="AV241" s="93">
        <f t="shared" si="73"/>
        <v>30045</v>
      </c>
      <c r="AX241" s="5" t="s">
        <v>199</v>
      </c>
    </row>
    <row r="242" spans="1:50" hidden="1" outlineLevel="1">
      <c r="A242" t="s">
        <v>768</v>
      </c>
      <c r="B242" t="s">
        <v>539</v>
      </c>
      <c r="C242" s="1">
        <f t="shared" si="84"/>
        <v>13272</v>
      </c>
      <c r="D242" s="7">
        <f>IF(N242&gt;0, RANK(N242,(N242:P242,Q242:AE242)),0)</f>
        <v>1</v>
      </c>
      <c r="E242" s="7">
        <f>IF(O242&gt;0,RANK(O242,(N242:P242,Q242:AE242)),0)</f>
        <v>2</v>
      </c>
      <c r="F242" s="7">
        <f>IF(P242&gt;0,RANK(P242,(N242:P242,Q242:AE242)),0)</f>
        <v>0</v>
      </c>
      <c r="G242" s="53">
        <f t="shared" si="93"/>
        <v>47</v>
      </c>
      <c r="H242" s="56">
        <f t="shared" si="94"/>
        <v>3.5412899336949972E-3</v>
      </c>
      <c r="I242" s="2"/>
      <c r="J242" s="2">
        <f t="shared" si="85"/>
        <v>0.47950572634116939</v>
      </c>
      <c r="K242" s="2">
        <f t="shared" si="86"/>
        <v>0.47596443640747438</v>
      </c>
      <c r="L242" s="2">
        <f t="shared" si="87"/>
        <v>0</v>
      </c>
      <c r="M242" s="2">
        <f t="shared" si="88"/>
        <v>4.452983725135623E-2</v>
      </c>
      <c r="N242" s="1">
        <v>6364</v>
      </c>
      <c r="O242" s="1">
        <v>6317</v>
      </c>
      <c r="Q242" s="1">
        <v>591</v>
      </c>
      <c r="AG242" s="5">
        <f>IF(Q242&gt;0,RANK(Q242,(N242:P242,Q242:AE242)),0)</f>
        <v>3</v>
      </c>
      <c r="AH242" s="5">
        <f>IF(R242&gt;0,RANK(R242,(N242:P242,Q242:AE242)),0)</f>
        <v>0</v>
      </c>
      <c r="AI242" s="5">
        <f>IF(T242&gt;0,RANK(T242,(N242:P242,Q242:AE242)),0)</f>
        <v>0</v>
      </c>
      <c r="AJ242" s="5">
        <f>IF(S242&gt;0,RANK(S242,(N242:P242,Q242:AE242)),0)</f>
        <v>0</v>
      </c>
      <c r="AK242" s="2">
        <f t="shared" si="89"/>
        <v>4.4529837251356237E-2</v>
      </c>
      <c r="AL242" s="2">
        <f t="shared" si="90"/>
        <v>0</v>
      </c>
      <c r="AM242" s="2">
        <f t="shared" si="91"/>
        <v>0</v>
      </c>
      <c r="AN242" s="2">
        <f t="shared" si="92"/>
        <v>0</v>
      </c>
      <c r="AP242" t="s">
        <v>768</v>
      </c>
      <c r="AQ242" t="s">
        <v>539</v>
      </c>
      <c r="AR242">
        <v>1</v>
      </c>
      <c r="AT242" s="88">
        <v>30</v>
      </c>
      <c r="AU242" s="90">
        <v>47</v>
      </c>
      <c r="AV242" s="93">
        <f t="shared" si="73"/>
        <v>30047</v>
      </c>
      <c r="AX242" s="5" t="s">
        <v>199</v>
      </c>
    </row>
    <row r="243" spans="1:50" hidden="1" outlineLevel="1">
      <c r="A243" t="s">
        <v>164</v>
      </c>
      <c r="B243" t="s">
        <v>539</v>
      </c>
      <c r="C243" s="1">
        <f t="shared" si="84"/>
        <v>33501</v>
      </c>
      <c r="D243" s="7">
        <f>IF(N243&gt;0, RANK(N243,(N243:P243,Q243:AE243)),0)</f>
        <v>1</v>
      </c>
      <c r="E243" s="7">
        <f>IF(O243&gt;0,RANK(O243,(N243:P243,Q243:AE243)),0)</f>
        <v>2</v>
      </c>
      <c r="F243" s="7">
        <f>IF(P243&gt;0,RANK(P243,(N243:P243,Q243:AE243)),0)</f>
        <v>0</v>
      </c>
      <c r="G243" s="53">
        <f t="shared" si="93"/>
        <v>6949</v>
      </c>
      <c r="H243" s="56">
        <f t="shared" si="94"/>
        <v>0.2074266439807767</v>
      </c>
      <c r="I243" s="2"/>
      <c r="J243" s="2">
        <f t="shared" si="85"/>
        <v>0.59028088713769733</v>
      </c>
      <c r="K243" s="2">
        <f t="shared" si="86"/>
        <v>0.38285424315692068</v>
      </c>
      <c r="L243" s="2">
        <f t="shared" si="87"/>
        <v>0</v>
      </c>
      <c r="M243" s="2">
        <f t="shared" si="88"/>
        <v>2.6864869705381988E-2</v>
      </c>
      <c r="N243" s="1">
        <v>19775</v>
      </c>
      <c r="O243" s="1">
        <v>12826</v>
      </c>
      <c r="Q243" s="1">
        <v>900</v>
      </c>
      <c r="AG243" s="5">
        <f>IF(Q243&gt;0,RANK(Q243,(N243:P243,Q243:AE243)),0)</f>
        <v>3</v>
      </c>
      <c r="AH243" s="5">
        <f>IF(R243&gt;0,RANK(R243,(N243:P243,Q243:AE243)),0)</f>
        <v>0</v>
      </c>
      <c r="AI243" s="5">
        <f>IF(T243&gt;0,RANK(T243,(N243:P243,Q243:AE243)),0)</f>
        <v>0</v>
      </c>
      <c r="AJ243" s="5">
        <f>IF(S243&gt;0,RANK(S243,(N243:P243,Q243:AE243)),0)</f>
        <v>0</v>
      </c>
      <c r="AK243" s="2">
        <f t="shared" si="89"/>
        <v>2.686486970538193E-2</v>
      </c>
      <c r="AL243" s="2">
        <f t="shared" si="90"/>
        <v>0</v>
      </c>
      <c r="AM243" s="2">
        <f t="shared" si="91"/>
        <v>0</v>
      </c>
      <c r="AN243" s="2">
        <f t="shared" si="92"/>
        <v>0</v>
      </c>
      <c r="AP243" t="s">
        <v>164</v>
      </c>
      <c r="AQ243" t="s">
        <v>539</v>
      </c>
      <c r="AR243">
        <v>1</v>
      </c>
      <c r="AT243" s="88">
        <v>30</v>
      </c>
      <c r="AU243" s="90">
        <v>49</v>
      </c>
      <c r="AV243" s="93">
        <f t="shared" si="73"/>
        <v>30049</v>
      </c>
      <c r="AX243" s="5" t="s">
        <v>199</v>
      </c>
    </row>
    <row r="244" spans="1:50" hidden="1" outlineLevel="1">
      <c r="A244" t="s">
        <v>252</v>
      </c>
      <c r="B244" t="s">
        <v>539</v>
      </c>
      <c r="C244" s="1">
        <f t="shared" si="84"/>
        <v>1002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>IF(P244&gt;0,RANK(P244,(N244:P244,Q244:AE244)),0)</f>
        <v>0</v>
      </c>
      <c r="G244" s="53">
        <f t="shared" si="93"/>
        <v>178</v>
      </c>
      <c r="H244" s="56">
        <f t="shared" si="94"/>
        <v>0.17764471057884232</v>
      </c>
      <c r="I244" s="2"/>
      <c r="J244" s="2">
        <f t="shared" si="85"/>
        <v>0.39421157684630737</v>
      </c>
      <c r="K244" s="2">
        <f t="shared" si="86"/>
        <v>0.57185628742514971</v>
      </c>
      <c r="L244" s="2">
        <f t="shared" si="87"/>
        <v>0</v>
      </c>
      <c r="M244" s="2">
        <f t="shared" si="88"/>
        <v>3.3932135728542923E-2</v>
      </c>
      <c r="N244" s="1">
        <v>395</v>
      </c>
      <c r="O244" s="1">
        <v>573</v>
      </c>
      <c r="Q244" s="1">
        <v>34</v>
      </c>
      <c r="AG244" s="5">
        <f>IF(Q244&gt;0,RANK(Q244,(N244:P244,Q244:AE244)),0)</f>
        <v>3</v>
      </c>
      <c r="AH244" s="5">
        <f>IF(R244&gt;0,RANK(R244,(N244:P244,Q244:AE244)),0)</f>
        <v>0</v>
      </c>
      <c r="AI244" s="5">
        <f>IF(T244&gt;0,RANK(T244,(N244:P244,Q244:AE244)),0)</f>
        <v>0</v>
      </c>
      <c r="AJ244" s="5">
        <f>IF(S244&gt;0,RANK(S244,(N244:P244,Q244:AE244)),0)</f>
        <v>0</v>
      </c>
      <c r="AK244" s="2">
        <f t="shared" si="89"/>
        <v>3.3932135728542916E-2</v>
      </c>
      <c r="AL244" s="2">
        <f t="shared" si="90"/>
        <v>0</v>
      </c>
      <c r="AM244" s="2">
        <f t="shared" si="91"/>
        <v>0</v>
      </c>
      <c r="AN244" s="2">
        <f t="shared" si="92"/>
        <v>0</v>
      </c>
      <c r="AP244" t="s">
        <v>252</v>
      </c>
      <c r="AQ244" t="s">
        <v>539</v>
      </c>
      <c r="AR244">
        <v>1</v>
      </c>
      <c r="AT244" s="88">
        <v>30</v>
      </c>
      <c r="AU244" s="90">
        <v>51</v>
      </c>
      <c r="AV244" s="93">
        <f t="shared" si="73"/>
        <v>30051</v>
      </c>
      <c r="AX244" s="5" t="s">
        <v>199</v>
      </c>
    </row>
    <row r="245" spans="1:50" hidden="1" outlineLevel="1">
      <c r="A245" t="s">
        <v>750</v>
      </c>
      <c r="B245" t="s">
        <v>539</v>
      </c>
      <c r="C245" s="1">
        <f t="shared" si="84"/>
        <v>8849</v>
      </c>
      <c r="D245" s="7">
        <f>IF(N245&gt;0, RANK(N245,(N245:P245,Q245:AE245)),0)</f>
        <v>2</v>
      </c>
      <c r="E245" s="7">
        <f>IF(O245&gt;0,RANK(O245,(N245:P245,Q245:AE245)),0)</f>
        <v>1</v>
      </c>
      <c r="F245" s="7">
        <f>IF(P245&gt;0,RANK(P245,(N245:P245,Q245:AE245)),0)</f>
        <v>0</v>
      </c>
      <c r="G245" s="53">
        <f t="shared" si="93"/>
        <v>2567</v>
      </c>
      <c r="H245" s="56">
        <f t="shared" si="94"/>
        <v>0.29008927562436432</v>
      </c>
      <c r="I245" s="2"/>
      <c r="J245" s="2">
        <f t="shared" si="85"/>
        <v>0.32998078878969372</v>
      </c>
      <c r="K245" s="2">
        <f t="shared" si="86"/>
        <v>0.6200700644140581</v>
      </c>
      <c r="L245" s="2">
        <f t="shared" si="87"/>
        <v>0</v>
      </c>
      <c r="M245" s="2">
        <f t="shared" si="88"/>
        <v>4.9949146796248178E-2</v>
      </c>
      <c r="N245" s="1">
        <v>2920</v>
      </c>
      <c r="O245" s="1">
        <v>5487</v>
      </c>
      <c r="Q245" s="1">
        <v>442</v>
      </c>
      <c r="AG245" s="5">
        <f>IF(Q245&gt;0,RANK(Q245,(N245:P245,Q245:AE245)),0)</f>
        <v>3</v>
      </c>
      <c r="AH245" s="5">
        <f>IF(R245&gt;0,RANK(R245,(N245:P245,Q245:AE245)),0)</f>
        <v>0</v>
      </c>
      <c r="AI245" s="5">
        <f>IF(T245&gt;0,RANK(T245,(N245:P245,Q245:AE245)),0)</f>
        <v>0</v>
      </c>
      <c r="AJ245" s="5">
        <f>IF(S245&gt;0,RANK(S245,(N245:P245,Q245:AE245)),0)</f>
        <v>0</v>
      </c>
      <c r="AK245" s="2">
        <f t="shared" si="89"/>
        <v>4.9949146796248164E-2</v>
      </c>
      <c r="AL245" s="2">
        <f t="shared" si="90"/>
        <v>0</v>
      </c>
      <c r="AM245" s="2">
        <f t="shared" si="91"/>
        <v>0</v>
      </c>
      <c r="AN245" s="2">
        <f t="shared" si="92"/>
        <v>0</v>
      </c>
      <c r="AP245" t="s">
        <v>750</v>
      </c>
      <c r="AQ245" t="s">
        <v>539</v>
      </c>
      <c r="AR245">
        <v>1</v>
      </c>
      <c r="AT245" s="88">
        <v>30</v>
      </c>
      <c r="AU245" s="90">
        <v>53</v>
      </c>
      <c r="AV245" s="93">
        <f t="shared" si="73"/>
        <v>30053</v>
      </c>
      <c r="AX245" s="5" t="s">
        <v>199</v>
      </c>
    </row>
    <row r="246" spans="1:50" hidden="1" outlineLevel="1">
      <c r="A246" t="s">
        <v>773</v>
      </c>
      <c r="B246" t="s">
        <v>539</v>
      </c>
      <c r="C246" s="1">
        <f t="shared" si="84"/>
        <v>1001</v>
      </c>
      <c r="D246" s="7">
        <f>IF(N246&gt;0, RANK(N246,(N246:P246,Q246:AE246)),0)</f>
        <v>2</v>
      </c>
      <c r="E246" s="7">
        <f>IF(O246&gt;0,RANK(O246,(N246:P246,Q246:AE246)),0)</f>
        <v>1</v>
      </c>
      <c r="F246" s="7">
        <f>IF(P246&gt;0,RANK(P246,(N246:P246,Q246:AE246)),0)</f>
        <v>0</v>
      </c>
      <c r="G246" s="53">
        <f t="shared" si="93"/>
        <v>390</v>
      </c>
      <c r="H246" s="56">
        <f t="shared" si="94"/>
        <v>0.38961038961038963</v>
      </c>
      <c r="I246" s="2"/>
      <c r="J246" s="2">
        <f t="shared" si="85"/>
        <v>0.2857142857142857</v>
      </c>
      <c r="K246" s="2">
        <f t="shared" si="86"/>
        <v>0.67532467532467533</v>
      </c>
      <c r="L246" s="2">
        <f t="shared" si="87"/>
        <v>0</v>
      </c>
      <c r="M246" s="2">
        <f t="shared" si="88"/>
        <v>3.8961038961038974E-2</v>
      </c>
      <c r="N246" s="1">
        <v>286</v>
      </c>
      <c r="O246" s="1">
        <v>676</v>
      </c>
      <c r="Q246" s="1">
        <v>39</v>
      </c>
      <c r="AG246" s="5">
        <f>IF(Q246&gt;0,RANK(Q246,(N246:P246,Q246:AE246)),0)</f>
        <v>3</v>
      </c>
      <c r="AH246" s="5">
        <f>IF(R246&gt;0,RANK(R246,(N246:P246,Q246:AE246)),0)</f>
        <v>0</v>
      </c>
      <c r="AI246" s="5">
        <f>IF(T246&gt;0,RANK(T246,(N246:P246,Q246:AE246)),0)</f>
        <v>0</v>
      </c>
      <c r="AJ246" s="5">
        <f>IF(S246&gt;0,RANK(S246,(N246:P246,Q246:AE246)),0)</f>
        <v>0</v>
      </c>
      <c r="AK246" s="2">
        <f t="shared" si="89"/>
        <v>3.896103896103896E-2</v>
      </c>
      <c r="AL246" s="2">
        <f t="shared" si="90"/>
        <v>0</v>
      </c>
      <c r="AM246" s="2">
        <f t="shared" si="91"/>
        <v>0</v>
      </c>
      <c r="AN246" s="2">
        <f t="shared" si="92"/>
        <v>0</v>
      </c>
      <c r="AP246" t="s">
        <v>773</v>
      </c>
      <c r="AQ246" t="s">
        <v>539</v>
      </c>
      <c r="AR246">
        <v>1</v>
      </c>
      <c r="AT246" s="88">
        <v>30</v>
      </c>
      <c r="AU246" s="90">
        <v>55</v>
      </c>
      <c r="AV246" s="93">
        <f t="shared" si="73"/>
        <v>30055</v>
      </c>
      <c r="AX246" s="5" t="s">
        <v>199</v>
      </c>
    </row>
    <row r="247" spans="1:50" hidden="1" outlineLevel="1">
      <c r="A247" t="s">
        <v>395</v>
      </c>
      <c r="B247" t="s">
        <v>539</v>
      </c>
      <c r="C247" s="1">
        <f t="shared" si="84"/>
        <v>4531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>IF(P247&gt;0,RANK(P247,(N247:P247,Q247:AE247)),0)</f>
        <v>0</v>
      </c>
      <c r="G247" s="53">
        <f t="shared" si="93"/>
        <v>1337</v>
      </c>
      <c r="H247" s="56">
        <f t="shared" si="94"/>
        <v>0.29507834915029796</v>
      </c>
      <c r="I247" s="2"/>
      <c r="J247" s="2">
        <f t="shared" si="85"/>
        <v>0.33303906422423307</v>
      </c>
      <c r="K247" s="2">
        <f t="shared" si="86"/>
        <v>0.62811741337453098</v>
      </c>
      <c r="L247" s="2">
        <f t="shared" si="87"/>
        <v>0</v>
      </c>
      <c r="M247" s="2">
        <f t="shared" si="88"/>
        <v>3.8843522401235897E-2</v>
      </c>
      <c r="N247" s="1">
        <v>1509</v>
      </c>
      <c r="O247" s="1">
        <v>2846</v>
      </c>
      <c r="Q247" s="1">
        <v>176</v>
      </c>
      <c r="AG247" s="5">
        <f>IF(Q247&gt;0,RANK(Q247,(N247:P247,Q247:AE247)),0)</f>
        <v>3</v>
      </c>
      <c r="AH247" s="5">
        <f>IF(R247&gt;0,RANK(R247,(N247:P247,Q247:AE247)),0)</f>
        <v>0</v>
      </c>
      <c r="AI247" s="5">
        <f>IF(T247&gt;0,RANK(T247,(N247:P247,Q247:AE247)),0)</f>
        <v>0</v>
      </c>
      <c r="AJ247" s="5">
        <f>IF(S247&gt;0,RANK(S247,(N247:P247,Q247:AE247)),0)</f>
        <v>0</v>
      </c>
      <c r="AK247" s="2">
        <f t="shared" si="89"/>
        <v>3.8843522401235932E-2</v>
      </c>
      <c r="AL247" s="2">
        <f t="shared" si="90"/>
        <v>0</v>
      </c>
      <c r="AM247" s="2">
        <f t="shared" si="91"/>
        <v>0</v>
      </c>
      <c r="AN247" s="2">
        <f t="shared" si="92"/>
        <v>0</v>
      </c>
      <c r="AP247" t="s">
        <v>395</v>
      </c>
      <c r="AQ247" t="s">
        <v>539</v>
      </c>
      <c r="AR247">
        <v>1</v>
      </c>
      <c r="AT247" s="88">
        <v>30</v>
      </c>
      <c r="AU247" s="90">
        <v>57</v>
      </c>
      <c r="AV247" s="93">
        <f t="shared" si="73"/>
        <v>30057</v>
      </c>
      <c r="AX247" s="5" t="s">
        <v>199</v>
      </c>
    </row>
    <row r="248" spans="1:50" hidden="1" outlineLevel="1">
      <c r="A248" t="s">
        <v>761</v>
      </c>
      <c r="B248" t="s">
        <v>539</v>
      </c>
      <c r="C248" s="1">
        <f t="shared" si="84"/>
        <v>974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>IF(P248&gt;0,RANK(P248,(N248:P248,Q248:AE248)),0)</f>
        <v>0</v>
      </c>
      <c r="G248" s="53">
        <f t="shared" si="93"/>
        <v>288</v>
      </c>
      <c r="H248" s="56">
        <f t="shared" si="94"/>
        <v>0.29568788501026694</v>
      </c>
      <c r="I248" s="2"/>
      <c r="J248" s="2">
        <f t="shared" si="85"/>
        <v>0.3326488706365503</v>
      </c>
      <c r="K248" s="2">
        <f t="shared" si="86"/>
        <v>0.62833675564681724</v>
      </c>
      <c r="L248" s="2">
        <f t="shared" si="87"/>
        <v>0</v>
      </c>
      <c r="M248" s="2">
        <f t="shared" si="88"/>
        <v>3.9014373716632522E-2</v>
      </c>
      <c r="N248" s="1">
        <v>324</v>
      </c>
      <c r="O248" s="1">
        <v>612</v>
      </c>
      <c r="Q248" s="1">
        <v>38</v>
      </c>
      <c r="AG248" s="5">
        <f>IF(Q248&gt;0,RANK(Q248,(N248:P248,Q248:AE248)),0)</f>
        <v>3</v>
      </c>
      <c r="AH248" s="5">
        <f>IF(R248&gt;0,RANK(R248,(N248:P248,Q248:AE248)),0)</f>
        <v>0</v>
      </c>
      <c r="AI248" s="5">
        <f>IF(T248&gt;0,RANK(T248,(N248:P248,Q248:AE248)),0)</f>
        <v>0</v>
      </c>
      <c r="AJ248" s="5">
        <f>IF(S248&gt;0,RANK(S248,(N248:P248,Q248:AE248)),0)</f>
        <v>0</v>
      </c>
      <c r="AK248" s="2">
        <f t="shared" si="89"/>
        <v>3.9014373716632446E-2</v>
      </c>
      <c r="AL248" s="2">
        <f t="shared" si="90"/>
        <v>0</v>
      </c>
      <c r="AM248" s="2">
        <f t="shared" si="91"/>
        <v>0</v>
      </c>
      <c r="AN248" s="2">
        <f t="shared" si="92"/>
        <v>0</v>
      </c>
      <c r="AP248" t="s">
        <v>761</v>
      </c>
      <c r="AQ248" t="s">
        <v>539</v>
      </c>
      <c r="AR248">
        <v>1</v>
      </c>
      <c r="AT248" s="88">
        <v>30</v>
      </c>
      <c r="AU248" s="90">
        <v>59</v>
      </c>
      <c r="AV248" s="93">
        <f t="shared" si="73"/>
        <v>30059</v>
      </c>
      <c r="AX248" s="5" t="s">
        <v>199</v>
      </c>
    </row>
    <row r="249" spans="1:50" hidden="1" outlineLevel="1">
      <c r="A249" t="s">
        <v>316</v>
      </c>
      <c r="B249" t="s">
        <v>539</v>
      </c>
      <c r="C249" s="1">
        <f t="shared" si="84"/>
        <v>2017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>IF(P249&gt;0,RANK(P249,(N249:P249,Q249:AE249)),0)</f>
        <v>0</v>
      </c>
      <c r="G249" s="53">
        <f t="shared" si="93"/>
        <v>170</v>
      </c>
      <c r="H249" s="56">
        <f t="shared" si="94"/>
        <v>8.4283589489340602E-2</v>
      </c>
      <c r="I249" s="2"/>
      <c r="J249" s="2">
        <f t="shared" si="85"/>
        <v>0.42439266236985623</v>
      </c>
      <c r="K249" s="2">
        <f t="shared" si="86"/>
        <v>0.50867625185919685</v>
      </c>
      <c r="L249" s="2">
        <f t="shared" si="87"/>
        <v>0</v>
      </c>
      <c r="M249" s="2">
        <f t="shared" si="88"/>
        <v>6.6931085770946974E-2</v>
      </c>
      <c r="N249" s="1">
        <v>856</v>
      </c>
      <c r="O249" s="1">
        <v>1026</v>
      </c>
      <c r="Q249" s="1">
        <v>135</v>
      </c>
      <c r="AG249" s="5">
        <f>IF(Q249&gt;0,RANK(Q249,(N249:P249,Q249:AE249)),0)</f>
        <v>3</v>
      </c>
      <c r="AH249" s="5">
        <f>IF(R249&gt;0,RANK(R249,(N249:P249,Q249:AE249)),0)</f>
        <v>0</v>
      </c>
      <c r="AI249" s="5">
        <f>IF(T249&gt;0,RANK(T249,(N249:P249,Q249:AE249)),0)</f>
        <v>0</v>
      </c>
      <c r="AJ249" s="5">
        <f>IF(S249&gt;0,RANK(S249,(N249:P249,Q249:AE249)),0)</f>
        <v>0</v>
      </c>
      <c r="AK249" s="2">
        <f t="shared" si="89"/>
        <v>6.6931085770946946E-2</v>
      </c>
      <c r="AL249" s="2">
        <f t="shared" si="90"/>
        <v>0</v>
      </c>
      <c r="AM249" s="2">
        <f t="shared" si="91"/>
        <v>0</v>
      </c>
      <c r="AN249" s="2">
        <f t="shared" si="92"/>
        <v>0</v>
      </c>
      <c r="AP249" t="s">
        <v>316</v>
      </c>
      <c r="AQ249" t="s">
        <v>539</v>
      </c>
      <c r="AR249">
        <v>1</v>
      </c>
      <c r="AT249" s="88">
        <v>30</v>
      </c>
      <c r="AU249" s="90">
        <v>61</v>
      </c>
      <c r="AV249" s="93">
        <f t="shared" si="73"/>
        <v>30061</v>
      </c>
      <c r="AX249" s="5" t="s">
        <v>199</v>
      </c>
    </row>
    <row r="250" spans="1:50" hidden="1" outlineLevel="1">
      <c r="A250" t="s">
        <v>515</v>
      </c>
      <c r="B250" t="s">
        <v>539</v>
      </c>
      <c r="C250" s="1">
        <f t="shared" si="84"/>
        <v>57118</v>
      </c>
      <c r="D250" s="7">
        <f>IF(N250&gt;0, RANK(N250,(N250:P250,Q250:AE250)),0)</f>
        <v>1</v>
      </c>
      <c r="E250" s="7">
        <f>IF(O250&gt;0,RANK(O250,(N250:P250,Q250:AE250)),0)</f>
        <v>2</v>
      </c>
      <c r="F250" s="7">
        <f>IF(P250&gt;0,RANK(P250,(N250:P250,Q250:AE250)),0)</f>
        <v>0</v>
      </c>
      <c r="G250" s="53">
        <f t="shared" si="93"/>
        <v>16103</v>
      </c>
      <c r="H250" s="56">
        <f t="shared" si="94"/>
        <v>0.28192513743478415</v>
      </c>
      <c r="I250" s="2"/>
      <c r="J250" s="2">
        <f t="shared" si="85"/>
        <v>0.62251829545852444</v>
      </c>
      <c r="K250" s="2">
        <f t="shared" si="86"/>
        <v>0.34059315802374035</v>
      </c>
      <c r="L250" s="2">
        <f t="shared" si="87"/>
        <v>0</v>
      </c>
      <c r="M250" s="2">
        <f t="shared" si="88"/>
        <v>3.688854651773521E-2</v>
      </c>
      <c r="N250" s="1">
        <v>35557</v>
      </c>
      <c r="O250" s="1">
        <v>19454</v>
      </c>
      <c r="Q250" s="1">
        <v>2107</v>
      </c>
      <c r="AG250" s="5">
        <f>IF(Q250&gt;0,RANK(Q250,(N250:P250,Q250:AE250)),0)</f>
        <v>3</v>
      </c>
      <c r="AH250" s="5">
        <f>IF(R250&gt;0,RANK(R250,(N250:P250,Q250:AE250)),0)</f>
        <v>0</v>
      </c>
      <c r="AI250" s="5">
        <f>IF(T250&gt;0,RANK(T250,(N250:P250,Q250:AE250)),0)</f>
        <v>0</v>
      </c>
      <c r="AJ250" s="5">
        <f>IF(S250&gt;0,RANK(S250,(N250:P250,Q250:AE250)),0)</f>
        <v>0</v>
      </c>
      <c r="AK250" s="2">
        <f t="shared" si="89"/>
        <v>3.6888546517735217E-2</v>
      </c>
      <c r="AL250" s="2">
        <f t="shared" si="90"/>
        <v>0</v>
      </c>
      <c r="AM250" s="2">
        <f t="shared" si="91"/>
        <v>0</v>
      </c>
      <c r="AN250" s="2">
        <f t="shared" si="92"/>
        <v>0</v>
      </c>
      <c r="AP250" t="s">
        <v>515</v>
      </c>
      <c r="AQ250" t="s">
        <v>539</v>
      </c>
      <c r="AR250">
        <v>1</v>
      </c>
      <c r="AT250" s="88">
        <v>30</v>
      </c>
      <c r="AU250" s="90">
        <v>63</v>
      </c>
      <c r="AV250" s="93">
        <f t="shared" si="73"/>
        <v>30063</v>
      </c>
      <c r="AX250" s="5" t="s">
        <v>199</v>
      </c>
    </row>
    <row r="251" spans="1:50" hidden="1" outlineLevel="1">
      <c r="A251" t="s">
        <v>779</v>
      </c>
      <c r="B251" t="s">
        <v>539</v>
      </c>
      <c r="C251" s="1">
        <f t="shared" ref="C251:C275" si="95">SUM(N251:AE251)</f>
        <v>2394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>IF(P251&gt;0,RANK(P251,(N251:P251,Q251:AE251)),0)</f>
        <v>0</v>
      </c>
      <c r="G251" s="53">
        <f t="shared" si="93"/>
        <v>906</v>
      </c>
      <c r="H251" s="56">
        <f t="shared" si="94"/>
        <v>0.37844611528822053</v>
      </c>
      <c r="I251" s="2"/>
      <c r="J251" s="2">
        <f t="shared" ref="J251:J275" si="96">IF($C251=0,"-",N251/$C251)</f>
        <v>0.28028404344193819</v>
      </c>
      <c r="K251" s="2">
        <f t="shared" ref="K251:K275" si="97">IF($C251=0,"-",O251/$C251)</f>
        <v>0.65873015873015872</v>
      </c>
      <c r="L251" s="2">
        <f t="shared" ref="L251:L275" si="98">IF($C251=0,"-",P251/$C251)</f>
        <v>0</v>
      </c>
      <c r="M251" s="2">
        <f t="shared" ref="M251:M275" si="99">IF(C251=0,"-",(1-J251-K251-L251))</f>
        <v>6.0985797827903032E-2</v>
      </c>
      <c r="N251" s="1">
        <v>671</v>
      </c>
      <c r="O251" s="1">
        <v>1577</v>
      </c>
      <c r="Q251" s="1">
        <v>146</v>
      </c>
      <c r="AG251" s="5">
        <f>IF(Q251&gt;0,RANK(Q251,(N251:P251,Q251:AE251)),0)</f>
        <v>3</v>
      </c>
      <c r="AH251" s="5">
        <f>IF(R251&gt;0,RANK(R251,(N251:P251,Q251:AE251)),0)</f>
        <v>0</v>
      </c>
      <c r="AI251" s="5">
        <f>IF(T251&gt;0,RANK(T251,(N251:P251,Q251:AE251)),0)</f>
        <v>0</v>
      </c>
      <c r="AJ251" s="5">
        <f>IF(S251&gt;0,RANK(S251,(N251:P251,Q251:AE251)),0)</f>
        <v>0</v>
      </c>
      <c r="AK251" s="2">
        <f t="shared" ref="AK251:AK275" si="100">IF($C251=0,"-",Q251/$C251)</f>
        <v>6.0985797827903088E-2</v>
      </c>
      <c r="AL251" s="2">
        <f t="shared" ref="AL251:AL275" si="101">IF($C251=0,"-",R251/$C251)</f>
        <v>0</v>
      </c>
      <c r="AM251" s="2">
        <f t="shared" ref="AM251:AM275" si="102">IF($C251=0,"-",T251/$C251)</f>
        <v>0</v>
      </c>
      <c r="AN251" s="2">
        <f t="shared" ref="AN251:AN275" si="103">IF($C251=0,"-",S251/$C251)</f>
        <v>0</v>
      </c>
      <c r="AP251" t="s">
        <v>779</v>
      </c>
      <c r="AQ251" t="s">
        <v>539</v>
      </c>
      <c r="AR251">
        <v>1</v>
      </c>
      <c r="AT251" s="88">
        <v>30</v>
      </c>
      <c r="AU251" s="90">
        <v>65</v>
      </c>
      <c r="AV251" s="93">
        <f t="shared" si="73"/>
        <v>30065</v>
      </c>
      <c r="AX251" s="5" t="s">
        <v>199</v>
      </c>
    </row>
    <row r="252" spans="1:50" hidden="1" outlineLevel="1">
      <c r="A252" t="s">
        <v>284</v>
      </c>
      <c r="B252" t="s">
        <v>539</v>
      </c>
      <c r="C252" s="1">
        <f t="shared" si="95"/>
        <v>8766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>IF(P252&gt;0,RANK(P252,(N252:P252,Q252:AE252)),0)</f>
        <v>0</v>
      </c>
      <c r="G252" s="53">
        <f t="shared" si="93"/>
        <v>1</v>
      </c>
      <c r="H252" s="56">
        <f t="shared" si="94"/>
        <v>1.1407711613050422E-4</v>
      </c>
      <c r="I252" s="2"/>
      <c r="J252" s="2">
        <f t="shared" si="96"/>
        <v>0.4787816563997262</v>
      </c>
      <c r="K252" s="2">
        <f t="shared" si="97"/>
        <v>0.47889573351585674</v>
      </c>
      <c r="L252" s="2">
        <f t="shared" si="98"/>
        <v>0</v>
      </c>
      <c r="M252" s="2">
        <f t="shared" si="99"/>
        <v>4.2322610084417012E-2</v>
      </c>
      <c r="N252" s="1">
        <v>4197</v>
      </c>
      <c r="O252" s="1">
        <v>4198</v>
      </c>
      <c r="Q252" s="1">
        <v>371</v>
      </c>
      <c r="AG252" s="5">
        <f>IF(Q252&gt;0,RANK(Q252,(N252:P252,Q252:AE252)),0)</f>
        <v>3</v>
      </c>
      <c r="AH252" s="5">
        <f>IF(R252&gt;0,RANK(R252,(N252:P252,Q252:AE252)),0)</f>
        <v>0</v>
      </c>
      <c r="AI252" s="5">
        <f>IF(T252&gt;0,RANK(T252,(N252:P252,Q252:AE252)),0)</f>
        <v>0</v>
      </c>
      <c r="AJ252" s="5">
        <f>IF(S252&gt;0,RANK(S252,(N252:P252,Q252:AE252)),0)</f>
        <v>0</v>
      </c>
      <c r="AK252" s="2">
        <f t="shared" si="100"/>
        <v>4.2322610084417067E-2</v>
      </c>
      <c r="AL252" s="2">
        <f t="shared" si="101"/>
        <v>0</v>
      </c>
      <c r="AM252" s="2">
        <f t="shared" si="102"/>
        <v>0</v>
      </c>
      <c r="AN252" s="2">
        <f t="shared" si="103"/>
        <v>0</v>
      </c>
      <c r="AP252" t="s">
        <v>284</v>
      </c>
      <c r="AQ252" t="s">
        <v>539</v>
      </c>
      <c r="AR252">
        <v>1</v>
      </c>
      <c r="AT252" s="88">
        <v>30</v>
      </c>
      <c r="AU252" s="90">
        <v>67</v>
      </c>
      <c r="AV252" s="93">
        <f t="shared" si="73"/>
        <v>30067</v>
      </c>
      <c r="AX252" s="5" t="s">
        <v>199</v>
      </c>
    </row>
    <row r="253" spans="1:50" hidden="1" outlineLevel="1">
      <c r="A253" t="s">
        <v>25</v>
      </c>
      <c r="B253" t="s">
        <v>539</v>
      </c>
      <c r="C253" s="1">
        <f t="shared" si="95"/>
        <v>299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>IF(P253&gt;0,RANK(P253,(N253:P253,Q253:AE253)),0)</f>
        <v>0</v>
      </c>
      <c r="G253" s="53">
        <f t="shared" si="93"/>
        <v>169</v>
      </c>
      <c r="H253" s="56">
        <f t="shared" si="94"/>
        <v>0.56521739130434778</v>
      </c>
      <c r="I253" s="2"/>
      <c r="J253" s="2">
        <f t="shared" si="96"/>
        <v>0.20735785953177258</v>
      </c>
      <c r="K253" s="2">
        <f t="shared" si="97"/>
        <v>0.77257525083612044</v>
      </c>
      <c r="L253" s="2">
        <f t="shared" si="98"/>
        <v>0</v>
      </c>
      <c r="M253" s="2">
        <f t="shared" si="99"/>
        <v>2.006688963210701E-2</v>
      </c>
      <c r="N253" s="1">
        <v>62</v>
      </c>
      <c r="O253" s="1">
        <v>231</v>
      </c>
      <c r="Q253" s="1">
        <v>6</v>
      </c>
      <c r="AG253" s="5">
        <f>IF(Q253&gt;0,RANK(Q253,(N253:P253,Q253:AE253)),0)</f>
        <v>3</v>
      </c>
      <c r="AH253" s="5">
        <f>IF(R253&gt;0,RANK(R253,(N253:P253,Q253:AE253)),0)</f>
        <v>0</v>
      </c>
      <c r="AI253" s="5">
        <f>IF(T253&gt;0,RANK(T253,(N253:P253,Q253:AE253)),0)</f>
        <v>0</v>
      </c>
      <c r="AJ253" s="5">
        <f>IF(S253&gt;0,RANK(S253,(N253:P253,Q253:AE253)),0)</f>
        <v>0</v>
      </c>
      <c r="AK253" s="2">
        <f t="shared" si="100"/>
        <v>2.0066889632107024E-2</v>
      </c>
      <c r="AL253" s="2">
        <f t="shared" si="101"/>
        <v>0</v>
      </c>
      <c r="AM253" s="2">
        <f t="shared" si="102"/>
        <v>0</v>
      </c>
      <c r="AN253" s="2">
        <f t="shared" si="103"/>
        <v>0</v>
      </c>
      <c r="AP253" t="s">
        <v>25</v>
      </c>
      <c r="AQ253" t="s">
        <v>539</v>
      </c>
      <c r="AR253">
        <v>1</v>
      </c>
      <c r="AT253" s="88">
        <v>30</v>
      </c>
      <c r="AU253" s="90">
        <v>69</v>
      </c>
      <c r="AV253" s="93">
        <f t="shared" si="73"/>
        <v>30069</v>
      </c>
      <c r="AX253" s="5" t="s">
        <v>199</v>
      </c>
    </row>
    <row r="254" spans="1:50" hidden="1" outlineLevel="1">
      <c r="A254" t="s">
        <v>152</v>
      </c>
      <c r="B254" t="s">
        <v>539</v>
      </c>
      <c r="C254" s="1">
        <f t="shared" si="95"/>
        <v>2213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>IF(P254&gt;0,RANK(P254,(N254:P254,Q254:AE254)),0)</f>
        <v>0</v>
      </c>
      <c r="G254" s="53">
        <f t="shared" si="93"/>
        <v>823</v>
      </c>
      <c r="H254" s="56">
        <f t="shared" si="94"/>
        <v>0.37189335743334839</v>
      </c>
      <c r="I254" s="2"/>
      <c r="J254" s="2">
        <f t="shared" si="96"/>
        <v>0.29462268413917758</v>
      </c>
      <c r="K254" s="2">
        <f t="shared" si="97"/>
        <v>0.66651604157252597</v>
      </c>
      <c r="L254" s="2">
        <f t="shared" si="98"/>
        <v>0</v>
      </c>
      <c r="M254" s="2">
        <f t="shared" si="99"/>
        <v>3.8861274288296443E-2</v>
      </c>
      <c r="N254" s="1">
        <v>652</v>
      </c>
      <c r="O254" s="1">
        <v>1475</v>
      </c>
      <c r="Q254" s="1">
        <v>86</v>
      </c>
      <c r="AG254" s="5">
        <f>IF(Q254&gt;0,RANK(Q254,(N254:P254,Q254:AE254)),0)</f>
        <v>3</v>
      </c>
      <c r="AH254" s="5">
        <f>IF(R254&gt;0,RANK(R254,(N254:P254,Q254:AE254)),0)</f>
        <v>0</v>
      </c>
      <c r="AI254" s="5">
        <f>IF(T254&gt;0,RANK(T254,(N254:P254,Q254:AE254)),0)</f>
        <v>0</v>
      </c>
      <c r="AJ254" s="5">
        <f>IF(S254&gt;0,RANK(S254,(N254:P254,Q254:AE254)),0)</f>
        <v>0</v>
      </c>
      <c r="AK254" s="2">
        <f t="shared" si="100"/>
        <v>3.886127428829643E-2</v>
      </c>
      <c r="AL254" s="2">
        <f t="shared" si="101"/>
        <v>0</v>
      </c>
      <c r="AM254" s="2">
        <f t="shared" si="102"/>
        <v>0</v>
      </c>
      <c r="AN254" s="2">
        <f t="shared" si="103"/>
        <v>0</v>
      </c>
      <c r="AP254" t="s">
        <v>152</v>
      </c>
      <c r="AQ254" t="s">
        <v>539</v>
      </c>
      <c r="AR254">
        <v>1</v>
      </c>
      <c r="AT254" s="88">
        <v>30</v>
      </c>
      <c r="AU254" s="90">
        <v>71</v>
      </c>
      <c r="AV254" s="93">
        <f t="shared" si="73"/>
        <v>30071</v>
      </c>
      <c r="AX254" s="5" t="s">
        <v>199</v>
      </c>
    </row>
    <row r="255" spans="1:50" hidden="1" outlineLevel="1">
      <c r="A255" t="s">
        <v>727</v>
      </c>
      <c r="B255" t="s">
        <v>539</v>
      </c>
      <c r="C255" s="1">
        <f t="shared" si="95"/>
        <v>2721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>IF(P255&gt;0,RANK(P255,(N255:P255,Q255:AE255)),0)</f>
        <v>0</v>
      </c>
      <c r="G255" s="53">
        <f t="shared" si="93"/>
        <v>247</v>
      </c>
      <c r="H255" s="56">
        <f t="shared" si="94"/>
        <v>9.0775450202131569E-2</v>
      </c>
      <c r="I255" s="2"/>
      <c r="J255" s="2">
        <f t="shared" si="96"/>
        <v>0.43807423741271589</v>
      </c>
      <c r="K255" s="2">
        <f t="shared" si="97"/>
        <v>0.52884968761484752</v>
      </c>
      <c r="L255" s="2">
        <f t="shared" si="98"/>
        <v>0</v>
      </c>
      <c r="M255" s="2">
        <f t="shared" si="99"/>
        <v>3.3076074972436587E-2</v>
      </c>
      <c r="N255" s="1">
        <v>1192</v>
      </c>
      <c r="O255" s="1">
        <v>1439</v>
      </c>
      <c r="Q255" s="1">
        <v>90</v>
      </c>
      <c r="AG255" s="5">
        <f>IF(Q255&gt;0,RANK(Q255,(N255:P255,Q255:AE255)),0)</f>
        <v>3</v>
      </c>
      <c r="AH255" s="5">
        <f>IF(R255&gt;0,RANK(R255,(N255:P255,Q255:AE255)),0)</f>
        <v>0</v>
      </c>
      <c r="AI255" s="5">
        <f>IF(T255&gt;0,RANK(T255,(N255:P255,Q255:AE255)),0)</f>
        <v>0</v>
      </c>
      <c r="AJ255" s="5">
        <f>IF(S255&gt;0,RANK(S255,(N255:P255,Q255:AE255)),0)</f>
        <v>0</v>
      </c>
      <c r="AK255" s="2">
        <f t="shared" si="100"/>
        <v>3.3076074972436607E-2</v>
      </c>
      <c r="AL255" s="2">
        <f t="shared" si="101"/>
        <v>0</v>
      </c>
      <c r="AM255" s="2">
        <f t="shared" si="102"/>
        <v>0</v>
      </c>
      <c r="AN255" s="2">
        <f t="shared" si="103"/>
        <v>0</v>
      </c>
      <c r="AP255" t="s">
        <v>727</v>
      </c>
      <c r="AQ255" t="s">
        <v>539</v>
      </c>
      <c r="AR255">
        <v>1</v>
      </c>
      <c r="AT255" s="88">
        <v>30</v>
      </c>
      <c r="AU255" s="90">
        <v>73</v>
      </c>
      <c r="AV255" s="93">
        <f t="shared" si="73"/>
        <v>30073</v>
      </c>
      <c r="AX255" s="5" t="s">
        <v>199</v>
      </c>
    </row>
    <row r="256" spans="1:50" hidden="1" outlineLevel="1">
      <c r="A256" t="s">
        <v>913</v>
      </c>
      <c r="B256" t="s">
        <v>539</v>
      </c>
      <c r="C256" s="1">
        <f t="shared" si="95"/>
        <v>1019</v>
      </c>
      <c r="D256" s="7">
        <f>IF(N256&gt;0, RANK(N256,(N256:P256,Q256:AE256)),0)</f>
        <v>2</v>
      </c>
      <c r="E256" s="7">
        <f>IF(O256&gt;0,RANK(O256,(N256:P256,Q256:AE256)),0)</f>
        <v>1</v>
      </c>
      <c r="F256" s="7">
        <f>IF(P256&gt;0,RANK(P256,(N256:P256,Q256:AE256)),0)</f>
        <v>0</v>
      </c>
      <c r="G256" s="53">
        <f t="shared" si="93"/>
        <v>578</v>
      </c>
      <c r="H256" s="56">
        <f t="shared" si="94"/>
        <v>0.56722276741903832</v>
      </c>
      <c r="I256" s="2"/>
      <c r="J256" s="2">
        <f t="shared" si="96"/>
        <v>0.20314033366045142</v>
      </c>
      <c r="K256" s="2">
        <f t="shared" si="97"/>
        <v>0.77036310107948969</v>
      </c>
      <c r="L256" s="2">
        <f t="shared" si="98"/>
        <v>0</v>
      </c>
      <c r="M256" s="2">
        <f t="shared" si="99"/>
        <v>2.6496565260058946E-2</v>
      </c>
      <c r="N256" s="1">
        <v>207</v>
      </c>
      <c r="O256" s="1">
        <v>785</v>
      </c>
      <c r="Q256" s="1">
        <v>27</v>
      </c>
      <c r="AG256" s="5">
        <f>IF(Q256&gt;0,RANK(Q256,(N256:P256,Q256:AE256)),0)</f>
        <v>3</v>
      </c>
      <c r="AH256" s="5">
        <f>IF(R256&gt;0,RANK(R256,(N256:P256,Q256:AE256)),0)</f>
        <v>0</v>
      </c>
      <c r="AI256" s="5">
        <f>IF(T256&gt;0,RANK(T256,(N256:P256,Q256:AE256)),0)</f>
        <v>0</v>
      </c>
      <c r="AJ256" s="5">
        <f>IF(S256&gt;0,RANK(S256,(N256:P256,Q256:AE256)),0)</f>
        <v>0</v>
      </c>
      <c r="AK256" s="2">
        <f t="shared" si="100"/>
        <v>2.649656526005888E-2</v>
      </c>
      <c r="AL256" s="2">
        <f t="shared" si="101"/>
        <v>0</v>
      </c>
      <c r="AM256" s="2">
        <f t="shared" si="102"/>
        <v>0</v>
      </c>
      <c r="AN256" s="2">
        <f t="shared" si="103"/>
        <v>0</v>
      </c>
      <c r="AP256" t="s">
        <v>913</v>
      </c>
      <c r="AQ256" t="s">
        <v>539</v>
      </c>
      <c r="AR256">
        <v>1</v>
      </c>
      <c r="AT256" s="88">
        <v>30</v>
      </c>
      <c r="AU256" s="90">
        <v>75</v>
      </c>
      <c r="AV256" s="93">
        <f t="shared" si="73"/>
        <v>30075</v>
      </c>
      <c r="AX256" s="5" t="s">
        <v>199</v>
      </c>
    </row>
    <row r="257" spans="1:50" hidden="1" outlineLevel="1">
      <c r="A257" t="s">
        <v>5</v>
      </c>
      <c r="B257" t="s">
        <v>539</v>
      </c>
      <c r="C257" s="1">
        <f t="shared" si="95"/>
        <v>2797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>IF(P257&gt;0,RANK(P257,(N257:P257,Q257:AE257)),0)</f>
        <v>0</v>
      </c>
      <c r="G257" s="53">
        <f t="shared" si="93"/>
        <v>399</v>
      </c>
      <c r="H257" s="56">
        <f t="shared" si="94"/>
        <v>0.14265284233106901</v>
      </c>
      <c r="I257" s="2"/>
      <c r="J257" s="2">
        <f t="shared" si="96"/>
        <v>0.40972470504111547</v>
      </c>
      <c r="K257" s="2">
        <f t="shared" si="97"/>
        <v>0.55237754737218447</v>
      </c>
      <c r="L257" s="2">
        <f t="shared" si="98"/>
        <v>0</v>
      </c>
      <c r="M257" s="2">
        <f t="shared" si="99"/>
        <v>3.7897747586700059E-2</v>
      </c>
      <c r="N257" s="1">
        <v>1146</v>
      </c>
      <c r="O257" s="1">
        <v>1545</v>
      </c>
      <c r="Q257" s="1">
        <v>106</v>
      </c>
      <c r="AG257" s="5">
        <f>IF(Q257&gt;0,RANK(Q257,(N257:P257,Q257:AE257)),0)</f>
        <v>3</v>
      </c>
      <c r="AH257" s="5">
        <f>IF(R257&gt;0,RANK(R257,(N257:P257,Q257:AE257)),0)</f>
        <v>0</v>
      </c>
      <c r="AI257" s="5">
        <f>IF(T257&gt;0,RANK(T257,(N257:P257,Q257:AE257)),0)</f>
        <v>0</v>
      </c>
      <c r="AJ257" s="5">
        <f>IF(S257&gt;0,RANK(S257,(N257:P257,Q257:AE257)),0)</f>
        <v>0</v>
      </c>
      <c r="AK257" s="2">
        <f t="shared" si="100"/>
        <v>3.7897747586700038E-2</v>
      </c>
      <c r="AL257" s="2">
        <f t="shared" si="101"/>
        <v>0</v>
      </c>
      <c r="AM257" s="2">
        <f t="shared" si="102"/>
        <v>0</v>
      </c>
      <c r="AN257" s="2">
        <f t="shared" si="103"/>
        <v>0</v>
      </c>
      <c r="AP257" t="s">
        <v>5</v>
      </c>
      <c r="AQ257" t="s">
        <v>539</v>
      </c>
      <c r="AR257">
        <v>1</v>
      </c>
      <c r="AT257" s="88">
        <v>30</v>
      </c>
      <c r="AU257" s="90">
        <v>77</v>
      </c>
      <c r="AV257" s="93">
        <f t="shared" si="73"/>
        <v>30077</v>
      </c>
      <c r="AX257" s="5" t="s">
        <v>199</v>
      </c>
    </row>
    <row r="258" spans="1:50" hidden="1" outlineLevel="1">
      <c r="A258" t="s">
        <v>71</v>
      </c>
      <c r="B258" t="s">
        <v>539</v>
      </c>
      <c r="C258" s="1">
        <f t="shared" si="95"/>
        <v>708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>IF(P258&gt;0,RANK(P258,(N258:P258,Q258:AE258)),0)</f>
        <v>0</v>
      </c>
      <c r="G258" s="53">
        <f t="shared" si="93"/>
        <v>254</v>
      </c>
      <c r="H258" s="56">
        <f t="shared" si="94"/>
        <v>0.35875706214689268</v>
      </c>
      <c r="I258" s="2"/>
      <c r="J258" s="2">
        <f t="shared" si="96"/>
        <v>0.30508474576271188</v>
      </c>
      <c r="K258" s="2">
        <f t="shared" si="97"/>
        <v>0.66384180790960456</v>
      </c>
      <c r="L258" s="2">
        <f t="shared" si="98"/>
        <v>0</v>
      </c>
      <c r="M258" s="2">
        <f t="shared" si="99"/>
        <v>3.1073446327683496E-2</v>
      </c>
      <c r="N258" s="1">
        <v>216</v>
      </c>
      <c r="O258" s="1">
        <v>470</v>
      </c>
      <c r="Q258" s="1">
        <v>22</v>
      </c>
      <c r="AG258" s="5">
        <f>IF(Q258&gt;0,RANK(Q258,(N258:P258,Q258:AE258)),0)</f>
        <v>3</v>
      </c>
      <c r="AH258" s="5">
        <f>IF(R258&gt;0,RANK(R258,(N258:P258,Q258:AE258)),0)</f>
        <v>0</v>
      </c>
      <c r="AI258" s="5">
        <f>IF(T258&gt;0,RANK(T258,(N258:P258,Q258:AE258)),0)</f>
        <v>0</v>
      </c>
      <c r="AJ258" s="5">
        <f>IF(S258&gt;0,RANK(S258,(N258:P258,Q258:AE258)),0)</f>
        <v>0</v>
      </c>
      <c r="AK258" s="2">
        <f t="shared" si="100"/>
        <v>3.1073446327683617E-2</v>
      </c>
      <c r="AL258" s="2">
        <f t="shared" si="101"/>
        <v>0</v>
      </c>
      <c r="AM258" s="2">
        <f t="shared" si="102"/>
        <v>0</v>
      </c>
      <c r="AN258" s="2">
        <f t="shared" si="103"/>
        <v>0</v>
      </c>
      <c r="AP258" t="s">
        <v>71</v>
      </c>
      <c r="AQ258" t="s">
        <v>539</v>
      </c>
      <c r="AR258">
        <v>1</v>
      </c>
      <c r="AT258" s="88">
        <v>30</v>
      </c>
      <c r="AU258" s="90">
        <v>79</v>
      </c>
      <c r="AV258" s="93">
        <f t="shared" si="73"/>
        <v>30079</v>
      </c>
      <c r="AX258" s="5" t="s">
        <v>199</v>
      </c>
    </row>
    <row r="259" spans="1:50" hidden="1" outlineLevel="1">
      <c r="A259" t="s">
        <v>766</v>
      </c>
      <c r="B259" t="s">
        <v>539</v>
      </c>
      <c r="C259" s="1">
        <f t="shared" si="95"/>
        <v>22154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>IF(P259&gt;0,RANK(P259,(N259:P259,Q259:AE259)),0)</f>
        <v>0</v>
      </c>
      <c r="G259" s="53">
        <f t="shared" si="93"/>
        <v>4046</v>
      </c>
      <c r="H259" s="56">
        <f t="shared" si="94"/>
        <v>0.1826306761758599</v>
      </c>
      <c r="I259" s="2"/>
      <c r="J259" s="2">
        <f t="shared" si="96"/>
        <v>0.38823688724383859</v>
      </c>
      <c r="K259" s="2">
        <f t="shared" si="97"/>
        <v>0.57086756341969846</v>
      </c>
      <c r="L259" s="2">
        <f t="shared" si="98"/>
        <v>0</v>
      </c>
      <c r="M259" s="2">
        <f t="shared" si="99"/>
        <v>4.0895549336462889E-2</v>
      </c>
      <c r="N259" s="1">
        <v>8601</v>
      </c>
      <c r="O259" s="1">
        <v>12647</v>
      </c>
      <c r="Q259" s="1">
        <v>906</v>
      </c>
      <c r="AG259" s="5">
        <f>IF(Q259&gt;0,RANK(Q259,(N259:P259,Q259:AE259)),0)</f>
        <v>3</v>
      </c>
      <c r="AH259" s="5">
        <f>IF(R259&gt;0,RANK(R259,(N259:P259,Q259:AE259)),0)</f>
        <v>0</v>
      </c>
      <c r="AI259" s="5">
        <f>IF(T259&gt;0,RANK(T259,(N259:P259,Q259:AE259)),0)</f>
        <v>0</v>
      </c>
      <c r="AJ259" s="5">
        <f>IF(S259&gt;0,RANK(S259,(N259:P259,Q259:AE259)),0)</f>
        <v>0</v>
      </c>
      <c r="AK259" s="2">
        <f t="shared" si="100"/>
        <v>4.0895549336462944E-2</v>
      </c>
      <c r="AL259" s="2">
        <f t="shared" si="101"/>
        <v>0</v>
      </c>
      <c r="AM259" s="2">
        <f t="shared" si="102"/>
        <v>0</v>
      </c>
      <c r="AN259" s="2">
        <f t="shared" si="103"/>
        <v>0</v>
      </c>
      <c r="AP259" t="s">
        <v>766</v>
      </c>
      <c r="AQ259" t="s">
        <v>539</v>
      </c>
      <c r="AR259">
        <v>1</v>
      </c>
      <c r="AT259" s="88">
        <v>30</v>
      </c>
      <c r="AU259" s="90">
        <v>81</v>
      </c>
      <c r="AV259" s="93">
        <f t="shared" ref="AV259:AV274" si="104">1000*AT259+AU259</f>
        <v>30081</v>
      </c>
      <c r="AX259" s="5" t="s">
        <v>199</v>
      </c>
    </row>
    <row r="260" spans="1:50" hidden="1" outlineLevel="1">
      <c r="A260" t="s">
        <v>172</v>
      </c>
      <c r="B260" t="s">
        <v>539</v>
      </c>
      <c r="C260" s="1">
        <f t="shared" si="95"/>
        <v>4643</v>
      </c>
      <c r="D260" s="7">
        <f>IF(N260&gt;0, RANK(N260,(N260:P260,Q260:AE260)),0)</f>
        <v>2</v>
      </c>
      <c r="E260" s="7">
        <f>IF(O260&gt;0,RANK(O260,(N260:P260,Q260:AE260)),0)</f>
        <v>1</v>
      </c>
      <c r="F260" s="7">
        <f>IF(P260&gt;0,RANK(P260,(N260:P260,Q260:AE260)),0)</f>
        <v>0</v>
      </c>
      <c r="G260" s="53">
        <f t="shared" si="93"/>
        <v>2041</v>
      </c>
      <c r="H260" s="56">
        <f t="shared" si="94"/>
        <v>0.43958647426233038</v>
      </c>
      <c r="I260" s="2"/>
      <c r="J260" s="2">
        <f t="shared" si="96"/>
        <v>0.25974585397372391</v>
      </c>
      <c r="K260" s="2">
        <f t="shared" si="97"/>
        <v>0.69933232823605429</v>
      </c>
      <c r="L260" s="2">
        <f t="shared" si="98"/>
        <v>0</v>
      </c>
      <c r="M260" s="2">
        <f t="shared" si="99"/>
        <v>4.0921817790221859E-2</v>
      </c>
      <c r="N260" s="1">
        <v>1206</v>
      </c>
      <c r="O260" s="1">
        <v>3247</v>
      </c>
      <c r="Q260" s="1">
        <v>190</v>
      </c>
      <c r="AG260" s="5">
        <f>IF(Q260&gt;0,RANK(Q260,(N260:P260,Q260:AE260)),0)</f>
        <v>3</v>
      </c>
      <c r="AH260" s="5">
        <f>IF(R260&gt;0,RANK(R260,(N260:P260,Q260:AE260)),0)</f>
        <v>0</v>
      </c>
      <c r="AI260" s="5">
        <f>IF(T260&gt;0,RANK(T260,(N260:P260,Q260:AE260)),0)</f>
        <v>0</v>
      </c>
      <c r="AJ260" s="5">
        <f>IF(S260&gt;0,RANK(S260,(N260:P260,Q260:AE260)),0)</f>
        <v>0</v>
      </c>
      <c r="AK260" s="2">
        <f t="shared" si="100"/>
        <v>4.0921817790221839E-2</v>
      </c>
      <c r="AL260" s="2">
        <f t="shared" si="101"/>
        <v>0</v>
      </c>
      <c r="AM260" s="2">
        <f t="shared" si="102"/>
        <v>0</v>
      </c>
      <c r="AN260" s="2">
        <f t="shared" si="103"/>
        <v>0</v>
      </c>
      <c r="AP260" t="s">
        <v>172</v>
      </c>
      <c r="AQ260" t="s">
        <v>539</v>
      </c>
      <c r="AR260">
        <v>1</v>
      </c>
      <c r="AT260" s="88">
        <v>30</v>
      </c>
      <c r="AU260" s="90">
        <v>83</v>
      </c>
      <c r="AV260" s="93">
        <f t="shared" si="104"/>
        <v>30083</v>
      </c>
      <c r="AX260" s="5" t="s">
        <v>199</v>
      </c>
    </row>
    <row r="261" spans="1:50" hidden="1" outlineLevel="1">
      <c r="A261" t="s">
        <v>275</v>
      </c>
      <c r="B261" t="s">
        <v>539</v>
      </c>
      <c r="C261" s="1">
        <f t="shared" si="95"/>
        <v>3637</v>
      </c>
      <c r="D261" s="7">
        <f>IF(N261&gt;0, RANK(N261,(N261:P261,Q261:AE261)),0)</f>
        <v>1</v>
      </c>
      <c r="E261" s="7">
        <f>IF(O261&gt;0,RANK(O261,(N261:P261,Q261:AE261)),0)</f>
        <v>2</v>
      </c>
      <c r="F261" s="7">
        <f>IF(P261&gt;0,RANK(P261,(N261:P261,Q261:AE261)),0)</f>
        <v>0</v>
      </c>
      <c r="G261" s="53">
        <f t="shared" si="93"/>
        <v>848</v>
      </c>
      <c r="H261" s="56">
        <f t="shared" si="94"/>
        <v>0.2331591971405004</v>
      </c>
      <c r="I261" s="2"/>
      <c r="J261" s="2">
        <f t="shared" si="96"/>
        <v>0.59994500962331587</v>
      </c>
      <c r="K261" s="2">
        <f t="shared" si="97"/>
        <v>0.3667858124828155</v>
      </c>
      <c r="L261" s="2">
        <f t="shared" si="98"/>
        <v>0</v>
      </c>
      <c r="M261" s="2">
        <f t="shared" si="99"/>
        <v>3.3269177893868629E-2</v>
      </c>
      <c r="N261" s="1">
        <v>2182</v>
      </c>
      <c r="O261" s="1">
        <v>1334</v>
      </c>
      <c r="Q261" s="1">
        <v>121</v>
      </c>
      <c r="AG261" s="5">
        <f>IF(Q261&gt;0,RANK(Q261,(N261:P261,Q261:AE261)),0)</f>
        <v>3</v>
      </c>
      <c r="AH261" s="5">
        <f>IF(R261&gt;0,RANK(R261,(N261:P261,Q261:AE261)),0)</f>
        <v>0</v>
      </c>
      <c r="AI261" s="5">
        <f>IF(T261&gt;0,RANK(T261,(N261:P261,Q261:AE261)),0)</f>
        <v>0</v>
      </c>
      <c r="AJ261" s="5">
        <f>IF(S261&gt;0,RANK(S261,(N261:P261,Q261:AE261)),0)</f>
        <v>0</v>
      </c>
      <c r="AK261" s="2">
        <f t="shared" si="100"/>
        <v>3.3269177893868573E-2</v>
      </c>
      <c r="AL261" s="2">
        <f t="shared" si="101"/>
        <v>0</v>
      </c>
      <c r="AM261" s="2">
        <f t="shared" si="102"/>
        <v>0</v>
      </c>
      <c r="AN261" s="2">
        <f t="shared" si="103"/>
        <v>0</v>
      </c>
      <c r="AP261" t="s">
        <v>275</v>
      </c>
      <c r="AQ261" t="s">
        <v>539</v>
      </c>
      <c r="AR261">
        <v>1</v>
      </c>
      <c r="AT261" s="88">
        <v>30</v>
      </c>
      <c r="AU261" s="90">
        <v>85</v>
      </c>
      <c r="AV261" s="93">
        <f t="shared" si="104"/>
        <v>30085</v>
      </c>
      <c r="AX261" s="5" t="s">
        <v>199</v>
      </c>
    </row>
    <row r="262" spans="1:50" hidden="1" outlineLevel="1">
      <c r="A262" t="s">
        <v>89</v>
      </c>
      <c r="B262" t="s">
        <v>539</v>
      </c>
      <c r="C262" s="1">
        <f t="shared" si="95"/>
        <v>3520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>IF(P262&gt;0,RANK(P262,(N262:P262,Q262:AE262)),0)</f>
        <v>0</v>
      </c>
      <c r="G262" s="53">
        <f t="shared" si="93"/>
        <v>14</v>
      </c>
      <c r="H262" s="56">
        <f t="shared" si="94"/>
        <v>3.9772727272727269E-3</v>
      </c>
      <c r="I262" s="2"/>
      <c r="J262" s="2">
        <f t="shared" si="96"/>
        <v>0.48068181818181815</v>
      </c>
      <c r="K262" s="2">
        <f t="shared" si="97"/>
        <v>0.48465909090909093</v>
      </c>
      <c r="L262" s="2">
        <f t="shared" si="98"/>
        <v>0</v>
      </c>
      <c r="M262" s="2">
        <f t="shared" si="99"/>
        <v>3.4659090909090862E-2</v>
      </c>
      <c r="N262" s="1">
        <v>1692</v>
      </c>
      <c r="O262" s="1">
        <v>1706</v>
      </c>
      <c r="Q262" s="1">
        <v>122</v>
      </c>
      <c r="AG262" s="5">
        <f>IF(Q262&gt;0,RANK(Q262,(N262:P262,Q262:AE262)),0)</f>
        <v>3</v>
      </c>
      <c r="AH262" s="5">
        <f>IF(R262&gt;0,RANK(R262,(N262:P262,Q262:AE262)),0)</f>
        <v>0</v>
      </c>
      <c r="AI262" s="5">
        <f>IF(T262&gt;0,RANK(T262,(N262:P262,Q262:AE262)),0)</f>
        <v>0</v>
      </c>
      <c r="AJ262" s="5">
        <f>IF(S262&gt;0,RANK(S262,(N262:P262,Q262:AE262)),0)</f>
        <v>0</v>
      </c>
      <c r="AK262" s="2">
        <f t="shared" si="100"/>
        <v>3.465909090909091E-2</v>
      </c>
      <c r="AL262" s="2">
        <f t="shared" si="101"/>
        <v>0</v>
      </c>
      <c r="AM262" s="2">
        <f t="shared" si="102"/>
        <v>0</v>
      </c>
      <c r="AN262" s="2">
        <f t="shared" si="103"/>
        <v>0</v>
      </c>
      <c r="AP262" t="s">
        <v>89</v>
      </c>
      <c r="AQ262" t="s">
        <v>539</v>
      </c>
      <c r="AR262">
        <v>1</v>
      </c>
      <c r="AT262" s="88">
        <v>30</v>
      </c>
      <c r="AU262" s="90">
        <v>87</v>
      </c>
      <c r="AV262" s="93">
        <f t="shared" si="104"/>
        <v>30087</v>
      </c>
      <c r="AX262" s="5" t="s">
        <v>199</v>
      </c>
    </row>
    <row r="263" spans="1:50" hidden="1" outlineLevel="1">
      <c r="A263" t="s">
        <v>633</v>
      </c>
      <c r="B263" t="s">
        <v>539</v>
      </c>
      <c r="C263" s="1">
        <f t="shared" si="95"/>
        <v>5921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>IF(P263&gt;0,RANK(P263,(N263:P263,Q263:AE263)),0)</f>
        <v>0</v>
      </c>
      <c r="G263" s="53">
        <f t="shared" si="93"/>
        <v>1462</v>
      </c>
      <c r="H263" s="56">
        <f t="shared" si="94"/>
        <v>0.24691775038000338</v>
      </c>
      <c r="I263" s="2"/>
      <c r="J263" s="2">
        <f t="shared" si="96"/>
        <v>0.34706975173112647</v>
      </c>
      <c r="K263" s="2">
        <f t="shared" si="97"/>
        <v>0.59398750211112983</v>
      </c>
      <c r="L263" s="2">
        <f t="shared" si="98"/>
        <v>0</v>
      </c>
      <c r="M263" s="2">
        <f t="shared" si="99"/>
        <v>5.8942746157743642E-2</v>
      </c>
      <c r="N263" s="1">
        <v>2055</v>
      </c>
      <c r="O263" s="1">
        <v>3517</v>
      </c>
      <c r="Q263" s="1">
        <v>349</v>
      </c>
      <c r="AG263" s="5">
        <f>IF(Q263&gt;0,RANK(Q263,(N263:P263,Q263:AE263)),0)</f>
        <v>3</v>
      </c>
      <c r="AH263" s="5">
        <f>IF(R263&gt;0,RANK(R263,(N263:P263,Q263:AE263)),0)</f>
        <v>0</v>
      </c>
      <c r="AI263" s="5">
        <f>IF(T263&gt;0,RANK(T263,(N263:P263,Q263:AE263)),0)</f>
        <v>0</v>
      </c>
      <c r="AJ263" s="5">
        <f>IF(S263&gt;0,RANK(S263,(N263:P263,Q263:AE263)),0)</f>
        <v>0</v>
      </c>
      <c r="AK263" s="2">
        <f t="shared" si="100"/>
        <v>5.8942746157743621E-2</v>
      </c>
      <c r="AL263" s="2">
        <f t="shared" si="101"/>
        <v>0</v>
      </c>
      <c r="AM263" s="2">
        <f t="shared" si="102"/>
        <v>0</v>
      </c>
      <c r="AN263" s="2">
        <f t="shared" si="103"/>
        <v>0</v>
      </c>
      <c r="AP263" t="s">
        <v>633</v>
      </c>
      <c r="AQ263" t="s">
        <v>539</v>
      </c>
      <c r="AR263">
        <v>1</v>
      </c>
      <c r="AT263" s="88">
        <v>30</v>
      </c>
      <c r="AU263" s="90">
        <v>89</v>
      </c>
      <c r="AV263" s="93">
        <f t="shared" si="104"/>
        <v>30089</v>
      </c>
      <c r="AX263" s="5" t="s">
        <v>199</v>
      </c>
    </row>
    <row r="264" spans="1:50" hidden="1" outlineLevel="1">
      <c r="A264" t="s">
        <v>422</v>
      </c>
      <c r="B264" t="s">
        <v>539</v>
      </c>
      <c r="C264" s="1">
        <f t="shared" si="95"/>
        <v>1904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>IF(P264&gt;0,RANK(P264,(N264:P264,Q264:AE264)),0)</f>
        <v>0</v>
      </c>
      <c r="G264" s="53">
        <f t="shared" si="93"/>
        <v>280</v>
      </c>
      <c r="H264" s="56">
        <f t="shared" si="94"/>
        <v>0.14705882352941177</v>
      </c>
      <c r="I264" s="2"/>
      <c r="J264" s="2">
        <f t="shared" si="96"/>
        <v>0.4107142857142857</v>
      </c>
      <c r="K264" s="2">
        <f t="shared" si="97"/>
        <v>0.5577731092436975</v>
      </c>
      <c r="L264" s="2">
        <f t="shared" si="98"/>
        <v>0</v>
      </c>
      <c r="M264" s="2">
        <f t="shared" si="99"/>
        <v>3.1512605042016806E-2</v>
      </c>
      <c r="N264" s="1">
        <v>782</v>
      </c>
      <c r="O264" s="1">
        <v>1062</v>
      </c>
      <c r="Q264" s="1">
        <v>60</v>
      </c>
      <c r="AG264" s="5">
        <f>IF(Q264&gt;0,RANK(Q264,(N264:P264,Q264:AE264)),0)</f>
        <v>3</v>
      </c>
      <c r="AH264" s="5">
        <f>IF(R264&gt;0,RANK(R264,(N264:P264,Q264:AE264)),0)</f>
        <v>0</v>
      </c>
      <c r="AI264" s="5">
        <f>IF(T264&gt;0,RANK(T264,(N264:P264,Q264:AE264)),0)</f>
        <v>0</v>
      </c>
      <c r="AJ264" s="5">
        <f>IF(S264&gt;0,RANK(S264,(N264:P264,Q264:AE264)),0)</f>
        <v>0</v>
      </c>
      <c r="AK264" s="2">
        <f t="shared" si="100"/>
        <v>3.1512605042016806E-2</v>
      </c>
      <c r="AL264" s="2">
        <f t="shared" si="101"/>
        <v>0</v>
      </c>
      <c r="AM264" s="2">
        <f t="shared" si="102"/>
        <v>0</v>
      </c>
      <c r="AN264" s="2">
        <f t="shared" si="103"/>
        <v>0</v>
      </c>
      <c r="AP264" t="s">
        <v>422</v>
      </c>
      <c r="AQ264" t="s">
        <v>539</v>
      </c>
      <c r="AR264">
        <v>1</v>
      </c>
      <c r="AT264" s="88">
        <v>30</v>
      </c>
      <c r="AU264" s="90">
        <v>91</v>
      </c>
      <c r="AV264" s="93">
        <f t="shared" si="104"/>
        <v>30091</v>
      </c>
      <c r="AX264" s="5" t="s">
        <v>199</v>
      </c>
    </row>
    <row r="265" spans="1:50" hidden="1" outlineLevel="1">
      <c r="A265" t="s">
        <v>670</v>
      </c>
      <c r="B265" t="s">
        <v>539</v>
      </c>
      <c r="C265" s="1">
        <f t="shared" si="95"/>
        <v>16814</v>
      </c>
      <c r="D265" s="7">
        <f>IF(N265&gt;0, RANK(N265,(N265:P265,Q265:AE265)),0)</f>
        <v>1</v>
      </c>
      <c r="E265" s="7">
        <f>IF(O265&gt;0,RANK(O265,(N265:P265,Q265:AE265)),0)</f>
        <v>2</v>
      </c>
      <c r="F265" s="7">
        <f>IF(P265&gt;0,RANK(P265,(N265:P265,Q265:AE265)),0)</f>
        <v>0</v>
      </c>
      <c r="G265" s="53">
        <f t="shared" si="93"/>
        <v>7858</v>
      </c>
      <c r="H265" s="56">
        <f t="shared" si="94"/>
        <v>0.46734863803972881</v>
      </c>
      <c r="I265" s="2"/>
      <c r="J265" s="2">
        <f t="shared" si="96"/>
        <v>0.71642678720114195</v>
      </c>
      <c r="K265" s="2">
        <f t="shared" si="97"/>
        <v>0.2490781491614131</v>
      </c>
      <c r="L265" s="2">
        <f t="shared" si="98"/>
        <v>0</v>
      </c>
      <c r="M265" s="2">
        <f t="shared" si="99"/>
        <v>3.449506363744495E-2</v>
      </c>
      <c r="N265" s="1">
        <v>12046</v>
      </c>
      <c r="O265" s="1">
        <v>4188</v>
      </c>
      <c r="Q265" s="1">
        <v>580</v>
      </c>
      <c r="AG265" s="5">
        <f>IF(Q265&gt;0,RANK(Q265,(N265:P265,Q265:AE265)),0)</f>
        <v>3</v>
      </c>
      <c r="AH265" s="5">
        <f>IF(R265&gt;0,RANK(R265,(N265:P265,Q265:AE265)),0)</f>
        <v>0</v>
      </c>
      <c r="AI265" s="5">
        <f>IF(T265&gt;0,RANK(T265,(N265:P265,Q265:AE265)),0)</f>
        <v>0</v>
      </c>
      <c r="AJ265" s="5">
        <f>IF(S265&gt;0,RANK(S265,(N265:P265,Q265:AE265)),0)</f>
        <v>0</v>
      </c>
      <c r="AK265" s="2">
        <f t="shared" si="100"/>
        <v>3.4495063637444985E-2</v>
      </c>
      <c r="AL265" s="2">
        <f t="shared" si="101"/>
        <v>0</v>
      </c>
      <c r="AM265" s="2">
        <f t="shared" si="102"/>
        <v>0</v>
      </c>
      <c r="AN265" s="2">
        <f t="shared" si="103"/>
        <v>0</v>
      </c>
      <c r="AP265" t="s">
        <v>670</v>
      </c>
      <c r="AQ265" t="s">
        <v>539</v>
      </c>
      <c r="AR265">
        <v>1</v>
      </c>
      <c r="AT265" s="88">
        <v>30</v>
      </c>
      <c r="AU265" s="90">
        <v>93</v>
      </c>
      <c r="AV265" s="93">
        <f t="shared" si="104"/>
        <v>30093</v>
      </c>
      <c r="AX265" s="5" t="s">
        <v>199</v>
      </c>
    </row>
    <row r="266" spans="1:50" hidden="1" outlineLevel="1">
      <c r="A266" t="s">
        <v>669</v>
      </c>
      <c r="B266" t="s">
        <v>539</v>
      </c>
      <c r="C266" s="1">
        <f t="shared" si="95"/>
        <v>4691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>IF(P266&gt;0,RANK(P266,(N266:P266,Q266:AE266)),0)</f>
        <v>0</v>
      </c>
      <c r="G266" s="53">
        <f t="shared" si="93"/>
        <v>1260</v>
      </c>
      <c r="H266" s="56">
        <f t="shared" si="94"/>
        <v>0.26859944574717542</v>
      </c>
      <c r="I266" s="2"/>
      <c r="J266" s="2">
        <f t="shared" si="96"/>
        <v>0.34832658281816242</v>
      </c>
      <c r="K266" s="2">
        <f t="shared" si="97"/>
        <v>0.61692602856533785</v>
      </c>
      <c r="L266" s="2">
        <f t="shared" si="98"/>
        <v>0</v>
      </c>
      <c r="M266" s="2">
        <f t="shared" si="99"/>
        <v>3.474738861649973E-2</v>
      </c>
      <c r="N266" s="1">
        <v>1634</v>
      </c>
      <c r="O266" s="1">
        <v>2894</v>
      </c>
      <c r="Q266" s="1">
        <v>163</v>
      </c>
      <c r="AG266" s="5">
        <f>IF(Q266&gt;0,RANK(Q266,(N266:P266,Q266:AE266)),0)</f>
        <v>3</v>
      </c>
      <c r="AH266" s="5">
        <f>IF(R266&gt;0,RANK(R266,(N266:P266,Q266:AE266)),0)</f>
        <v>0</v>
      </c>
      <c r="AI266" s="5">
        <f>IF(T266&gt;0,RANK(T266,(N266:P266,Q266:AE266)),0)</f>
        <v>0</v>
      </c>
      <c r="AJ266" s="5">
        <f>IF(S266&gt;0,RANK(S266,(N266:P266,Q266:AE266)),0)</f>
        <v>0</v>
      </c>
      <c r="AK266" s="2">
        <f t="shared" si="100"/>
        <v>3.4747388616499682E-2</v>
      </c>
      <c r="AL266" s="2">
        <f t="shared" si="101"/>
        <v>0</v>
      </c>
      <c r="AM266" s="2">
        <f t="shared" si="102"/>
        <v>0</v>
      </c>
      <c r="AN266" s="2">
        <f t="shared" si="103"/>
        <v>0</v>
      </c>
      <c r="AP266" t="s">
        <v>669</v>
      </c>
      <c r="AQ266" t="s">
        <v>539</v>
      </c>
      <c r="AR266">
        <v>1</v>
      </c>
      <c r="AT266" s="88">
        <v>30</v>
      </c>
      <c r="AU266" s="90">
        <v>95</v>
      </c>
      <c r="AV266" s="93">
        <f t="shared" si="104"/>
        <v>30095</v>
      </c>
      <c r="AX266" s="5" t="s">
        <v>199</v>
      </c>
    </row>
    <row r="267" spans="1:50" hidden="1" outlineLevel="1">
      <c r="A267" t="s">
        <v>134</v>
      </c>
      <c r="B267" t="s">
        <v>539</v>
      </c>
      <c r="C267" s="1">
        <f t="shared" si="95"/>
        <v>2122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>IF(P267&gt;0,RANK(P267,(N267:P267,Q267:AE267)),0)</f>
        <v>0</v>
      </c>
      <c r="G267" s="53">
        <f t="shared" si="93"/>
        <v>811</v>
      </c>
      <c r="H267" s="56">
        <f t="shared" si="94"/>
        <v>0.38218661639962298</v>
      </c>
      <c r="I267" s="2"/>
      <c r="J267" s="2">
        <f t="shared" si="96"/>
        <v>0.29359095193213947</v>
      </c>
      <c r="K267" s="2">
        <f t="shared" si="97"/>
        <v>0.6757775683317625</v>
      </c>
      <c r="L267" s="2">
        <f t="shared" si="98"/>
        <v>0</v>
      </c>
      <c r="M267" s="2">
        <f t="shared" si="99"/>
        <v>3.0631479736098033E-2</v>
      </c>
      <c r="N267" s="1">
        <v>623</v>
      </c>
      <c r="O267" s="1">
        <v>1434</v>
      </c>
      <c r="Q267" s="1">
        <v>65</v>
      </c>
      <c r="AG267" s="5">
        <f>IF(Q267&gt;0,RANK(Q267,(N267:P267,Q267:AE267)),0)</f>
        <v>3</v>
      </c>
      <c r="AH267" s="5">
        <f>IF(R267&gt;0,RANK(R267,(N267:P267,Q267:AE267)),0)</f>
        <v>0</v>
      </c>
      <c r="AI267" s="5">
        <f>IF(T267&gt;0,RANK(T267,(N267:P267,Q267:AE267)),0)</f>
        <v>0</v>
      </c>
      <c r="AJ267" s="5">
        <f>IF(S267&gt;0,RANK(S267,(N267:P267,Q267:AE267)),0)</f>
        <v>0</v>
      </c>
      <c r="AK267" s="2">
        <f t="shared" si="100"/>
        <v>3.0631479736098022E-2</v>
      </c>
      <c r="AL267" s="2">
        <f t="shared" si="101"/>
        <v>0</v>
      </c>
      <c r="AM267" s="2">
        <f t="shared" si="102"/>
        <v>0</v>
      </c>
      <c r="AN267" s="2">
        <f t="shared" si="103"/>
        <v>0</v>
      </c>
      <c r="AP267" t="s">
        <v>134</v>
      </c>
      <c r="AQ267" t="s">
        <v>539</v>
      </c>
      <c r="AR267">
        <v>1</v>
      </c>
      <c r="AT267" s="88">
        <v>30</v>
      </c>
      <c r="AU267" s="90">
        <v>97</v>
      </c>
      <c r="AV267" s="93">
        <f t="shared" si="104"/>
        <v>30097</v>
      </c>
      <c r="AX267" s="5" t="s">
        <v>199</v>
      </c>
    </row>
    <row r="268" spans="1:50" hidden="1" outlineLevel="1">
      <c r="A268" t="s">
        <v>681</v>
      </c>
      <c r="B268" t="s">
        <v>539</v>
      </c>
      <c r="C268" s="1">
        <f t="shared" si="95"/>
        <v>3296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>IF(P268&gt;0,RANK(P268,(N268:P268,Q268:AE268)),0)</f>
        <v>0</v>
      </c>
      <c r="G268" s="53">
        <f t="shared" si="93"/>
        <v>493</v>
      </c>
      <c r="H268" s="56">
        <f t="shared" si="94"/>
        <v>0.1495752427184466</v>
      </c>
      <c r="I268" s="2"/>
      <c r="J268" s="2">
        <f t="shared" si="96"/>
        <v>0.40807038834951459</v>
      </c>
      <c r="K268" s="2">
        <f t="shared" si="97"/>
        <v>0.55764563106796117</v>
      </c>
      <c r="L268" s="2">
        <f t="shared" si="98"/>
        <v>0</v>
      </c>
      <c r="M268" s="2">
        <f t="shared" si="99"/>
        <v>3.4283980582524243E-2</v>
      </c>
      <c r="N268" s="1">
        <v>1345</v>
      </c>
      <c r="O268" s="1">
        <v>1838</v>
      </c>
      <c r="Q268" s="1">
        <v>113</v>
      </c>
      <c r="AG268" s="5">
        <f>IF(Q268&gt;0,RANK(Q268,(N268:P268,Q268:AE268)),0)</f>
        <v>3</v>
      </c>
      <c r="AH268" s="5">
        <f>IF(R268&gt;0,RANK(R268,(N268:P268,Q268:AE268)),0)</f>
        <v>0</v>
      </c>
      <c r="AI268" s="5">
        <f>IF(T268&gt;0,RANK(T268,(N268:P268,Q268:AE268)),0)</f>
        <v>0</v>
      </c>
      <c r="AJ268" s="5">
        <f>IF(S268&gt;0,RANK(S268,(N268:P268,Q268:AE268)),0)</f>
        <v>0</v>
      </c>
      <c r="AK268" s="2">
        <f t="shared" si="100"/>
        <v>3.428398058252427E-2</v>
      </c>
      <c r="AL268" s="2">
        <f t="shared" si="101"/>
        <v>0</v>
      </c>
      <c r="AM268" s="2">
        <f t="shared" si="102"/>
        <v>0</v>
      </c>
      <c r="AN268" s="2">
        <f t="shared" si="103"/>
        <v>0</v>
      </c>
      <c r="AP268" t="s">
        <v>681</v>
      </c>
      <c r="AQ268" t="s">
        <v>539</v>
      </c>
      <c r="AR268">
        <v>1</v>
      </c>
      <c r="AT268" s="88">
        <v>30</v>
      </c>
      <c r="AU268" s="90">
        <v>99</v>
      </c>
      <c r="AV268" s="93">
        <f t="shared" si="104"/>
        <v>30099</v>
      </c>
      <c r="AX268" s="5" t="s">
        <v>199</v>
      </c>
    </row>
    <row r="269" spans="1:50" hidden="1" outlineLevel="1">
      <c r="A269" t="s">
        <v>767</v>
      </c>
      <c r="B269" t="s">
        <v>539</v>
      </c>
      <c r="C269" s="1">
        <f t="shared" si="95"/>
        <v>2111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>IF(P269&gt;0,RANK(P269,(N269:P269,Q269:AE269)),0)</f>
        <v>0</v>
      </c>
      <c r="G269" s="53">
        <f t="shared" si="93"/>
        <v>468</v>
      </c>
      <c r="H269" s="56">
        <f t="shared" si="94"/>
        <v>0.22169587873045951</v>
      </c>
      <c r="I269" s="2"/>
      <c r="J269" s="2">
        <f t="shared" si="96"/>
        <v>0.36759829464708671</v>
      </c>
      <c r="K269" s="2">
        <f t="shared" si="97"/>
        <v>0.58929417337754619</v>
      </c>
      <c r="L269" s="2">
        <f t="shared" si="98"/>
        <v>0</v>
      </c>
      <c r="M269" s="2">
        <f t="shared" si="99"/>
        <v>4.3107531975367097E-2</v>
      </c>
      <c r="N269" s="1">
        <v>776</v>
      </c>
      <c r="O269" s="1">
        <v>1244</v>
      </c>
      <c r="Q269" s="1">
        <v>91</v>
      </c>
      <c r="AG269" s="5">
        <f>IF(Q269&gt;0,RANK(Q269,(N269:P269,Q269:AE269)),0)</f>
        <v>3</v>
      </c>
      <c r="AH269" s="5">
        <f>IF(R269&gt;0,RANK(R269,(N269:P269,Q269:AE269)),0)</f>
        <v>0</v>
      </c>
      <c r="AI269" s="5">
        <f>IF(T269&gt;0,RANK(T269,(N269:P269,Q269:AE269)),0)</f>
        <v>0</v>
      </c>
      <c r="AJ269" s="5">
        <f>IF(S269&gt;0,RANK(S269,(N269:P269,Q269:AE269)),0)</f>
        <v>0</v>
      </c>
      <c r="AK269" s="2">
        <f t="shared" si="100"/>
        <v>4.3107531975367125E-2</v>
      </c>
      <c r="AL269" s="2">
        <f t="shared" si="101"/>
        <v>0</v>
      </c>
      <c r="AM269" s="2">
        <f t="shared" si="102"/>
        <v>0</v>
      </c>
      <c r="AN269" s="2">
        <f t="shared" si="103"/>
        <v>0</v>
      </c>
      <c r="AP269" t="s">
        <v>767</v>
      </c>
      <c r="AQ269" t="s">
        <v>539</v>
      </c>
      <c r="AR269">
        <v>1</v>
      </c>
      <c r="AT269" s="88">
        <v>30</v>
      </c>
      <c r="AU269" s="90">
        <v>101</v>
      </c>
      <c r="AV269" s="93">
        <f t="shared" si="104"/>
        <v>30101</v>
      </c>
      <c r="AX269" s="5" t="s">
        <v>199</v>
      </c>
    </row>
    <row r="270" spans="1:50" hidden="1" outlineLevel="1">
      <c r="A270" t="s">
        <v>139</v>
      </c>
      <c r="B270" t="s">
        <v>539</v>
      </c>
      <c r="C270" s="1">
        <f t="shared" si="95"/>
        <v>457</v>
      </c>
      <c r="D270" s="7">
        <f>IF(N270&gt;0, RANK(N270,(N270:P270,Q270:AE270)),0)</f>
        <v>2</v>
      </c>
      <c r="E270" s="7">
        <f>IF(O270&gt;0,RANK(O270,(N270:P270,Q270:AE270)),0)</f>
        <v>1</v>
      </c>
      <c r="F270" s="7">
        <f>IF(P270&gt;0,RANK(P270,(N270:P270,Q270:AE270)),0)</f>
        <v>0</v>
      </c>
      <c r="G270" s="53">
        <f t="shared" si="93"/>
        <v>90</v>
      </c>
      <c r="H270" s="56">
        <f t="shared" si="94"/>
        <v>0.19693654266958424</v>
      </c>
      <c r="I270" s="2"/>
      <c r="J270" s="2">
        <f t="shared" si="96"/>
        <v>0.36761487964989059</v>
      </c>
      <c r="K270" s="2">
        <f t="shared" si="97"/>
        <v>0.56455142231947486</v>
      </c>
      <c r="L270" s="2">
        <f t="shared" si="98"/>
        <v>0</v>
      </c>
      <c r="M270" s="2">
        <f t="shared" si="99"/>
        <v>6.7833698030634548E-2</v>
      </c>
      <c r="N270" s="1">
        <v>168</v>
      </c>
      <c r="O270" s="1">
        <v>258</v>
      </c>
      <c r="Q270" s="1">
        <v>31</v>
      </c>
      <c r="AG270" s="5">
        <f>IF(Q270&gt;0,RANK(Q270,(N270:P270,Q270:AE270)),0)</f>
        <v>3</v>
      </c>
      <c r="AH270" s="5">
        <f>IF(R270&gt;0,RANK(R270,(N270:P270,Q270:AE270)),0)</f>
        <v>0</v>
      </c>
      <c r="AI270" s="5">
        <f>IF(T270&gt;0,RANK(T270,(N270:P270,Q270:AE270)),0)</f>
        <v>0</v>
      </c>
      <c r="AJ270" s="5">
        <f>IF(S270&gt;0,RANK(S270,(N270:P270,Q270:AE270)),0)</f>
        <v>0</v>
      </c>
      <c r="AK270" s="2">
        <f t="shared" si="100"/>
        <v>6.7833698030634576E-2</v>
      </c>
      <c r="AL270" s="2">
        <f t="shared" si="101"/>
        <v>0</v>
      </c>
      <c r="AM270" s="2">
        <f t="shared" si="102"/>
        <v>0</v>
      </c>
      <c r="AN270" s="2">
        <f t="shared" si="103"/>
        <v>0</v>
      </c>
      <c r="AP270" t="s">
        <v>139</v>
      </c>
      <c r="AQ270" t="s">
        <v>539</v>
      </c>
      <c r="AR270">
        <v>1</v>
      </c>
      <c r="AT270" s="88">
        <v>30</v>
      </c>
      <c r="AU270" s="90">
        <v>103</v>
      </c>
      <c r="AV270" s="93">
        <f t="shared" si="104"/>
        <v>30103</v>
      </c>
      <c r="AX270" s="5" t="s">
        <v>199</v>
      </c>
    </row>
    <row r="271" spans="1:50" hidden="1" outlineLevel="1">
      <c r="A271" t="s">
        <v>796</v>
      </c>
      <c r="B271" t="s">
        <v>539</v>
      </c>
      <c r="C271" s="1">
        <f t="shared" si="95"/>
        <v>3856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>IF(P271&gt;0,RANK(P271,(N271:P271,Q271:AE271)),0)</f>
        <v>0</v>
      </c>
      <c r="G271" s="53">
        <f t="shared" si="93"/>
        <v>271</v>
      </c>
      <c r="H271" s="56">
        <f t="shared" si="94"/>
        <v>7.0280082987551867E-2</v>
      </c>
      <c r="I271" s="2"/>
      <c r="J271" s="2">
        <f t="shared" si="96"/>
        <v>0.44294605809128629</v>
      </c>
      <c r="K271" s="2">
        <f t="shared" si="97"/>
        <v>0.51322614107883813</v>
      </c>
      <c r="L271" s="2">
        <f t="shared" si="98"/>
        <v>0</v>
      </c>
      <c r="M271" s="2">
        <f t="shared" si="99"/>
        <v>4.3827800829875585E-2</v>
      </c>
      <c r="N271" s="1">
        <v>1708</v>
      </c>
      <c r="O271" s="1">
        <v>1979</v>
      </c>
      <c r="Q271" s="1">
        <v>169</v>
      </c>
      <c r="AG271" s="5">
        <f>IF(Q271&gt;0,RANK(Q271,(N271:P271,Q271:AE271)),0)</f>
        <v>3</v>
      </c>
      <c r="AH271" s="5">
        <f>IF(R271&gt;0,RANK(R271,(N271:P271,Q271:AE271)),0)</f>
        <v>0</v>
      </c>
      <c r="AI271" s="5">
        <f>IF(T271&gt;0,RANK(T271,(N271:P271,Q271:AE271)),0)</f>
        <v>0</v>
      </c>
      <c r="AJ271" s="5">
        <f>IF(S271&gt;0,RANK(S271,(N271:P271,Q271:AE271)),0)</f>
        <v>0</v>
      </c>
      <c r="AK271" s="2">
        <f t="shared" si="100"/>
        <v>4.3827800829875516E-2</v>
      </c>
      <c r="AL271" s="2">
        <f t="shared" si="101"/>
        <v>0</v>
      </c>
      <c r="AM271" s="2">
        <f t="shared" si="102"/>
        <v>0</v>
      </c>
      <c r="AN271" s="2">
        <f t="shared" si="103"/>
        <v>0</v>
      </c>
      <c r="AP271" t="s">
        <v>796</v>
      </c>
      <c r="AQ271" t="s">
        <v>539</v>
      </c>
      <c r="AR271">
        <v>1</v>
      </c>
      <c r="AT271" s="88">
        <v>30</v>
      </c>
      <c r="AU271" s="90">
        <v>105</v>
      </c>
      <c r="AV271" s="93">
        <f t="shared" si="104"/>
        <v>30105</v>
      </c>
      <c r="AX271" s="5" t="s">
        <v>199</v>
      </c>
    </row>
    <row r="272" spans="1:50" hidden="1" outlineLevel="1">
      <c r="A272" t="s">
        <v>7</v>
      </c>
      <c r="B272" t="s">
        <v>539</v>
      </c>
      <c r="C272" s="1">
        <f t="shared" si="95"/>
        <v>993</v>
      </c>
      <c r="D272" s="7">
        <f>IF(N272&gt;0, RANK(N272,(N272:P272,Q272:AE272)),0)</f>
        <v>2</v>
      </c>
      <c r="E272" s="7">
        <f>IF(O272&gt;0,RANK(O272,(N272:P272,Q272:AE272)),0)</f>
        <v>1</v>
      </c>
      <c r="F272" s="7">
        <f>IF(P272&gt;0,RANK(P272,(N272:P272,Q272:AE272)),0)</f>
        <v>0</v>
      </c>
      <c r="G272" s="53">
        <f t="shared" si="93"/>
        <v>284</v>
      </c>
      <c r="H272" s="56">
        <f t="shared" si="94"/>
        <v>0.28600201409869086</v>
      </c>
      <c r="I272" s="2"/>
      <c r="J272" s="2">
        <f t="shared" si="96"/>
        <v>0.34038267875125883</v>
      </c>
      <c r="K272" s="2">
        <f t="shared" si="97"/>
        <v>0.62638469284994969</v>
      </c>
      <c r="L272" s="2">
        <f t="shared" si="98"/>
        <v>0</v>
      </c>
      <c r="M272" s="2">
        <f t="shared" si="99"/>
        <v>3.3232628398791486E-2</v>
      </c>
      <c r="N272" s="1">
        <v>338</v>
      </c>
      <c r="O272" s="1">
        <v>622</v>
      </c>
      <c r="Q272" s="1">
        <v>33</v>
      </c>
      <c r="AG272" s="5">
        <f>IF(Q272&gt;0,RANK(Q272,(N272:P272,Q272:AE272)),0)</f>
        <v>3</v>
      </c>
      <c r="AH272" s="5">
        <f>IF(R272&gt;0,RANK(R272,(N272:P272,Q272:AE272)),0)</f>
        <v>0</v>
      </c>
      <c r="AI272" s="5">
        <f>IF(T272&gt;0,RANK(T272,(N272:P272,Q272:AE272)),0)</f>
        <v>0</v>
      </c>
      <c r="AJ272" s="5">
        <f>IF(S272&gt;0,RANK(S272,(N272:P272,Q272:AE272)),0)</f>
        <v>0</v>
      </c>
      <c r="AK272" s="2">
        <f t="shared" si="100"/>
        <v>3.3232628398791542E-2</v>
      </c>
      <c r="AL272" s="2">
        <f t="shared" si="101"/>
        <v>0</v>
      </c>
      <c r="AM272" s="2">
        <f t="shared" si="102"/>
        <v>0</v>
      </c>
      <c r="AN272" s="2">
        <f t="shared" si="103"/>
        <v>0</v>
      </c>
      <c r="AP272" t="s">
        <v>7</v>
      </c>
      <c r="AQ272" t="s">
        <v>539</v>
      </c>
      <c r="AR272">
        <v>1</v>
      </c>
      <c r="AT272" s="88">
        <v>30</v>
      </c>
      <c r="AU272" s="90">
        <v>107</v>
      </c>
      <c r="AV272" s="93">
        <f t="shared" si="104"/>
        <v>30107</v>
      </c>
      <c r="AX272" s="5" t="s">
        <v>199</v>
      </c>
    </row>
    <row r="273" spans="1:55" hidden="1" outlineLevel="1">
      <c r="A273" t="s">
        <v>99</v>
      </c>
      <c r="B273" t="s">
        <v>539</v>
      </c>
      <c r="C273" s="1">
        <f t="shared" si="95"/>
        <v>536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>IF(P273&gt;0,RANK(P273,(N273:P273,Q273:AE273)),0)</f>
        <v>0</v>
      </c>
      <c r="G273" s="53">
        <f t="shared" si="93"/>
        <v>228</v>
      </c>
      <c r="H273" s="56">
        <f t="shared" si="94"/>
        <v>0.42537313432835822</v>
      </c>
      <c r="I273" s="2"/>
      <c r="J273" s="2">
        <f t="shared" si="96"/>
        <v>0.26492537313432835</v>
      </c>
      <c r="K273" s="2">
        <f t="shared" si="97"/>
        <v>0.69029850746268662</v>
      </c>
      <c r="L273" s="2">
        <f t="shared" si="98"/>
        <v>0</v>
      </c>
      <c r="M273" s="2">
        <f t="shared" si="99"/>
        <v>4.4776119402984982E-2</v>
      </c>
      <c r="N273" s="1">
        <v>142</v>
      </c>
      <c r="O273" s="1">
        <v>370</v>
      </c>
      <c r="Q273" s="1">
        <v>24</v>
      </c>
      <c r="AG273" s="5">
        <f>IF(Q273&gt;0,RANK(Q273,(N273:P273,Q273:AE273)),0)</f>
        <v>3</v>
      </c>
      <c r="AH273" s="5">
        <f>IF(R273&gt;0,RANK(R273,(N273:P273,Q273:AE273)),0)</f>
        <v>0</v>
      </c>
      <c r="AI273" s="5">
        <f>IF(T273&gt;0,RANK(T273,(N273:P273,Q273:AE273)),0)</f>
        <v>0</v>
      </c>
      <c r="AJ273" s="5">
        <f>IF(S273&gt;0,RANK(S273,(N273:P273,Q273:AE273)),0)</f>
        <v>0</v>
      </c>
      <c r="AK273" s="2">
        <f t="shared" si="100"/>
        <v>4.4776119402985072E-2</v>
      </c>
      <c r="AL273" s="2">
        <f t="shared" si="101"/>
        <v>0</v>
      </c>
      <c r="AM273" s="2">
        <f t="shared" si="102"/>
        <v>0</v>
      </c>
      <c r="AN273" s="2">
        <f t="shared" si="103"/>
        <v>0</v>
      </c>
      <c r="AP273" t="s">
        <v>99</v>
      </c>
      <c r="AQ273" t="s">
        <v>539</v>
      </c>
      <c r="AR273">
        <v>1</v>
      </c>
      <c r="AT273" s="88">
        <v>30</v>
      </c>
      <c r="AU273" s="90">
        <v>109</v>
      </c>
      <c r="AV273" s="93">
        <f t="shared" si="104"/>
        <v>30109</v>
      </c>
      <c r="AX273" s="5" t="s">
        <v>199</v>
      </c>
    </row>
    <row r="274" spans="1:55" hidden="1" outlineLevel="1">
      <c r="A274" t="s">
        <v>30</v>
      </c>
      <c r="B274" t="s">
        <v>539</v>
      </c>
      <c r="C274" s="1">
        <f t="shared" si="95"/>
        <v>68836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>IF(P274&gt;0,RANK(P274,(N274:P274,Q274:AE274)),0)</f>
        <v>0</v>
      </c>
      <c r="G274" s="53">
        <f t="shared" si="93"/>
        <v>804</v>
      </c>
      <c r="H274" s="56">
        <f t="shared" si="94"/>
        <v>1.1679934917775582E-2</v>
      </c>
      <c r="I274" s="2"/>
      <c r="J274" s="2">
        <f t="shared" si="96"/>
        <v>0.47652391190656052</v>
      </c>
      <c r="K274" s="2">
        <f t="shared" si="97"/>
        <v>0.4882038468243361</v>
      </c>
      <c r="L274" s="2">
        <f t="shared" si="98"/>
        <v>0</v>
      </c>
      <c r="M274" s="2">
        <f t="shared" si="99"/>
        <v>3.5272241269103388E-2</v>
      </c>
      <c r="N274" s="1">
        <v>32802</v>
      </c>
      <c r="O274" s="1">
        <v>33606</v>
      </c>
      <c r="Q274" s="1">
        <v>2428</v>
      </c>
      <c r="AG274" s="5">
        <f>IF(Q274&gt;0,RANK(Q274,(N274:P274,Q274:AE274)),0)</f>
        <v>3</v>
      </c>
      <c r="AH274" s="5">
        <f>IF(R274&gt;0,RANK(R274,(N274:P274,Q274:AE274)),0)</f>
        <v>0</v>
      </c>
      <c r="AI274" s="5">
        <f>IF(T274&gt;0,RANK(T274,(N274:P274,Q274:AE274)),0)</f>
        <v>0</v>
      </c>
      <c r="AJ274" s="5">
        <f>IF(S274&gt;0,RANK(S274,(N274:P274,Q274:AE274)),0)</f>
        <v>0</v>
      </c>
      <c r="AK274" s="2">
        <f t="shared" si="100"/>
        <v>3.5272241269103374E-2</v>
      </c>
      <c r="AL274" s="2">
        <f t="shared" si="101"/>
        <v>0</v>
      </c>
      <c r="AM274" s="2">
        <f t="shared" si="102"/>
        <v>0</v>
      </c>
      <c r="AN274" s="2">
        <f t="shared" si="103"/>
        <v>0</v>
      </c>
      <c r="AP274" t="s">
        <v>30</v>
      </c>
      <c r="AQ274" t="s">
        <v>539</v>
      </c>
      <c r="AR274">
        <v>1</v>
      </c>
      <c r="AT274" s="88">
        <v>30</v>
      </c>
      <c r="AU274" s="90">
        <v>111</v>
      </c>
      <c r="AV274" s="93">
        <f t="shared" si="104"/>
        <v>30111</v>
      </c>
      <c r="AX274" s="5" t="s">
        <v>199</v>
      </c>
    </row>
    <row r="275" spans="1:55" collapsed="1">
      <c r="A275" t="s">
        <v>928</v>
      </c>
      <c r="B275" t="s">
        <v>126</v>
      </c>
      <c r="C275" s="1">
        <f t="shared" si="95"/>
        <v>483489</v>
      </c>
      <c r="D275" s="7">
        <f>IF(N275&gt;0, RANK(N275,(N275:P275,Q275:AE275)),0)</f>
        <v>1</v>
      </c>
      <c r="E275" s="7">
        <f>IF(O275&gt;0,RANK(O275,(N275:P275,Q275:AE275)),0)</f>
        <v>2</v>
      </c>
      <c r="F275" s="7">
        <f>IF(P275&gt;0,RANK(P275,(N275:P275,Q275:AE275)),0)</f>
        <v>0</v>
      </c>
      <c r="G275" s="53">
        <f t="shared" si="93"/>
        <v>7571</v>
      </c>
      <c r="H275" s="56">
        <f t="shared" si="94"/>
        <v>1.5659094622628437E-2</v>
      </c>
      <c r="I275" s="2"/>
      <c r="J275" s="2">
        <f t="shared" si="96"/>
        <v>0.48904938892094751</v>
      </c>
      <c r="K275" s="2">
        <f t="shared" si="97"/>
        <v>0.47339029429831908</v>
      </c>
      <c r="L275" s="2">
        <f t="shared" si="98"/>
        <v>0</v>
      </c>
      <c r="M275" s="2">
        <f t="shared" si="99"/>
        <v>3.7560316780733405E-2</v>
      </c>
      <c r="N275" s="1">
        <f>SUM(N219:N274)</f>
        <v>236450</v>
      </c>
      <c r="O275" s="1">
        <f>SUM(O219:O274)</f>
        <v>228879</v>
      </c>
      <c r="Q275" s="1">
        <f>SUM(Q219:Q274)</f>
        <v>18160</v>
      </c>
      <c r="AG275" s="5">
        <f>IF(Q275&gt;0,RANK(Q275,(N275:P275,Q275:AE275)),0)</f>
        <v>3</v>
      </c>
      <c r="AH275" s="5">
        <f>IF(R275&gt;0,RANK(R275,(N275:P275,Q275:AE275)),0)</f>
        <v>0</v>
      </c>
      <c r="AI275" s="5">
        <f>IF(T275&gt;0,RANK(T275,(N275:P275,Q275:AE275)),0)</f>
        <v>0</v>
      </c>
      <c r="AJ275" s="5">
        <f>IF(S275&gt;0,RANK(S275,(N275:P275,Q275:AE275)),0)</f>
        <v>0</v>
      </c>
      <c r="AK275" s="2">
        <f t="shared" si="100"/>
        <v>3.7560316780733377E-2</v>
      </c>
      <c r="AL275" s="2">
        <f t="shared" si="101"/>
        <v>0</v>
      </c>
      <c r="AM275" s="2">
        <f t="shared" si="102"/>
        <v>0</v>
      </c>
      <c r="AN275" s="2">
        <f t="shared" si="103"/>
        <v>0</v>
      </c>
      <c r="AP275" t="s">
        <v>928</v>
      </c>
      <c r="AQ275" t="s">
        <v>126</v>
      </c>
      <c r="AT275" s="88">
        <v>30</v>
      </c>
      <c r="AU275" s="90"/>
      <c r="AV275" s="88">
        <v>30</v>
      </c>
      <c r="AX275" s="5" t="s">
        <v>978</v>
      </c>
    </row>
    <row r="276" spans="1:55">
      <c r="C276" s="1"/>
      <c r="D276" s="7"/>
      <c r="E276" s="7"/>
      <c r="F276" s="7"/>
      <c r="G276" s="53"/>
      <c r="H276" s="56"/>
      <c r="I276" s="2"/>
      <c r="AG276" s="1"/>
      <c r="AH276" s="1"/>
      <c r="AI276" s="1"/>
      <c r="AJ276" s="1"/>
      <c r="AK276" s="1"/>
      <c r="AL276" s="5"/>
      <c r="AM276" s="5"/>
      <c r="AN276" s="5"/>
      <c r="AO276" s="5"/>
      <c r="AT276" s="88"/>
      <c r="AU276" s="90"/>
      <c r="AY276" s="88"/>
      <c r="AZ276" s="90"/>
      <c r="BA276" s="91"/>
      <c r="BC276" s="5"/>
    </row>
    <row r="277" spans="1:55" hidden="1" outlineLevel="1">
      <c r="A277" t="s">
        <v>312</v>
      </c>
      <c r="B277" t="s">
        <v>11</v>
      </c>
      <c r="C277" s="1">
        <f t="shared" ref="C277:C287" si="105">SUM(N277:AE277)</f>
        <v>33304</v>
      </c>
      <c r="D277" s="7">
        <f>IF(N277&gt;0, RANK(N277,(N277:P277,Q277:AE277)),0)</f>
        <v>1</v>
      </c>
      <c r="E277" s="7">
        <f>IF(O277&gt;0,RANK(O277,(N277:P277,Q277:AE277)),0)</f>
        <v>2</v>
      </c>
      <c r="F277" s="7">
        <f>IF(P277&gt;0,RANK(P277,(N277:P277,Q277:AE277)),0)</f>
        <v>0</v>
      </c>
      <c r="G277" s="53">
        <f t="shared" ref="G277:G287" si="106">IF(C277&gt;0,MAX(N277:P277)-LARGE(N277:P277,2),0)</f>
        <v>1054</v>
      </c>
      <c r="H277" s="56">
        <f t="shared" ref="H277:H287" si="107">IF(C277&gt;0,G277/C277,0)</f>
        <v>3.1647850108095121E-2</v>
      </c>
      <c r="I277" s="2"/>
      <c r="J277" s="2">
        <f t="shared" ref="J277:J287" si="108">IF($C277=0,"-",N277/$C277)</f>
        <v>0.50312274801825607</v>
      </c>
      <c r="K277" s="2">
        <f t="shared" ref="K277:K287" si="109">IF($C277=0,"-",O277/$C277)</f>
        <v>0.47147489791016095</v>
      </c>
      <c r="L277" s="2">
        <f t="shared" ref="L277:L287" si="110">IF($C277=0,"-",P277/$C277)</f>
        <v>0</v>
      </c>
      <c r="M277" s="2">
        <f t="shared" ref="M277:M287" si="111">IF(C277=0,"-",(1-J277-K277-L277))</f>
        <v>2.5402354071582978E-2</v>
      </c>
      <c r="N277" s="1">
        <f>SUMIF(Town!$AO$3:$AO$243,$AV277,Town!N$3:N$243)</f>
        <v>16756</v>
      </c>
      <c r="O277" s="1">
        <f>SUMIF(Town!$AO$3:$AO$243,$AV277,Town!O$3:O$243)</f>
        <v>15702</v>
      </c>
      <c r="Q277" s="1">
        <f>SUMIF(Town!$AO$3:$AO$243,$AV277,Town!Q$3:Q$243)</f>
        <v>821</v>
      </c>
      <c r="U277" s="1">
        <f>SUMIF(Town!$AO$3:$AO$243,$AV277,Town!U$3:U$243)</f>
        <v>25</v>
      </c>
      <c r="AG277" s="5">
        <f>IF(Q277&gt;0,RANK(Q277,(N277:P277,Q277:AE277)),0)</f>
        <v>3</v>
      </c>
      <c r="AH277" s="5">
        <f>IF(R277&gt;0,RANK(R277,(N277:P277,Q277:AE277)),0)</f>
        <v>0</v>
      </c>
      <c r="AI277" s="5">
        <f>IF(T277&gt;0,RANK(T277,(N277:P277,Q277:AE277)),0)</f>
        <v>0</v>
      </c>
      <c r="AJ277" s="5">
        <f>IF(S277&gt;0,RANK(S277,(N277:P277,Q277:AE277)),0)</f>
        <v>0</v>
      </c>
      <c r="AK277" s="2">
        <f t="shared" ref="AK277:AK287" si="112">IF($C277=0,"-",Q277/$C277)</f>
        <v>2.465169349027144E-2</v>
      </c>
      <c r="AL277" s="2">
        <f t="shared" ref="AL277:AL287" si="113">IF($C277=0,"-",R277/$C277)</f>
        <v>0</v>
      </c>
      <c r="AM277" s="2">
        <f t="shared" ref="AM277:AM287" si="114">IF($C277=0,"-",T277/$C277)</f>
        <v>0</v>
      </c>
      <c r="AN277" s="2">
        <f t="shared" ref="AN277:AN287" si="115">IF($C277=0,"-",S277/$C277)</f>
        <v>0</v>
      </c>
      <c r="AO277" s="5"/>
      <c r="AP277" t="s">
        <v>312</v>
      </c>
      <c r="AQ277" t="s">
        <v>11</v>
      </c>
      <c r="AT277" s="88">
        <v>33</v>
      </c>
      <c r="AU277" s="90">
        <v>1</v>
      </c>
      <c r="AV277" s="91">
        <f t="shared" ref="AV277:AV286" si="116">AT277*1000+AU277</f>
        <v>33001</v>
      </c>
      <c r="AX277" s="5" t="s">
        <v>199</v>
      </c>
      <c r="AY277" s="88"/>
      <c r="AZ277" s="90"/>
      <c r="BA277" s="91"/>
      <c r="BC277" s="5"/>
    </row>
    <row r="278" spans="1:55" hidden="1" outlineLevel="1">
      <c r="A278" t="s">
        <v>802</v>
      </c>
      <c r="B278" t="s">
        <v>11</v>
      </c>
      <c r="C278" s="1">
        <f t="shared" si="105"/>
        <v>27911</v>
      </c>
      <c r="D278" s="7">
        <f>IF(N278&gt;0, RANK(N278,(N278:P278,Q278:AE278)),0)</f>
        <v>1</v>
      </c>
      <c r="E278" s="7">
        <f>IF(O278&gt;0,RANK(O278,(N278:P278,Q278:AE278)),0)</f>
        <v>2</v>
      </c>
      <c r="F278" s="7">
        <f>IF(P278&gt;0,RANK(P278,(N278:P278,Q278:AE278)),0)</f>
        <v>0</v>
      </c>
      <c r="G278" s="53">
        <f t="shared" si="106"/>
        <v>1446</v>
      </c>
      <c r="H278" s="56">
        <f t="shared" si="107"/>
        <v>5.1807531080935831E-2</v>
      </c>
      <c r="I278" s="2"/>
      <c r="J278" s="2">
        <f t="shared" si="108"/>
        <v>0.51374010246856083</v>
      </c>
      <c r="K278" s="2">
        <f t="shared" si="109"/>
        <v>0.46193257138762495</v>
      </c>
      <c r="L278" s="2">
        <f t="shared" si="110"/>
        <v>0</v>
      </c>
      <c r="M278" s="2">
        <f t="shared" si="111"/>
        <v>2.4327326143814221E-2</v>
      </c>
      <c r="N278" s="1">
        <f>SUMIF(Town!$AO$3:$AO$243,$AV278,Town!N$3:N$243)</f>
        <v>14339</v>
      </c>
      <c r="O278" s="1">
        <f>SUMIF(Town!$AO$3:$AO$243,$AV278,Town!O$3:O$243)</f>
        <v>12893</v>
      </c>
      <c r="Q278" s="1">
        <f>SUMIF(Town!$AO$3:$AO$243,$AV278,Town!Q$3:Q$243)</f>
        <v>664</v>
      </c>
      <c r="U278" s="1">
        <f>SUMIF(Town!$AO$3:$AO$243,$AV278,Town!U$3:U$243)</f>
        <v>15</v>
      </c>
      <c r="AG278" s="5">
        <f>IF(Q278&gt;0,RANK(Q278,(N278:P278,Q278:AE278)),0)</f>
        <v>3</v>
      </c>
      <c r="AH278" s="5">
        <f>IF(R278&gt;0,RANK(R278,(N278:P278,Q278:AE278)),0)</f>
        <v>0</v>
      </c>
      <c r="AI278" s="5">
        <f>IF(T278&gt;0,RANK(T278,(N278:P278,Q278:AE278)),0)</f>
        <v>0</v>
      </c>
      <c r="AJ278" s="5">
        <f>IF(S278&gt;0,RANK(S278,(N278:P278,Q278:AE278)),0)</f>
        <v>0</v>
      </c>
      <c r="AK278" s="2">
        <f t="shared" si="112"/>
        <v>2.3789903622227795E-2</v>
      </c>
      <c r="AL278" s="2">
        <f t="shared" si="113"/>
        <v>0</v>
      </c>
      <c r="AM278" s="2">
        <f t="shared" si="114"/>
        <v>0</v>
      </c>
      <c r="AN278" s="2">
        <f t="shared" si="115"/>
        <v>0</v>
      </c>
      <c r="AO278" s="5"/>
      <c r="AP278" t="s">
        <v>802</v>
      </c>
      <c r="AQ278" t="s">
        <v>11</v>
      </c>
      <c r="AR278">
        <v>1</v>
      </c>
      <c r="AT278" s="88">
        <v>33</v>
      </c>
      <c r="AU278" s="90">
        <v>3</v>
      </c>
      <c r="AV278" s="91">
        <f t="shared" si="116"/>
        <v>33003</v>
      </c>
      <c r="AX278" s="5" t="s">
        <v>199</v>
      </c>
      <c r="AY278" s="88"/>
      <c r="AZ278" s="90"/>
      <c r="BA278" s="91"/>
      <c r="BC278" s="5"/>
    </row>
    <row r="279" spans="1:55" hidden="1" outlineLevel="1">
      <c r="A279" t="s">
        <v>12</v>
      </c>
      <c r="B279" t="s">
        <v>11</v>
      </c>
      <c r="C279" s="1">
        <f t="shared" si="105"/>
        <v>39895</v>
      </c>
      <c r="D279" s="7">
        <f>IF(N279&gt;0, RANK(N279,(N279:P279,Q279:AE279)),0)</f>
        <v>1</v>
      </c>
      <c r="E279" s="7">
        <f>IF(O279&gt;0,RANK(O279,(N279:P279,Q279:AE279)),0)</f>
        <v>2</v>
      </c>
      <c r="F279" s="7">
        <f>IF(P279&gt;0,RANK(P279,(N279:P279,Q279:AE279)),0)</f>
        <v>0</v>
      </c>
      <c r="G279" s="53">
        <f t="shared" si="106"/>
        <v>11646</v>
      </c>
      <c r="H279" s="56">
        <f t="shared" si="107"/>
        <v>0.2919162802356185</v>
      </c>
      <c r="I279" s="2"/>
      <c r="J279" s="2">
        <f t="shared" si="108"/>
        <v>0.63005389146509583</v>
      </c>
      <c r="K279" s="2">
        <f t="shared" si="109"/>
        <v>0.33813761122947739</v>
      </c>
      <c r="L279" s="2">
        <f t="shared" si="110"/>
        <v>0</v>
      </c>
      <c r="M279" s="2">
        <f t="shared" si="111"/>
        <v>3.1808497305426786E-2</v>
      </c>
      <c r="N279" s="1">
        <f>SUMIF(Town!$AO$3:$AO$243,$AV279,Town!N$3:N$243)</f>
        <v>25136</v>
      </c>
      <c r="O279" s="1">
        <f>SUMIF(Town!$AO$3:$AO$243,$AV279,Town!O$3:O$243)</f>
        <v>13490</v>
      </c>
      <c r="Q279" s="1">
        <f>SUMIF(Town!$AO$3:$AO$243,$AV279,Town!Q$3:Q$243)</f>
        <v>1228</v>
      </c>
      <c r="U279" s="1">
        <f>SUMIF(Town!$AO$3:$AO$243,$AV279,Town!U$3:U$243)</f>
        <v>41</v>
      </c>
      <c r="AG279" s="5">
        <f>IF(Q279&gt;0,RANK(Q279,(N279:P279,Q279:AE279)),0)</f>
        <v>3</v>
      </c>
      <c r="AH279" s="5">
        <f>IF(R279&gt;0,RANK(R279,(N279:P279,Q279:AE279)),0)</f>
        <v>0</v>
      </c>
      <c r="AI279" s="5">
        <f>IF(T279&gt;0,RANK(T279,(N279:P279,Q279:AE279)),0)</f>
        <v>0</v>
      </c>
      <c r="AJ279" s="5">
        <f>IF(S279&gt;0,RANK(S279,(N279:P279,Q279:AE279)),0)</f>
        <v>0</v>
      </c>
      <c r="AK279" s="2">
        <f t="shared" si="112"/>
        <v>3.0780799598947237E-2</v>
      </c>
      <c r="AL279" s="2">
        <f t="shared" si="113"/>
        <v>0</v>
      </c>
      <c r="AM279" s="2">
        <f t="shared" si="114"/>
        <v>0</v>
      </c>
      <c r="AN279" s="2">
        <f t="shared" si="115"/>
        <v>0</v>
      </c>
      <c r="AO279" s="5"/>
      <c r="AP279" t="s">
        <v>12</v>
      </c>
      <c r="AQ279" t="s">
        <v>11</v>
      </c>
      <c r="AR279">
        <v>2</v>
      </c>
      <c r="AT279" s="88">
        <v>33</v>
      </c>
      <c r="AU279" s="90">
        <v>5</v>
      </c>
      <c r="AV279" s="91">
        <f t="shared" si="116"/>
        <v>33005</v>
      </c>
      <c r="AX279" s="5" t="s">
        <v>199</v>
      </c>
      <c r="AY279" s="88"/>
      <c r="AZ279" s="90"/>
      <c r="BA279" s="91"/>
      <c r="BC279" s="5"/>
    </row>
    <row r="280" spans="1:55" hidden="1" outlineLevel="1">
      <c r="A280" t="s">
        <v>13</v>
      </c>
      <c r="B280" t="s">
        <v>11</v>
      </c>
      <c r="C280" s="1">
        <f t="shared" si="105"/>
        <v>15398</v>
      </c>
      <c r="D280" s="7">
        <f>IF(N280&gt;0, RANK(N280,(N280:P280,Q280:AE280)),0)</f>
        <v>1</v>
      </c>
      <c r="E280" s="7">
        <f>IF(O280&gt;0,RANK(O280,(N280:P280,Q280:AE280)),0)</f>
        <v>2</v>
      </c>
      <c r="F280" s="7">
        <f>IF(P280&gt;0,RANK(P280,(N280:P280,Q280:AE280)),0)</f>
        <v>0</v>
      </c>
      <c r="G280" s="53">
        <f t="shared" si="106"/>
        <v>2860</v>
      </c>
      <c r="H280" s="56">
        <f t="shared" si="107"/>
        <v>0.18573840758540069</v>
      </c>
      <c r="I280" s="2"/>
      <c r="J280" s="2">
        <f t="shared" si="108"/>
        <v>0.57988050396155344</v>
      </c>
      <c r="K280" s="2">
        <f t="shared" si="109"/>
        <v>0.39414209637615277</v>
      </c>
      <c r="L280" s="2">
        <f t="shared" si="110"/>
        <v>0</v>
      </c>
      <c r="M280" s="2">
        <f t="shared" si="111"/>
        <v>2.5977399662293787E-2</v>
      </c>
      <c r="N280" s="1">
        <f>SUMIF(Town!$AO$3:$AO$243,$AV280,Town!N$3:N$243)</f>
        <v>8929</v>
      </c>
      <c r="O280" s="1">
        <f>SUMIF(Town!$AO$3:$AO$243,$AV280,Town!O$3:O$243)</f>
        <v>6069</v>
      </c>
      <c r="Q280" s="1">
        <f>SUMIF(Town!$AO$3:$AO$243,$AV280,Town!Q$3:Q$243)</f>
        <v>359</v>
      </c>
      <c r="U280" s="1">
        <f>SUMIF(Town!$AO$3:$AO$243,$AV280,Town!U$3:U$243)</f>
        <v>41</v>
      </c>
      <c r="AG280" s="5">
        <f>IF(Q280&gt;0,RANK(Q280,(N280:P280,Q280:AE280)),0)</f>
        <v>3</v>
      </c>
      <c r="AH280" s="5">
        <f>IF(R280&gt;0,RANK(R280,(N280:P280,Q280:AE280)),0)</f>
        <v>0</v>
      </c>
      <c r="AI280" s="5">
        <f>IF(T280&gt;0,RANK(T280,(N280:P280,Q280:AE280)),0)</f>
        <v>0</v>
      </c>
      <c r="AJ280" s="5">
        <f>IF(S280&gt;0,RANK(S280,(N280:P280,Q280:AE280)),0)</f>
        <v>0</v>
      </c>
      <c r="AK280" s="2">
        <f t="shared" si="112"/>
        <v>2.331471619690869E-2</v>
      </c>
      <c r="AL280" s="2">
        <f t="shared" si="113"/>
        <v>0</v>
      </c>
      <c r="AM280" s="2">
        <f t="shared" si="114"/>
        <v>0</v>
      </c>
      <c r="AN280" s="2">
        <f t="shared" si="115"/>
        <v>0</v>
      </c>
      <c r="AO280" s="5"/>
      <c r="AP280" t="s">
        <v>13</v>
      </c>
      <c r="AQ280" t="s">
        <v>11</v>
      </c>
      <c r="AR280">
        <v>2</v>
      </c>
      <c r="AT280" s="88">
        <v>33</v>
      </c>
      <c r="AU280" s="90">
        <v>7</v>
      </c>
      <c r="AV280" s="91">
        <f t="shared" si="116"/>
        <v>33007</v>
      </c>
      <c r="AX280" s="5" t="s">
        <v>199</v>
      </c>
      <c r="AY280" s="88"/>
      <c r="AZ280" s="90"/>
      <c r="BA280" s="91"/>
      <c r="BC280" s="5"/>
    </row>
    <row r="281" spans="1:55" hidden="1" outlineLevel="1">
      <c r="A281" t="s">
        <v>14</v>
      </c>
      <c r="B281" t="s">
        <v>11</v>
      </c>
      <c r="C281" s="1">
        <f t="shared" si="105"/>
        <v>47522</v>
      </c>
      <c r="D281" s="7">
        <f>IF(N281&gt;0, RANK(N281,(N281:P281,Q281:AE281)),0)</f>
        <v>1</v>
      </c>
      <c r="E281" s="7">
        <f>IF(O281&gt;0,RANK(O281,(N281:P281,Q281:AE281)),0)</f>
        <v>2</v>
      </c>
      <c r="F281" s="7">
        <f>IF(P281&gt;0,RANK(P281,(N281:P281,Q281:AE281)),0)</f>
        <v>0</v>
      </c>
      <c r="G281" s="53">
        <f t="shared" si="106"/>
        <v>12936</v>
      </c>
      <c r="H281" s="56">
        <f t="shared" si="107"/>
        <v>0.27221076554017087</v>
      </c>
      <c r="I281" s="2"/>
      <c r="J281" s="2">
        <f t="shared" si="108"/>
        <v>0.61891334539792098</v>
      </c>
      <c r="K281" s="2">
        <f t="shared" si="109"/>
        <v>0.3467025798577501</v>
      </c>
      <c r="L281" s="2">
        <f t="shared" si="110"/>
        <v>0</v>
      </c>
      <c r="M281" s="2">
        <f t="shared" si="111"/>
        <v>3.4384074744328919E-2</v>
      </c>
      <c r="N281" s="1">
        <f>SUMIF(Town!$AO$3:$AO$243,$AV281,Town!N$3:N$243)</f>
        <v>29412</v>
      </c>
      <c r="O281" s="1">
        <f>SUMIF(Town!$AO$3:$AO$243,$AV281,Town!O$3:O$243)</f>
        <v>16476</v>
      </c>
      <c r="Q281" s="1">
        <f>SUMIF(Town!$AO$3:$AO$243,$AV281,Town!Q$3:Q$243)</f>
        <v>1587</v>
      </c>
      <c r="U281" s="1">
        <f>SUMIF(Town!$AO$3:$AO$243,$AV281,Town!U$3:U$243)</f>
        <v>47</v>
      </c>
      <c r="AG281" s="5">
        <f>IF(Q281&gt;0,RANK(Q281,(N281:P281,Q281:AE281)),0)</f>
        <v>3</v>
      </c>
      <c r="AH281" s="5">
        <f>IF(R281&gt;0,RANK(R281,(N281:P281,Q281:AE281)),0)</f>
        <v>0</v>
      </c>
      <c r="AI281" s="5">
        <f>IF(T281&gt;0,RANK(T281,(N281:P281,Q281:AE281)),0)</f>
        <v>0</v>
      </c>
      <c r="AJ281" s="5">
        <f>IF(S281&gt;0,RANK(S281,(N281:P281,Q281:AE281)),0)</f>
        <v>0</v>
      </c>
      <c r="AK281" s="2">
        <f t="shared" si="112"/>
        <v>3.3395059130507977E-2</v>
      </c>
      <c r="AL281" s="2">
        <f t="shared" si="113"/>
        <v>0</v>
      </c>
      <c r="AM281" s="2">
        <f t="shared" si="114"/>
        <v>0</v>
      </c>
      <c r="AN281" s="2">
        <f t="shared" si="115"/>
        <v>0</v>
      </c>
      <c r="AO281" s="5"/>
      <c r="AP281" t="s">
        <v>14</v>
      </c>
      <c r="AQ281" t="s">
        <v>11</v>
      </c>
      <c r="AT281" s="88">
        <v>33</v>
      </c>
      <c r="AU281" s="90">
        <v>9</v>
      </c>
      <c r="AV281" s="91">
        <f t="shared" si="116"/>
        <v>33009</v>
      </c>
      <c r="AX281" s="5" t="s">
        <v>199</v>
      </c>
      <c r="AY281" s="88"/>
      <c r="AZ281" s="90"/>
      <c r="BA281" s="91"/>
      <c r="BC281" s="5"/>
    </row>
    <row r="282" spans="1:55" hidden="1" outlineLevel="1">
      <c r="A282" t="s">
        <v>15</v>
      </c>
      <c r="B282" t="s">
        <v>11</v>
      </c>
      <c r="C282" s="1">
        <f t="shared" si="105"/>
        <v>201110</v>
      </c>
      <c r="D282" s="7">
        <f>IF(N282&gt;0, RANK(N282,(N282:P282,Q282:AE282)),0)</f>
        <v>1</v>
      </c>
      <c r="E282" s="7">
        <f>IF(O282&gt;0,RANK(O282,(N282:P282,Q282:AE282)),0)</f>
        <v>2</v>
      </c>
      <c r="F282" s="7">
        <f>IF(P282&gt;0,RANK(P282,(N282:P282,Q282:AE282)),0)</f>
        <v>0</v>
      </c>
      <c r="G282" s="53">
        <f t="shared" si="106"/>
        <v>13926</v>
      </c>
      <c r="H282" s="56">
        <f t="shared" si="107"/>
        <v>6.9245686440256582E-2</v>
      </c>
      <c r="I282" s="2"/>
      <c r="J282" s="2">
        <f t="shared" si="108"/>
        <v>0.51984983342449409</v>
      </c>
      <c r="K282" s="2">
        <f t="shared" si="109"/>
        <v>0.45060414698423751</v>
      </c>
      <c r="L282" s="2">
        <f t="shared" si="110"/>
        <v>0</v>
      </c>
      <c r="M282" s="2">
        <f t="shared" si="111"/>
        <v>2.9546019591268402E-2</v>
      </c>
      <c r="N282" s="1">
        <f>SUMIF(Town!$AO$3:$AO$243,$AV282,Town!N$3:N$243)</f>
        <v>104547</v>
      </c>
      <c r="O282" s="1">
        <f>SUMIF(Town!$AO$3:$AO$243,$AV282,Town!O$3:O$243)</f>
        <v>90621</v>
      </c>
      <c r="Q282" s="1">
        <f>SUMIF(Town!$AO$3:$AO$243,$AV282,Town!Q$3:Q$243)</f>
        <v>5749</v>
      </c>
      <c r="U282" s="1">
        <f>SUMIF(Town!$AO$3:$AO$243,$AV282,Town!U$3:U$243)</f>
        <v>193</v>
      </c>
      <c r="AG282" s="5">
        <f>IF(Q282&gt;0,RANK(Q282,(N282:P282,Q282:AE282)),0)</f>
        <v>3</v>
      </c>
      <c r="AH282" s="5">
        <f>IF(R282&gt;0,RANK(R282,(N282:P282,Q282:AE282)),0)</f>
        <v>0</v>
      </c>
      <c r="AI282" s="5">
        <f>IF(T282&gt;0,RANK(T282,(N282:P282,Q282:AE282)),0)</f>
        <v>0</v>
      </c>
      <c r="AJ282" s="5">
        <f>IF(S282&gt;0,RANK(S282,(N282:P282,Q282:AE282)),0)</f>
        <v>0</v>
      </c>
      <c r="AK282" s="2">
        <f t="shared" si="112"/>
        <v>2.8586345780915918E-2</v>
      </c>
      <c r="AL282" s="2">
        <f t="shared" si="113"/>
        <v>0</v>
      </c>
      <c r="AM282" s="2">
        <f t="shared" si="114"/>
        <v>0</v>
      </c>
      <c r="AN282" s="2">
        <f t="shared" si="115"/>
        <v>0</v>
      </c>
      <c r="AO282" s="5"/>
      <c r="AP282" t="s">
        <v>15</v>
      </c>
      <c r="AQ282" t="s">
        <v>11</v>
      </c>
      <c r="AT282" s="88">
        <v>33</v>
      </c>
      <c r="AU282" s="90">
        <v>11</v>
      </c>
      <c r="AV282" s="91">
        <f t="shared" si="116"/>
        <v>33011</v>
      </c>
      <c r="AX282" s="5" t="s">
        <v>199</v>
      </c>
      <c r="AY282" s="88"/>
      <c r="AZ282" s="90"/>
      <c r="BA282" s="91"/>
      <c r="BC282" s="5"/>
    </row>
    <row r="283" spans="1:55" hidden="1" outlineLevel="1">
      <c r="A283" t="s">
        <v>16</v>
      </c>
      <c r="B283" t="s">
        <v>11</v>
      </c>
      <c r="C283" s="1">
        <f t="shared" si="105"/>
        <v>79136</v>
      </c>
      <c r="D283" s="7">
        <f>IF(N283&gt;0, RANK(N283,(N283:P283,Q283:AE283)),0)</f>
        <v>1</v>
      </c>
      <c r="E283" s="7">
        <f>IF(O283&gt;0,RANK(O283,(N283:P283,Q283:AE283)),0)</f>
        <v>2</v>
      </c>
      <c r="F283" s="7">
        <f>IF(P283&gt;0,RANK(P283,(N283:P283,Q283:AE283)),0)</f>
        <v>0</v>
      </c>
      <c r="G283" s="53">
        <f t="shared" si="106"/>
        <v>14910</v>
      </c>
      <c r="H283" s="56">
        <f t="shared" si="107"/>
        <v>0.18840982612211887</v>
      </c>
      <c r="I283" s="2"/>
      <c r="J283" s="2">
        <f t="shared" si="108"/>
        <v>0.58174534977759806</v>
      </c>
      <c r="K283" s="2">
        <f t="shared" si="109"/>
        <v>0.39333552365547919</v>
      </c>
      <c r="L283" s="2">
        <f t="shared" si="110"/>
        <v>0</v>
      </c>
      <c r="M283" s="2">
        <f t="shared" si="111"/>
        <v>2.4919126566922745E-2</v>
      </c>
      <c r="N283" s="1">
        <f>SUMIF(Town!$AO$3:$AO$243,$AV283,Town!N$3:N$243)</f>
        <v>46037</v>
      </c>
      <c r="O283" s="1">
        <f>SUMIF(Town!$AO$3:$AO$243,$AV283,Town!O$3:O$243)</f>
        <v>31127</v>
      </c>
      <c r="Q283" s="1">
        <f>SUMIF(Town!$AO$3:$AO$243,$AV283,Town!Q$3:Q$243)</f>
        <v>1887</v>
      </c>
      <c r="U283" s="1">
        <f>SUMIF(Town!$AO$3:$AO$243,$AV283,Town!U$3:U$243)</f>
        <v>85</v>
      </c>
      <c r="AG283" s="5">
        <f>IF(Q283&gt;0,RANK(Q283,(N283:P283,Q283:AE283)),0)</f>
        <v>3</v>
      </c>
      <c r="AH283" s="5">
        <f>IF(R283&gt;0,RANK(R283,(N283:P283,Q283:AE283)),0)</f>
        <v>0</v>
      </c>
      <c r="AI283" s="5">
        <f>IF(T283&gt;0,RANK(T283,(N283:P283,Q283:AE283)),0)</f>
        <v>0</v>
      </c>
      <c r="AJ283" s="5">
        <f>IF(S283&gt;0,RANK(S283,(N283:P283,Q283:AE283)),0)</f>
        <v>0</v>
      </c>
      <c r="AK283" s="2">
        <f t="shared" si="112"/>
        <v>2.3845026283865749E-2</v>
      </c>
      <c r="AL283" s="2">
        <f t="shared" si="113"/>
        <v>0</v>
      </c>
      <c r="AM283" s="2">
        <f t="shared" si="114"/>
        <v>0</v>
      </c>
      <c r="AN283" s="2">
        <f t="shared" si="115"/>
        <v>0</v>
      </c>
      <c r="AO283" s="5"/>
      <c r="AP283" t="s">
        <v>16</v>
      </c>
      <c r="AQ283" t="s">
        <v>11</v>
      </c>
      <c r="AT283" s="88">
        <v>33</v>
      </c>
      <c r="AU283" s="90">
        <v>13</v>
      </c>
      <c r="AV283" s="91">
        <f t="shared" si="116"/>
        <v>33013</v>
      </c>
      <c r="AX283" s="5" t="s">
        <v>199</v>
      </c>
      <c r="AY283" s="88"/>
      <c r="AZ283" s="90"/>
      <c r="BA283" s="91"/>
      <c r="BC283" s="5"/>
    </row>
    <row r="284" spans="1:55" hidden="1" outlineLevel="1">
      <c r="A284" t="s">
        <v>294</v>
      </c>
      <c r="B284" t="s">
        <v>11</v>
      </c>
      <c r="C284" s="1">
        <f t="shared" si="105"/>
        <v>165884</v>
      </c>
      <c r="D284" s="7">
        <f>IF(N284&gt;0, RANK(N284,(N284:P284,Q284:AE284)),0)</f>
        <v>1</v>
      </c>
      <c r="E284" s="7">
        <f>IF(O284&gt;0,RANK(O284,(N284:P284,Q284:AE284)),0)</f>
        <v>2</v>
      </c>
      <c r="F284" s="7">
        <f>IF(P284&gt;0,RANK(P284,(N284:P284,Q284:AE284)),0)</f>
        <v>0</v>
      </c>
      <c r="G284" s="53">
        <f t="shared" si="106"/>
        <v>7192</v>
      </c>
      <c r="H284" s="56">
        <f t="shared" si="107"/>
        <v>4.335559788768055E-2</v>
      </c>
      <c r="I284" s="2"/>
      <c r="J284" s="2">
        <f t="shared" si="108"/>
        <v>0.50810807552265436</v>
      </c>
      <c r="K284" s="2">
        <f t="shared" si="109"/>
        <v>0.46475247763497385</v>
      </c>
      <c r="L284" s="2">
        <f t="shared" si="110"/>
        <v>0</v>
      </c>
      <c r="M284" s="2">
        <f t="shared" si="111"/>
        <v>2.7139446842371795E-2</v>
      </c>
      <c r="N284" s="1">
        <f>SUMIF(Town!$AO$3:$AO$243,$AV284,Town!N$3:N$243)</f>
        <v>84287</v>
      </c>
      <c r="O284" s="1">
        <f>SUMIF(Town!$AO$3:$AO$243,$AV284,Town!O$3:O$243)</f>
        <v>77095</v>
      </c>
      <c r="Q284" s="1">
        <f>SUMIF(Town!$AO$3:$AO$243,$AV284,Town!Q$3:Q$243)</f>
        <v>4358</v>
      </c>
      <c r="U284" s="1">
        <f>SUMIF(Town!$AO$3:$AO$243,$AV284,Town!U$3:U$243)</f>
        <v>144</v>
      </c>
      <c r="AG284" s="5">
        <f>IF(Q284&gt;0,RANK(Q284,(N284:P284,Q284:AE284)),0)</f>
        <v>3</v>
      </c>
      <c r="AH284" s="5">
        <f>IF(R284&gt;0,RANK(R284,(N284:P284,Q284:AE284)),0)</f>
        <v>0</v>
      </c>
      <c r="AI284" s="5">
        <f>IF(T284&gt;0,RANK(T284,(N284:P284,Q284:AE284)),0)</f>
        <v>0</v>
      </c>
      <c r="AJ284" s="5">
        <f>IF(S284&gt;0,RANK(S284,(N284:P284,Q284:AE284)),0)</f>
        <v>0</v>
      </c>
      <c r="AK284" s="2">
        <f t="shared" si="112"/>
        <v>2.6271370355187961E-2</v>
      </c>
      <c r="AL284" s="2">
        <f t="shared" si="113"/>
        <v>0</v>
      </c>
      <c r="AM284" s="2">
        <f t="shared" si="114"/>
        <v>0</v>
      </c>
      <c r="AN284" s="2">
        <f t="shared" si="115"/>
        <v>0</v>
      </c>
      <c r="AO284" s="5"/>
      <c r="AP284" t="s">
        <v>294</v>
      </c>
      <c r="AQ284" t="s">
        <v>11</v>
      </c>
      <c r="AT284" s="88">
        <v>33</v>
      </c>
      <c r="AU284" s="90">
        <v>15</v>
      </c>
      <c r="AV284" s="91">
        <f t="shared" si="116"/>
        <v>33015</v>
      </c>
      <c r="AX284" s="5" t="s">
        <v>199</v>
      </c>
      <c r="AY284" s="88"/>
      <c r="AZ284" s="90"/>
      <c r="BA284" s="91"/>
      <c r="BC284" s="5"/>
    </row>
    <row r="285" spans="1:55" hidden="1" outlineLevel="1">
      <c r="A285" t="s">
        <v>317</v>
      </c>
      <c r="B285" t="s">
        <v>11</v>
      </c>
      <c r="C285" s="1">
        <f t="shared" si="105"/>
        <v>62390</v>
      </c>
      <c r="D285" s="7">
        <f>IF(N285&gt;0, RANK(N285,(N285:P285,Q285:AE285)),0)</f>
        <v>1</v>
      </c>
      <c r="E285" s="7">
        <f>IF(O285&gt;0,RANK(O285,(N285:P285,Q285:AE285)),0)</f>
        <v>2</v>
      </c>
      <c r="F285" s="7">
        <f>IF(P285&gt;0,RANK(P285,(N285:P285,Q285:AE285)),0)</f>
        <v>0</v>
      </c>
      <c r="G285" s="53">
        <f t="shared" si="106"/>
        <v>13733</v>
      </c>
      <c r="H285" s="56">
        <f t="shared" si="107"/>
        <v>0.22011540310947267</v>
      </c>
      <c r="I285" s="2"/>
      <c r="J285" s="2">
        <f t="shared" si="108"/>
        <v>0.59496714217021962</v>
      </c>
      <c r="K285" s="2">
        <f t="shared" si="109"/>
        <v>0.37485173906074692</v>
      </c>
      <c r="L285" s="2">
        <f t="shared" si="110"/>
        <v>0</v>
      </c>
      <c r="M285" s="2">
        <f t="shared" si="111"/>
        <v>3.0181118769033455E-2</v>
      </c>
      <c r="N285" s="1">
        <f>SUMIF(Town!$AO$3:$AO$243,$AV285,Town!N$3:N$243)</f>
        <v>37120</v>
      </c>
      <c r="O285" s="1">
        <f>SUMIF(Town!$AO$3:$AO$243,$AV285,Town!O$3:O$243)</f>
        <v>23387</v>
      </c>
      <c r="Q285" s="1">
        <f>SUMIF(Town!$AO$3:$AO$243,$AV285,Town!Q$3:Q$243)</f>
        <v>1831</v>
      </c>
      <c r="U285" s="1">
        <f>SUMIF(Town!$AO$3:$AO$243,$AV285,Town!U$3:U$243)</f>
        <v>52</v>
      </c>
      <c r="AG285" s="5">
        <f>IF(Q285&gt;0,RANK(Q285,(N285:P285,Q285:AE285)),0)</f>
        <v>3</v>
      </c>
      <c r="AH285" s="5">
        <f>IF(R285&gt;0,RANK(R285,(N285:P285,Q285:AE285)),0)</f>
        <v>0</v>
      </c>
      <c r="AI285" s="5">
        <f>IF(T285&gt;0,RANK(T285,(N285:P285,Q285:AE285)),0)</f>
        <v>0</v>
      </c>
      <c r="AJ285" s="5">
        <f>IF(S285&gt;0,RANK(S285,(N285:P285,Q285:AE285)),0)</f>
        <v>0</v>
      </c>
      <c r="AK285" s="2">
        <f t="shared" si="112"/>
        <v>2.9347651867286426E-2</v>
      </c>
      <c r="AL285" s="2">
        <f t="shared" si="113"/>
        <v>0</v>
      </c>
      <c r="AM285" s="2">
        <f t="shared" si="114"/>
        <v>0</v>
      </c>
      <c r="AN285" s="2">
        <f t="shared" si="115"/>
        <v>0</v>
      </c>
      <c r="AO285" s="5"/>
      <c r="AP285" t="s">
        <v>317</v>
      </c>
      <c r="AQ285" t="s">
        <v>11</v>
      </c>
      <c r="AR285">
        <v>1</v>
      </c>
      <c r="AT285" s="88">
        <v>33</v>
      </c>
      <c r="AU285" s="90">
        <v>17</v>
      </c>
      <c r="AV285" s="91">
        <f t="shared" si="116"/>
        <v>33017</v>
      </c>
      <c r="AX285" s="5" t="s">
        <v>199</v>
      </c>
      <c r="AY285" s="88"/>
      <c r="AZ285" s="90"/>
      <c r="BA285" s="91"/>
      <c r="BC285" s="5"/>
    </row>
    <row r="286" spans="1:55" hidden="1" outlineLevel="1">
      <c r="A286" t="s">
        <v>985</v>
      </c>
      <c r="B286" t="s">
        <v>11</v>
      </c>
      <c r="C286" s="1">
        <f t="shared" si="105"/>
        <v>21327</v>
      </c>
      <c r="D286" s="7">
        <f>IF(N286&gt;0, RANK(N286,(N286:P286,Q286:AE286)),0)</f>
        <v>1</v>
      </c>
      <c r="E286" s="7">
        <f>IF(O286&gt;0,RANK(O286,(N286:P286,Q286:AE286)),0)</f>
        <v>2</v>
      </c>
      <c r="F286" s="7">
        <f>IF(P286&gt;0,RANK(P286,(N286:P286,Q286:AE286)),0)</f>
        <v>0</v>
      </c>
      <c r="G286" s="53">
        <f t="shared" si="106"/>
        <v>4205</v>
      </c>
      <c r="H286" s="56">
        <f t="shared" si="107"/>
        <v>0.19716790922305058</v>
      </c>
      <c r="I286" s="2"/>
      <c r="J286" s="2">
        <f t="shared" si="108"/>
        <v>0.5800628311529985</v>
      </c>
      <c r="K286" s="2">
        <f t="shared" si="109"/>
        <v>0.38289492192994795</v>
      </c>
      <c r="L286" s="2">
        <f t="shared" si="110"/>
        <v>0</v>
      </c>
      <c r="M286" s="2">
        <f t="shared" si="111"/>
        <v>3.7042246917053545E-2</v>
      </c>
      <c r="N286" s="1">
        <f>SUMIF(Town!$AO$3:$AO$243,$AV286,Town!N$3:N$243)</f>
        <v>12371</v>
      </c>
      <c r="O286" s="1">
        <f>SUMIF(Town!$AO$3:$AO$243,$AV286,Town!O$3:O$243)</f>
        <v>8166</v>
      </c>
      <c r="Q286" s="1">
        <f>SUMIF(Town!$AO$3:$AO$243,$AV286,Town!Q$3:Q$243)</f>
        <v>767</v>
      </c>
      <c r="U286" s="1">
        <f>SUMIF(Town!$AO$3:$AO$243,$AV286,Town!U$3:U$243)</f>
        <v>23</v>
      </c>
      <c r="AG286" s="5">
        <f>IF(Q286&gt;0,RANK(Q286,(N286:P286,Q286:AE286)),0)</f>
        <v>3</v>
      </c>
      <c r="AH286" s="5">
        <f>IF(R286&gt;0,RANK(R286,(N286:P286,Q286:AE286)),0)</f>
        <v>0</v>
      </c>
      <c r="AI286" s="5">
        <f>IF(T286&gt;0,RANK(T286,(N286:P286,Q286:AE286)),0)</f>
        <v>0</v>
      </c>
      <c r="AJ286" s="5">
        <f>IF(S286&gt;0,RANK(S286,(N286:P286,Q286:AE286)),0)</f>
        <v>0</v>
      </c>
      <c r="AK286" s="2">
        <f t="shared" si="112"/>
        <v>3.5963801753645615E-2</v>
      </c>
      <c r="AL286" s="2">
        <f t="shared" si="113"/>
        <v>0</v>
      </c>
      <c r="AM286" s="2">
        <f t="shared" si="114"/>
        <v>0</v>
      </c>
      <c r="AN286" s="2">
        <f t="shared" si="115"/>
        <v>0</v>
      </c>
      <c r="AO286" s="5"/>
      <c r="AP286" t="s">
        <v>985</v>
      </c>
      <c r="AQ286" t="s">
        <v>11</v>
      </c>
      <c r="AR286">
        <v>2</v>
      </c>
      <c r="AT286" s="88">
        <v>33</v>
      </c>
      <c r="AU286" s="90">
        <v>19</v>
      </c>
      <c r="AV286" s="91">
        <f t="shared" si="116"/>
        <v>33019</v>
      </c>
      <c r="AX286" s="5" t="s">
        <v>199</v>
      </c>
      <c r="AY286" s="88"/>
      <c r="AZ286" s="90"/>
      <c r="BA286" s="91"/>
      <c r="BC286" s="5"/>
    </row>
    <row r="287" spans="1:55" collapsed="1">
      <c r="A287" t="s">
        <v>318</v>
      </c>
      <c r="B287" t="s">
        <v>126</v>
      </c>
      <c r="C287" s="1">
        <f t="shared" si="105"/>
        <v>693877</v>
      </c>
      <c r="D287" s="7">
        <f>IF(N287&gt;0, RANK(N287,(N287:P287,Q287:AE287)),0)</f>
        <v>1</v>
      </c>
      <c r="E287" s="7">
        <f>IF(O287&gt;0,RANK(O287,(N287:P287,Q287:AE287)),0)</f>
        <v>2</v>
      </c>
      <c r="F287" s="7">
        <f>IF(P287&gt;0,RANK(P287,(N287:P287,Q287:AE287)),0)</f>
        <v>0</v>
      </c>
      <c r="G287" s="53">
        <f t="shared" si="106"/>
        <v>83908</v>
      </c>
      <c r="H287" s="56">
        <f t="shared" si="107"/>
        <v>0.12092633132385135</v>
      </c>
      <c r="I287" s="2"/>
      <c r="J287" s="2">
        <f t="shared" si="108"/>
        <v>0.54611119838242228</v>
      </c>
      <c r="K287" s="2">
        <f t="shared" si="109"/>
        <v>0.42518486705857089</v>
      </c>
      <c r="L287" s="2">
        <f t="shared" si="110"/>
        <v>0</v>
      </c>
      <c r="M287" s="2">
        <f t="shared" si="111"/>
        <v>2.8703934559006827E-2</v>
      </c>
      <c r="N287" s="1">
        <f>SUM(N277:N286)</f>
        <v>378934</v>
      </c>
      <c r="O287" s="1">
        <f>SUM(O277:O286)</f>
        <v>295026</v>
      </c>
      <c r="Q287" s="1">
        <f>SUM(Q277:Q286)</f>
        <v>19251</v>
      </c>
      <c r="U287" s="1">
        <f>SUM(U277:U286)</f>
        <v>666</v>
      </c>
      <c r="AG287" s="5">
        <f>IF(Q287&gt;0,RANK(Q287,(N287:P287,Q287:AE287)),0)</f>
        <v>3</v>
      </c>
      <c r="AH287" s="5">
        <f>IF(R287&gt;0,RANK(R287,(N287:P287,Q287:AE287)),0)</f>
        <v>0</v>
      </c>
      <c r="AI287" s="5">
        <f>IF(T287&gt;0,RANK(T287,(N287:P287,Q287:AE287)),0)</f>
        <v>0</v>
      </c>
      <c r="AJ287" s="5">
        <f>IF(S287&gt;0,RANK(S287,(N287:P287,Q287:AE287)),0)</f>
        <v>0</v>
      </c>
      <c r="AK287" s="2">
        <f t="shared" si="112"/>
        <v>2.7744110267381682E-2</v>
      </c>
      <c r="AL287" s="2">
        <f t="shared" si="113"/>
        <v>0</v>
      </c>
      <c r="AM287" s="2">
        <f t="shared" si="114"/>
        <v>0</v>
      </c>
      <c r="AN287" s="2">
        <f t="shared" si="115"/>
        <v>0</v>
      </c>
      <c r="AO287" s="5"/>
      <c r="AP287" t="s">
        <v>318</v>
      </c>
      <c r="AQ287" t="s">
        <v>126</v>
      </c>
      <c r="AT287" s="88">
        <v>33</v>
      </c>
      <c r="AU287" s="90"/>
      <c r="AV287" s="88">
        <v>33</v>
      </c>
      <c r="AX287" s="5" t="s">
        <v>978</v>
      </c>
      <c r="AY287" s="88"/>
      <c r="AZ287" s="90"/>
      <c r="BA287" s="88"/>
      <c r="BC287" s="5"/>
    </row>
    <row r="288" spans="1:55">
      <c r="C288" s="1"/>
      <c r="D288" s="7"/>
      <c r="E288" s="7"/>
      <c r="F288" s="7"/>
      <c r="G288" s="53"/>
      <c r="H288" s="56"/>
      <c r="AG288" s="5"/>
      <c r="AH288" s="5"/>
      <c r="AI288" s="5"/>
      <c r="AJ288" s="5"/>
      <c r="AR288" s="1"/>
      <c r="AT288" s="88"/>
      <c r="AU288" s="90"/>
    </row>
    <row r="289" spans="1:50" ht="13" hidden="1" customHeight="1" outlineLevel="1">
      <c r="A289" t="s">
        <v>261</v>
      </c>
      <c r="B289" t="s">
        <v>542</v>
      </c>
      <c r="C289" s="1">
        <f t="shared" ref="C289:C320" si="117">SUM(N289:AE289)</f>
        <v>67113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>IF(P289&gt;0,RANK(P289,(N289:P289,Q289:AE289)),0)</f>
        <v>0</v>
      </c>
      <c r="G289" s="53">
        <f t="shared" ref="G289:G309" si="118">IF(C289&gt;0,MAX(N289:P289)-LARGE(N289:P289,2),0)</f>
        <v>14420</v>
      </c>
      <c r="H289" s="56">
        <f t="shared" ref="H289:H309" si="119">IF(C289&gt;0,G289/C289,0)</f>
        <v>0.21486150224248654</v>
      </c>
      <c r="I289" s="2"/>
      <c r="J289" s="2">
        <f t="shared" ref="J289:J320" si="120">IF($C289=0,"-",N289/$C289)</f>
        <v>0.38180382340232144</v>
      </c>
      <c r="K289" s="2">
        <f t="shared" ref="K289:K320" si="121">IF($C289=0,"-",O289/$C289)</f>
        <v>0.59666532564480801</v>
      </c>
      <c r="L289" s="2">
        <f t="shared" ref="L289:L320" si="122">IF($C289=0,"-",P289/$C289)</f>
        <v>0</v>
      </c>
      <c r="M289" s="2">
        <f t="shared" ref="M289:M320" si="123">IF(C289=0,"-",(1-J289-K289-L289))</f>
        <v>2.1530850952870551E-2</v>
      </c>
      <c r="N289" s="1">
        <v>25624</v>
      </c>
      <c r="O289" s="1">
        <v>40044</v>
      </c>
      <c r="Q289" s="1">
        <v>1433</v>
      </c>
      <c r="U289" s="1">
        <v>12</v>
      </c>
      <c r="AG289" s="5">
        <f>IF(Q289&gt;0,RANK(Q289,(N289:P289,Q289:AE289)),0)</f>
        <v>3</v>
      </c>
      <c r="AH289" s="5">
        <f>IF(R289&gt;0,RANK(R289,(N289:P289,Q289:AE289)),0)</f>
        <v>0</v>
      </c>
      <c r="AI289" s="5">
        <f>IF(T289&gt;0,RANK(T289,(N289:P289,Q289:AE289)),0)</f>
        <v>0</v>
      </c>
      <c r="AJ289" s="5">
        <f>IF(S289&gt;0,RANK(S289,(N289:P289,Q289:AE289)),0)</f>
        <v>0</v>
      </c>
      <c r="AK289" s="2">
        <f t="shared" ref="AK289:AK320" si="124">IF($C289=0,"-",Q289/$C289)</f>
        <v>2.1352048038383024E-2</v>
      </c>
      <c r="AL289" s="2">
        <f t="shared" ref="AL289:AL320" si="125">IF($C289=0,"-",R289/$C289)</f>
        <v>0</v>
      </c>
      <c r="AM289" s="2">
        <f t="shared" ref="AM289:AM320" si="126">IF($C289=0,"-",T289/$C289)</f>
        <v>0</v>
      </c>
      <c r="AN289" s="2">
        <f t="shared" ref="AN289:AN320" si="127">IF($C289=0,"-",S289/$C289)</f>
        <v>0</v>
      </c>
      <c r="AP289" t="s">
        <v>261</v>
      </c>
      <c r="AQ289" t="s">
        <v>542</v>
      </c>
      <c r="AT289" s="88">
        <v>37</v>
      </c>
      <c r="AU289" s="90">
        <v>1</v>
      </c>
      <c r="AV289" s="93">
        <f t="shared" ref="AV289:AV342" si="128">1000*AT289+AU289</f>
        <v>37001</v>
      </c>
      <c r="AX289" s="5" t="s">
        <v>199</v>
      </c>
    </row>
    <row r="290" spans="1:50" ht="13" hidden="1" customHeight="1" outlineLevel="1">
      <c r="A290" t="s">
        <v>262</v>
      </c>
      <c r="B290" t="s">
        <v>542</v>
      </c>
      <c r="C290" s="1">
        <f t="shared" si="117"/>
        <v>17227</v>
      </c>
      <c r="D290" s="7">
        <f>IF(N290&gt;0, RANK(N290,(N290:P290,Q290:AE290)),0)</f>
        <v>2</v>
      </c>
      <c r="E290" s="7">
        <f>IF(O290&gt;0,RANK(O290,(N290:P290,Q290:AE290)),0)</f>
        <v>1</v>
      </c>
      <c r="F290" s="7">
        <f>IF(P290&gt;0,RANK(P290,(N290:P290,Q290:AE290)),0)</f>
        <v>0</v>
      </c>
      <c r="G290" s="53">
        <f t="shared" si="118"/>
        <v>9448</v>
      </c>
      <c r="H290" s="56">
        <f t="shared" si="119"/>
        <v>0.54844140012770648</v>
      </c>
      <c r="I290" s="2"/>
      <c r="J290" s="2">
        <f t="shared" si="120"/>
        <v>0.21872641783247229</v>
      </c>
      <c r="K290" s="2">
        <f t="shared" si="121"/>
        <v>0.76716781796017874</v>
      </c>
      <c r="L290" s="2">
        <f t="shared" si="122"/>
        <v>0</v>
      </c>
      <c r="M290" s="2">
        <f t="shared" si="123"/>
        <v>1.4105764207348992E-2</v>
      </c>
      <c r="N290" s="1">
        <v>3768</v>
      </c>
      <c r="O290" s="1">
        <v>13216</v>
      </c>
      <c r="Q290" s="1">
        <v>239</v>
      </c>
      <c r="U290" s="1">
        <v>4</v>
      </c>
      <c r="AG290" s="5">
        <f>IF(Q290&gt;0,RANK(Q290,(N290:P290,Q290:AE290)),0)</f>
        <v>3</v>
      </c>
      <c r="AH290" s="5">
        <f>IF(R290&gt;0,RANK(R290,(N290:P290,Q290:AE290)),0)</f>
        <v>0</v>
      </c>
      <c r="AI290" s="5">
        <f>IF(T290&gt;0,RANK(T290,(N290:P290,Q290:AE290)),0)</f>
        <v>0</v>
      </c>
      <c r="AJ290" s="5">
        <f>IF(S290&gt;0,RANK(S290,(N290:P290,Q290:AE290)),0)</f>
        <v>0</v>
      </c>
      <c r="AK290" s="2">
        <f t="shared" si="124"/>
        <v>1.3873570557845242E-2</v>
      </c>
      <c r="AL290" s="2">
        <f t="shared" si="125"/>
        <v>0</v>
      </c>
      <c r="AM290" s="2">
        <f t="shared" si="126"/>
        <v>0</v>
      </c>
      <c r="AN290" s="2">
        <f t="shared" si="127"/>
        <v>0</v>
      </c>
      <c r="AP290" t="s">
        <v>262</v>
      </c>
      <c r="AQ290" t="s">
        <v>542</v>
      </c>
      <c r="AR290">
        <v>5</v>
      </c>
      <c r="AT290" s="88">
        <v>37</v>
      </c>
      <c r="AU290" s="90">
        <v>3</v>
      </c>
      <c r="AV290" s="93">
        <f t="shared" si="128"/>
        <v>37003</v>
      </c>
      <c r="AX290" s="5" t="s">
        <v>199</v>
      </c>
    </row>
    <row r="291" spans="1:50" ht="13" hidden="1" customHeight="1" outlineLevel="1">
      <c r="A291" t="s">
        <v>552</v>
      </c>
      <c r="B291" t="s">
        <v>542</v>
      </c>
      <c r="C291" s="1">
        <f t="shared" si="117"/>
        <v>5051</v>
      </c>
      <c r="D291" s="7">
        <f>IF(N291&gt;0, RANK(N291,(N291:P291,Q291:AE291)),0)</f>
        <v>2</v>
      </c>
      <c r="E291" s="7">
        <f>IF(O291&gt;0,RANK(O291,(N291:P291,Q291:AE291)),0)</f>
        <v>1</v>
      </c>
      <c r="F291" s="7">
        <f>IF(P291&gt;0,RANK(P291,(N291:P291,Q291:AE291)),0)</f>
        <v>0</v>
      </c>
      <c r="G291" s="53">
        <f t="shared" si="118"/>
        <v>1913</v>
      </c>
      <c r="H291" s="56">
        <f t="shared" si="119"/>
        <v>0.37873688378538906</v>
      </c>
      <c r="I291" s="2"/>
      <c r="J291" s="2">
        <f t="shared" si="120"/>
        <v>0.29815878043951693</v>
      </c>
      <c r="K291" s="2">
        <f t="shared" si="121"/>
        <v>0.67689566422490599</v>
      </c>
      <c r="L291" s="2">
        <f t="shared" si="122"/>
        <v>0</v>
      </c>
      <c r="M291" s="2">
        <f t="shared" si="123"/>
        <v>2.4945555335577074E-2</v>
      </c>
      <c r="N291" s="1">
        <v>1506</v>
      </c>
      <c r="O291" s="1">
        <v>3419</v>
      </c>
      <c r="Q291" s="1">
        <v>125</v>
      </c>
      <c r="U291" s="1">
        <v>1</v>
      </c>
      <c r="AG291" s="5">
        <f>IF(Q291&gt;0,RANK(Q291,(N291:P291,Q291:AE291)),0)</f>
        <v>3</v>
      </c>
      <c r="AH291" s="5">
        <f>IF(R291&gt;0,RANK(R291,(N291:P291,Q291:AE291)),0)</f>
        <v>0</v>
      </c>
      <c r="AI291" s="5">
        <f>IF(T291&gt;0,RANK(T291,(N291:P291,Q291:AE291)),0)</f>
        <v>0</v>
      </c>
      <c r="AJ291" s="5">
        <f>IF(S291&gt;0,RANK(S291,(N291:P291,Q291:AE291)),0)</f>
        <v>0</v>
      </c>
      <c r="AK291" s="2">
        <f t="shared" si="124"/>
        <v>2.4747574737675707E-2</v>
      </c>
      <c r="AL291" s="2">
        <f t="shared" si="125"/>
        <v>0</v>
      </c>
      <c r="AM291" s="2">
        <f t="shared" si="126"/>
        <v>0</v>
      </c>
      <c r="AN291" s="2">
        <f t="shared" si="127"/>
        <v>0</v>
      </c>
      <c r="AP291" t="s">
        <v>552</v>
      </c>
      <c r="AQ291" t="s">
        <v>542</v>
      </c>
      <c r="AR291">
        <v>5</v>
      </c>
      <c r="AT291" s="88">
        <v>37</v>
      </c>
      <c r="AU291" s="90">
        <v>5</v>
      </c>
      <c r="AV291" s="93">
        <f t="shared" si="128"/>
        <v>37005</v>
      </c>
      <c r="AX291" s="5" t="s">
        <v>199</v>
      </c>
    </row>
    <row r="292" spans="1:50" ht="13" hidden="1" customHeight="1" outlineLevel="1">
      <c r="A292" t="s">
        <v>302</v>
      </c>
      <c r="B292" t="s">
        <v>542</v>
      </c>
      <c r="C292" s="1">
        <f t="shared" si="117"/>
        <v>11257</v>
      </c>
      <c r="D292" s="7">
        <f>IF(N292&gt;0, RANK(N292,(N292:P292,Q292:AE292)),0)</f>
        <v>1</v>
      </c>
      <c r="E292" s="7">
        <f>IF(O292&gt;0,RANK(O292,(N292:P292,Q292:AE292)),0)</f>
        <v>2</v>
      </c>
      <c r="F292" s="7">
        <f>IF(P292&gt;0,RANK(P292,(N292:P292,Q292:AE292)),0)</f>
        <v>0</v>
      </c>
      <c r="G292" s="53">
        <f t="shared" si="118"/>
        <v>2030</v>
      </c>
      <c r="H292" s="56">
        <f t="shared" si="119"/>
        <v>0.18033223771875279</v>
      </c>
      <c r="I292" s="2"/>
      <c r="J292" s="2">
        <f t="shared" si="120"/>
        <v>0.58550235409078799</v>
      </c>
      <c r="K292" s="2">
        <f t="shared" si="121"/>
        <v>0.40517011637203521</v>
      </c>
      <c r="L292" s="2">
        <f t="shared" si="122"/>
        <v>0</v>
      </c>
      <c r="M292" s="2">
        <f t="shared" si="123"/>
        <v>9.3275295371768041E-3</v>
      </c>
      <c r="N292" s="1">
        <v>6591</v>
      </c>
      <c r="O292" s="1">
        <v>4561</v>
      </c>
      <c r="Q292" s="1">
        <v>100</v>
      </c>
      <c r="U292" s="1">
        <v>5</v>
      </c>
      <c r="AG292" s="5">
        <f>IF(Q292&gt;0,RANK(Q292,(N292:P292,Q292:AE292)),0)</f>
        <v>3</v>
      </c>
      <c r="AH292" s="5">
        <f>IF(R292&gt;0,RANK(R292,(N292:P292,Q292:AE292)),0)</f>
        <v>0</v>
      </c>
      <c r="AI292" s="5">
        <f>IF(T292&gt;0,RANK(T292,(N292:P292,Q292:AE292)),0)</f>
        <v>0</v>
      </c>
      <c r="AJ292" s="5">
        <f>IF(S292&gt;0,RANK(S292,(N292:P292,Q292:AE292)),0)</f>
        <v>0</v>
      </c>
      <c r="AK292" s="2">
        <f t="shared" si="124"/>
        <v>8.88336146397797E-3</v>
      </c>
      <c r="AL292" s="2">
        <f t="shared" si="125"/>
        <v>0</v>
      </c>
      <c r="AM292" s="2">
        <f t="shared" si="126"/>
        <v>0</v>
      </c>
      <c r="AN292" s="2">
        <f t="shared" si="127"/>
        <v>0</v>
      </c>
      <c r="AP292" t="s">
        <v>302</v>
      </c>
      <c r="AQ292" t="s">
        <v>542</v>
      </c>
      <c r="AR292">
        <v>8</v>
      </c>
      <c r="AT292" s="88">
        <v>37</v>
      </c>
      <c r="AU292" s="90">
        <v>7</v>
      </c>
      <c r="AV292" s="93">
        <f t="shared" si="128"/>
        <v>37007</v>
      </c>
      <c r="AX292" s="5" t="s">
        <v>199</v>
      </c>
    </row>
    <row r="293" spans="1:50" ht="13" hidden="1" customHeight="1" outlineLevel="1">
      <c r="A293" t="s">
        <v>127</v>
      </c>
      <c r="B293" t="s">
        <v>542</v>
      </c>
      <c r="C293" s="1">
        <f t="shared" si="117"/>
        <v>12676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>IF(P293&gt;0,RANK(P293,(N293:P293,Q293:AE293)),0)</f>
        <v>0</v>
      </c>
      <c r="G293" s="53">
        <f t="shared" si="118"/>
        <v>5070</v>
      </c>
      <c r="H293" s="56">
        <f t="shared" si="119"/>
        <v>0.39996844430419692</v>
      </c>
      <c r="I293" s="2"/>
      <c r="J293" s="2">
        <f t="shared" si="120"/>
        <v>0.28865572735878825</v>
      </c>
      <c r="K293" s="2">
        <f t="shared" si="121"/>
        <v>0.68862417166298517</v>
      </c>
      <c r="L293" s="2">
        <f t="shared" si="122"/>
        <v>0</v>
      </c>
      <c r="M293" s="2">
        <f t="shared" si="123"/>
        <v>2.2720100978226632E-2</v>
      </c>
      <c r="N293" s="1">
        <v>3659</v>
      </c>
      <c r="O293" s="1">
        <v>8729</v>
      </c>
      <c r="Q293" s="1">
        <v>286</v>
      </c>
      <c r="U293" s="1">
        <v>2</v>
      </c>
      <c r="AG293" s="5">
        <f>IF(Q293&gt;0,RANK(Q293,(N293:P293,Q293:AE293)),0)</f>
        <v>3</v>
      </c>
      <c r="AH293" s="5">
        <f>IF(R293&gt;0,RANK(R293,(N293:P293,Q293:AE293)),0)</f>
        <v>0</v>
      </c>
      <c r="AI293" s="5">
        <f>IF(T293&gt;0,RANK(T293,(N293:P293,Q293:AE293)),0)</f>
        <v>0</v>
      </c>
      <c r="AJ293" s="5">
        <f>IF(S293&gt;0,RANK(S293,(N293:P293,Q293:AE293)),0)</f>
        <v>0</v>
      </c>
      <c r="AK293" s="2">
        <f t="shared" si="124"/>
        <v>2.2562322499211109E-2</v>
      </c>
      <c r="AL293" s="2">
        <f t="shared" si="125"/>
        <v>0</v>
      </c>
      <c r="AM293" s="2">
        <f t="shared" si="126"/>
        <v>0</v>
      </c>
      <c r="AN293" s="2">
        <f t="shared" si="127"/>
        <v>0</v>
      </c>
      <c r="AP293" t="s">
        <v>127</v>
      </c>
      <c r="AQ293" t="s">
        <v>542</v>
      </c>
      <c r="AR293">
        <v>5</v>
      </c>
      <c r="AT293" s="88">
        <v>37</v>
      </c>
      <c r="AU293" s="90">
        <v>9</v>
      </c>
      <c r="AV293" s="93">
        <f t="shared" si="128"/>
        <v>37009</v>
      </c>
      <c r="AX293" s="5" t="s">
        <v>199</v>
      </c>
    </row>
    <row r="294" spans="1:50" ht="13" hidden="1" customHeight="1" outlineLevel="1">
      <c r="A294" t="s">
        <v>203</v>
      </c>
      <c r="B294" t="s">
        <v>542</v>
      </c>
      <c r="C294" s="1">
        <f t="shared" si="117"/>
        <v>7653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>IF(P294&gt;0,RANK(P294,(N294:P294,Q294:AE294)),0)</f>
        <v>0</v>
      </c>
      <c r="G294" s="53">
        <f t="shared" si="118"/>
        <v>4554</v>
      </c>
      <c r="H294" s="56">
        <f t="shared" si="119"/>
        <v>0.59506076048608392</v>
      </c>
      <c r="I294" s="2"/>
      <c r="J294" s="2">
        <f t="shared" si="120"/>
        <v>0.19025218868417615</v>
      </c>
      <c r="K294" s="2">
        <f t="shared" si="121"/>
        <v>0.78531294917026007</v>
      </c>
      <c r="L294" s="2">
        <f t="shared" si="122"/>
        <v>0</v>
      </c>
      <c r="M294" s="2">
        <f t="shared" si="123"/>
        <v>2.4434862145563785E-2</v>
      </c>
      <c r="N294" s="1">
        <v>1456</v>
      </c>
      <c r="O294" s="1">
        <v>6010</v>
      </c>
      <c r="Q294" s="1">
        <v>187</v>
      </c>
      <c r="U294" s="1">
        <v>0</v>
      </c>
      <c r="AG294" s="5">
        <f>IF(Q294&gt;0,RANK(Q294,(N294:P294,Q294:AE294)),0)</f>
        <v>3</v>
      </c>
      <c r="AH294" s="5">
        <f>IF(R294&gt;0,RANK(R294,(N294:P294,Q294:AE294)),0)</f>
        <v>0</v>
      </c>
      <c r="AI294" s="5">
        <f>IF(T294&gt;0,RANK(T294,(N294:P294,Q294:AE294)),0)</f>
        <v>0</v>
      </c>
      <c r="AJ294" s="5">
        <f>IF(S294&gt;0,RANK(S294,(N294:P294,Q294:AE294)),0)</f>
        <v>0</v>
      </c>
      <c r="AK294" s="2">
        <f t="shared" si="124"/>
        <v>2.443486214556383E-2</v>
      </c>
      <c r="AL294" s="2">
        <f t="shared" si="125"/>
        <v>0</v>
      </c>
      <c r="AM294" s="2">
        <f t="shared" si="126"/>
        <v>0</v>
      </c>
      <c r="AN294" s="2">
        <f t="shared" si="127"/>
        <v>0</v>
      </c>
      <c r="AP294" t="s">
        <v>203</v>
      </c>
      <c r="AQ294" t="s">
        <v>542</v>
      </c>
      <c r="AR294">
        <v>11</v>
      </c>
      <c r="AT294" s="88">
        <v>37</v>
      </c>
      <c r="AU294" s="90">
        <v>11</v>
      </c>
      <c r="AV294" s="93">
        <f t="shared" si="128"/>
        <v>37011</v>
      </c>
      <c r="AX294" s="5" t="s">
        <v>199</v>
      </c>
    </row>
    <row r="295" spans="1:50" ht="13" hidden="1" customHeight="1" outlineLevel="1">
      <c r="A295" t="s">
        <v>906</v>
      </c>
      <c r="B295" t="s">
        <v>542</v>
      </c>
      <c r="C295" s="1">
        <f t="shared" si="117"/>
        <v>23507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>IF(P295&gt;0,RANK(P295,(N295:P295,Q295:AE295)),0)</f>
        <v>0</v>
      </c>
      <c r="G295" s="53">
        <f t="shared" si="118"/>
        <v>5132</v>
      </c>
      <c r="H295" s="56">
        <f t="shared" si="119"/>
        <v>0.21831794784532266</v>
      </c>
      <c r="I295" s="2"/>
      <c r="J295" s="2">
        <f t="shared" si="120"/>
        <v>0.38252435444761135</v>
      </c>
      <c r="K295" s="2">
        <f t="shared" si="121"/>
        <v>0.60084230229293401</v>
      </c>
      <c r="L295" s="2">
        <f t="shared" si="122"/>
        <v>0</v>
      </c>
      <c r="M295" s="2">
        <f t="shared" si="123"/>
        <v>1.6633343259454647E-2</v>
      </c>
      <c r="N295" s="1">
        <v>8992</v>
      </c>
      <c r="O295" s="1">
        <v>14124</v>
      </c>
      <c r="Q295" s="1">
        <v>389</v>
      </c>
      <c r="U295" s="1">
        <v>2</v>
      </c>
      <c r="AG295" s="5">
        <f>IF(Q295&gt;0,RANK(Q295,(N295:P295,Q295:AE295)),0)</f>
        <v>3</v>
      </c>
      <c r="AH295" s="5">
        <f>IF(R295&gt;0,RANK(R295,(N295:P295,Q295:AE295)),0)</f>
        <v>0</v>
      </c>
      <c r="AI295" s="5">
        <f>IF(T295&gt;0,RANK(T295,(N295:P295,Q295:AE295)),0)</f>
        <v>0</v>
      </c>
      <c r="AJ295" s="5">
        <f>IF(S295&gt;0,RANK(S295,(N295:P295,Q295:AE295)),0)</f>
        <v>0</v>
      </c>
      <c r="AK295" s="2">
        <f t="shared" si="124"/>
        <v>1.6548262219764326E-2</v>
      </c>
      <c r="AL295" s="2">
        <f t="shared" si="125"/>
        <v>0</v>
      </c>
      <c r="AM295" s="2">
        <f t="shared" si="126"/>
        <v>0</v>
      </c>
      <c r="AN295" s="2">
        <f t="shared" si="127"/>
        <v>0</v>
      </c>
      <c r="AP295" t="s">
        <v>906</v>
      </c>
      <c r="AQ295" t="s">
        <v>542</v>
      </c>
      <c r="AT295" s="88">
        <v>37</v>
      </c>
      <c r="AU295" s="90">
        <v>13</v>
      </c>
      <c r="AV295" s="93">
        <f t="shared" si="128"/>
        <v>37013</v>
      </c>
      <c r="AX295" s="5" t="s">
        <v>199</v>
      </c>
    </row>
    <row r="296" spans="1:50" ht="13" hidden="1" customHeight="1" outlineLevel="1">
      <c r="A296" t="s">
        <v>530</v>
      </c>
      <c r="B296" t="s">
        <v>542</v>
      </c>
      <c r="C296" s="1">
        <f t="shared" si="117"/>
        <v>10037</v>
      </c>
      <c r="D296" s="7">
        <f>IF(N296&gt;0, RANK(N296,(N296:P296,Q296:AE296)),0)</f>
        <v>1</v>
      </c>
      <c r="E296" s="7">
        <f>IF(O296&gt;0,RANK(O296,(N296:P296,Q296:AE296)),0)</f>
        <v>2</v>
      </c>
      <c r="F296" s="7">
        <f>IF(P296&gt;0,RANK(P296,(N296:P296,Q296:AE296)),0)</f>
        <v>0</v>
      </c>
      <c r="G296" s="53">
        <f t="shared" si="118"/>
        <v>3222</v>
      </c>
      <c r="H296" s="56">
        <f t="shared" si="119"/>
        <v>0.32101225465776628</v>
      </c>
      <c r="I296" s="2"/>
      <c r="J296" s="2">
        <f t="shared" si="120"/>
        <v>0.6562717943608648</v>
      </c>
      <c r="K296" s="2">
        <f t="shared" si="121"/>
        <v>0.33525953970309852</v>
      </c>
      <c r="L296" s="2">
        <f t="shared" si="122"/>
        <v>0</v>
      </c>
      <c r="M296" s="2">
        <f t="shared" si="123"/>
        <v>8.4686659360366789E-3</v>
      </c>
      <c r="N296" s="1">
        <v>6587</v>
      </c>
      <c r="O296" s="1">
        <v>3365</v>
      </c>
      <c r="Q296" s="1">
        <v>82</v>
      </c>
      <c r="U296" s="1">
        <v>3</v>
      </c>
      <c r="AG296" s="5">
        <f>IF(Q296&gt;0,RANK(Q296,(N296:P296,Q296:AE296)),0)</f>
        <v>3</v>
      </c>
      <c r="AH296" s="5">
        <f>IF(R296&gt;0,RANK(R296,(N296:P296,Q296:AE296)),0)</f>
        <v>0</v>
      </c>
      <c r="AI296" s="5">
        <f>IF(T296&gt;0,RANK(T296,(N296:P296,Q296:AE296)),0)</f>
        <v>0</v>
      </c>
      <c r="AJ296" s="5">
        <f>IF(S296&gt;0,RANK(S296,(N296:P296,Q296:AE296)),0)</f>
        <v>0</v>
      </c>
      <c r="AK296" s="2">
        <f t="shared" si="124"/>
        <v>8.1697718441765474E-3</v>
      </c>
      <c r="AL296" s="2">
        <f t="shared" si="125"/>
        <v>0</v>
      </c>
      <c r="AM296" s="2">
        <f t="shared" si="126"/>
        <v>0</v>
      </c>
      <c r="AN296" s="2">
        <f t="shared" si="127"/>
        <v>0</v>
      </c>
      <c r="AP296" t="s">
        <v>530</v>
      </c>
      <c r="AQ296" t="s">
        <v>542</v>
      </c>
      <c r="AR296">
        <v>1</v>
      </c>
      <c r="AT296" s="88">
        <v>37</v>
      </c>
      <c r="AU296" s="90">
        <v>15</v>
      </c>
      <c r="AV296" s="93">
        <f t="shared" si="128"/>
        <v>37015</v>
      </c>
      <c r="AX296" s="5" t="s">
        <v>199</v>
      </c>
    </row>
    <row r="297" spans="1:50" ht="13" hidden="1" customHeight="1" outlineLevel="1">
      <c r="A297" t="s">
        <v>675</v>
      </c>
      <c r="B297" t="s">
        <v>542</v>
      </c>
      <c r="C297" s="1">
        <f t="shared" si="117"/>
        <v>15852</v>
      </c>
      <c r="D297" s="7">
        <f>IF(N297&gt;0, RANK(N297,(N297:P297,Q297:AE297)),0)</f>
        <v>1</v>
      </c>
      <c r="E297" s="7">
        <f>IF(O297&gt;0,RANK(O297,(N297:P297,Q297:AE297)),0)</f>
        <v>2</v>
      </c>
      <c r="F297" s="7">
        <f>IF(P297&gt;0,RANK(P297,(N297:P297,Q297:AE297)),0)</f>
        <v>0</v>
      </c>
      <c r="G297" s="53">
        <f t="shared" si="118"/>
        <v>573</v>
      </c>
      <c r="H297" s="56">
        <f t="shared" si="119"/>
        <v>3.6146858440575323E-2</v>
      </c>
      <c r="I297" s="2"/>
      <c r="J297" s="2">
        <f t="shared" si="120"/>
        <v>0.51211203633610902</v>
      </c>
      <c r="K297" s="2">
        <f t="shared" si="121"/>
        <v>0.47596517789553366</v>
      </c>
      <c r="L297" s="2">
        <f t="shared" si="122"/>
        <v>0</v>
      </c>
      <c r="M297" s="2">
        <f t="shared" si="123"/>
        <v>1.1922785768357314E-2</v>
      </c>
      <c r="N297" s="1">
        <v>8118</v>
      </c>
      <c r="O297" s="1">
        <v>7545</v>
      </c>
      <c r="Q297" s="1">
        <v>187</v>
      </c>
      <c r="U297" s="1">
        <v>2</v>
      </c>
      <c r="AG297" s="5">
        <f>IF(Q297&gt;0,RANK(Q297,(N297:P297,Q297:AE297)),0)</f>
        <v>3</v>
      </c>
      <c r="AH297" s="5">
        <f>IF(R297&gt;0,RANK(R297,(N297:P297,Q297:AE297)),0)</f>
        <v>0</v>
      </c>
      <c r="AI297" s="5">
        <f>IF(T297&gt;0,RANK(T297,(N297:P297,Q297:AE297)),0)</f>
        <v>0</v>
      </c>
      <c r="AJ297" s="5">
        <f>IF(S297&gt;0,RANK(S297,(N297:P297,Q297:AE297)),0)</f>
        <v>0</v>
      </c>
      <c r="AK297" s="2">
        <f t="shared" si="124"/>
        <v>1.1796618723189503E-2</v>
      </c>
      <c r="AL297" s="2">
        <f t="shared" si="125"/>
        <v>0</v>
      </c>
      <c r="AM297" s="2">
        <f t="shared" si="126"/>
        <v>0</v>
      </c>
      <c r="AN297" s="2">
        <f t="shared" si="127"/>
        <v>0</v>
      </c>
      <c r="AP297" t="s">
        <v>675</v>
      </c>
      <c r="AQ297" t="s">
        <v>542</v>
      </c>
      <c r="AR297">
        <v>7</v>
      </c>
      <c r="AT297" s="88">
        <v>37</v>
      </c>
      <c r="AU297" s="90">
        <v>17</v>
      </c>
      <c r="AV297" s="93">
        <f t="shared" si="128"/>
        <v>37017</v>
      </c>
      <c r="AX297" s="5" t="s">
        <v>199</v>
      </c>
    </row>
    <row r="298" spans="1:50" ht="13" hidden="1" customHeight="1" outlineLevel="1">
      <c r="A298" t="s">
        <v>44</v>
      </c>
      <c r="B298" t="s">
        <v>542</v>
      </c>
      <c r="C298" s="1">
        <f t="shared" si="117"/>
        <v>56782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>IF(P298&gt;0,RANK(P298,(N298:P298,Q298:AE298)),0)</f>
        <v>0</v>
      </c>
      <c r="G298" s="53">
        <f t="shared" si="118"/>
        <v>18255</v>
      </c>
      <c r="H298" s="56">
        <f t="shared" si="119"/>
        <v>0.32149272656827865</v>
      </c>
      <c r="I298" s="2"/>
      <c r="J298" s="2">
        <f t="shared" si="120"/>
        <v>0.32848437885245324</v>
      </c>
      <c r="K298" s="2">
        <f t="shared" si="121"/>
        <v>0.64997710542073195</v>
      </c>
      <c r="L298" s="2">
        <f t="shared" si="122"/>
        <v>0</v>
      </c>
      <c r="M298" s="2">
        <f t="shared" si="123"/>
        <v>2.1538515726814866E-2</v>
      </c>
      <c r="N298" s="1">
        <v>18652</v>
      </c>
      <c r="O298" s="1">
        <v>36907</v>
      </c>
      <c r="Q298" s="1">
        <v>1217</v>
      </c>
      <c r="U298" s="1">
        <v>6</v>
      </c>
      <c r="AG298" s="5">
        <f>IF(Q298&gt;0,RANK(Q298,(N298:P298,Q298:AE298)),0)</f>
        <v>3</v>
      </c>
      <c r="AH298" s="5">
        <f>IF(R298&gt;0,RANK(R298,(N298:P298,Q298:AE298)),0)</f>
        <v>0</v>
      </c>
      <c r="AI298" s="5">
        <f>IF(T298&gt;0,RANK(T298,(N298:P298,Q298:AE298)),0)</f>
        <v>0</v>
      </c>
      <c r="AJ298" s="5">
        <f>IF(S298&gt;0,RANK(S298,(N298:P298,Q298:AE298)),0)</f>
        <v>0</v>
      </c>
      <c r="AK298" s="2">
        <f t="shared" si="124"/>
        <v>2.1432848437885246E-2</v>
      </c>
      <c r="AL298" s="2">
        <f t="shared" si="125"/>
        <v>0</v>
      </c>
      <c r="AM298" s="2">
        <f t="shared" si="126"/>
        <v>0</v>
      </c>
      <c r="AN298" s="2">
        <f t="shared" si="127"/>
        <v>0</v>
      </c>
      <c r="AP298" t="s">
        <v>44</v>
      </c>
      <c r="AQ298" t="s">
        <v>542</v>
      </c>
      <c r="AR298">
        <v>7</v>
      </c>
      <c r="AT298" s="88">
        <v>37</v>
      </c>
      <c r="AU298" s="90">
        <v>19</v>
      </c>
      <c r="AV298" s="93">
        <f t="shared" si="128"/>
        <v>37019</v>
      </c>
      <c r="AX298" s="5" t="s">
        <v>199</v>
      </c>
    </row>
    <row r="299" spans="1:50" ht="13" hidden="1" customHeight="1" outlineLevel="1">
      <c r="A299" t="s">
        <v>545</v>
      </c>
      <c r="B299" t="s">
        <v>542</v>
      </c>
      <c r="C299" s="1">
        <f t="shared" si="117"/>
        <v>126187</v>
      </c>
      <c r="D299" s="7">
        <f>IF(N299&gt;0, RANK(N299,(N299:P299,Q299:AE299)),0)</f>
        <v>1</v>
      </c>
      <c r="E299" s="7">
        <f>IF(O299&gt;0,RANK(O299,(N299:P299,Q299:AE299)),0)</f>
        <v>2</v>
      </c>
      <c r="F299" s="7">
        <f>IF(P299&gt;0,RANK(P299,(N299:P299,Q299:AE299)),0)</f>
        <v>0</v>
      </c>
      <c r="G299" s="53">
        <f t="shared" si="118"/>
        <v>6848</v>
      </c>
      <c r="H299" s="56">
        <f t="shared" si="119"/>
        <v>5.4268664759444314E-2</v>
      </c>
      <c r="I299" s="2"/>
      <c r="J299" s="2">
        <f t="shared" si="120"/>
        <v>0.51026650922836747</v>
      </c>
      <c r="K299" s="2">
        <f t="shared" si="121"/>
        <v>0.45599784446892311</v>
      </c>
      <c r="L299" s="2">
        <f t="shared" si="122"/>
        <v>0</v>
      </c>
      <c r="M299" s="2">
        <f t="shared" si="123"/>
        <v>3.3735646302709421E-2</v>
      </c>
      <c r="N299" s="1">
        <v>64389</v>
      </c>
      <c r="O299" s="1">
        <v>57541</v>
      </c>
      <c r="Q299" s="1">
        <v>4222</v>
      </c>
      <c r="U299" s="1">
        <v>35</v>
      </c>
      <c r="AG299" s="5">
        <f>IF(Q299&gt;0,RANK(Q299,(N299:P299,Q299:AE299)),0)</f>
        <v>3</v>
      </c>
      <c r="AH299" s="5">
        <f>IF(R299&gt;0,RANK(R299,(N299:P299,Q299:AE299)),0)</f>
        <v>0</v>
      </c>
      <c r="AI299" s="5">
        <f>IF(T299&gt;0,RANK(T299,(N299:P299,Q299:AE299)),0)</f>
        <v>0</v>
      </c>
      <c r="AJ299" s="5">
        <f>IF(S299&gt;0,RANK(S299,(N299:P299,Q299:AE299)),0)</f>
        <v>0</v>
      </c>
      <c r="AK299" s="2">
        <f t="shared" si="124"/>
        <v>3.3458280171491515E-2</v>
      </c>
      <c r="AL299" s="2">
        <f t="shared" si="125"/>
        <v>0</v>
      </c>
      <c r="AM299" s="2">
        <f t="shared" si="126"/>
        <v>0</v>
      </c>
      <c r="AN299" s="2">
        <f t="shared" si="127"/>
        <v>0</v>
      </c>
      <c r="AP299" t="s">
        <v>545</v>
      </c>
      <c r="AQ299" t="s">
        <v>542</v>
      </c>
      <c r="AT299" s="88">
        <v>37</v>
      </c>
      <c r="AU299" s="90">
        <v>21</v>
      </c>
      <c r="AV299" s="93">
        <f t="shared" si="128"/>
        <v>37021</v>
      </c>
      <c r="AX299" s="5" t="s">
        <v>199</v>
      </c>
    </row>
    <row r="300" spans="1:50" ht="13" hidden="1" customHeight="1" outlineLevel="1">
      <c r="A300" t="s">
        <v>305</v>
      </c>
      <c r="B300" t="s">
        <v>542</v>
      </c>
      <c r="C300" s="1">
        <f t="shared" si="117"/>
        <v>36522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>IF(P300&gt;0,RANK(P300,(N300:P300,Q300:AE300)),0)</f>
        <v>0</v>
      </c>
      <c r="G300" s="53">
        <f t="shared" si="118"/>
        <v>14106</v>
      </c>
      <c r="H300" s="56">
        <f t="shared" si="119"/>
        <v>0.38623295547888942</v>
      </c>
      <c r="I300" s="2"/>
      <c r="J300" s="2">
        <f t="shared" si="120"/>
        <v>0.29751930343354688</v>
      </c>
      <c r="K300" s="2">
        <f t="shared" si="121"/>
        <v>0.68375225891243629</v>
      </c>
      <c r="L300" s="2">
        <f t="shared" si="122"/>
        <v>0</v>
      </c>
      <c r="M300" s="2">
        <f t="shared" si="123"/>
        <v>1.8728437654016883E-2</v>
      </c>
      <c r="N300" s="1">
        <v>10866</v>
      </c>
      <c r="O300" s="1">
        <v>24972</v>
      </c>
      <c r="Q300" s="1">
        <v>666</v>
      </c>
      <c r="U300" s="1">
        <v>18</v>
      </c>
      <c r="AG300" s="5">
        <f>IF(Q300&gt;0,RANK(Q300,(N300:P300,Q300:AE300)),0)</f>
        <v>3</v>
      </c>
      <c r="AH300" s="5">
        <f>IF(R300&gt;0,RANK(R300,(N300:P300,Q300:AE300)),0)</f>
        <v>0</v>
      </c>
      <c r="AI300" s="5">
        <f>IF(T300&gt;0,RANK(T300,(N300:P300,Q300:AE300)),0)</f>
        <v>0</v>
      </c>
      <c r="AJ300" s="5">
        <f>IF(S300&gt;0,RANK(S300,(N300:P300,Q300:AE300)),0)</f>
        <v>0</v>
      </c>
      <c r="AK300" s="2">
        <f t="shared" si="124"/>
        <v>1.8235584031542632E-2</v>
      </c>
      <c r="AL300" s="2">
        <f t="shared" si="125"/>
        <v>0</v>
      </c>
      <c r="AM300" s="2">
        <f t="shared" si="126"/>
        <v>0</v>
      </c>
      <c r="AN300" s="2">
        <f t="shared" si="127"/>
        <v>0</v>
      </c>
      <c r="AP300" t="s">
        <v>305</v>
      </c>
      <c r="AQ300" t="s">
        <v>542</v>
      </c>
      <c r="AR300">
        <v>11</v>
      </c>
      <c r="AT300" s="88">
        <v>37</v>
      </c>
      <c r="AU300" s="90">
        <v>23</v>
      </c>
      <c r="AV300" s="93">
        <f t="shared" si="128"/>
        <v>37023</v>
      </c>
      <c r="AX300" s="5" t="s">
        <v>199</v>
      </c>
    </row>
    <row r="301" spans="1:50" ht="13" hidden="1" customHeight="1" outlineLevel="1">
      <c r="A301" t="s">
        <v>40</v>
      </c>
      <c r="B301" t="s">
        <v>542</v>
      </c>
      <c r="C301" s="1">
        <f t="shared" si="117"/>
        <v>83278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>IF(P301&gt;0,RANK(P301,(N301:P301,Q301:AE301)),0)</f>
        <v>0</v>
      </c>
      <c r="G301" s="53">
        <f t="shared" si="118"/>
        <v>32061</v>
      </c>
      <c r="H301" s="56">
        <f t="shared" si="119"/>
        <v>0.38498763178750689</v>
      </c>
      <c r="I301" s="2"/>
      <c r="J301" s="2">
        <f t="shared" si="120"/>
        <v>0.29812195297677657</v>
      </c>
      <c r="K301" s="2">
        <f t="shared" si="121"/>
        <v>0.68310958476428352</v>
      </c>
      <c r="L301" s="2">
        <f t="shared" si="122"/>
        <v>0</v>
      </c>
      <c r="M301" s="2">
        <f t="shared" si="123"/>
        <v>1.8768462258939911E-2</v>
      </c>
      <c r="N301" s="1">
        <v>24827</v>
      </c>
      <c r="O301" s="1">
        <v>56888</v>
      </c>
      <c r="Q301" s="1">
        <v>1536</v>
      </c>
      <c r="U301" s="1">
        <v>27</v>
      </c>
      <c r="X301" s="53"/>
      <c r="AG301" s="5">
        <f>IF(Q301&gt;0,RANK(Q301,(N301:P301,Q301:AE301)),0)</f>
        <v>3</v>
      </c>
      <c r="AH301" s="5">
        <f>IF(R301&gt;0,RANK(R301,(N301:P301,Q301:AE301)),0)</f>
        <v>0</v>
      </c>
      <c r="AI301" s="5">
        <f>IF(T301&gt;0,RANK(T301,(N301:P301,Q301:AE301)),0)</f>
        <v>0</v>
      </c>
      <c r="AJ301" s="5">
        <f>IF(S301&gt;0,RANK(S301,(N301:P301,Q301:AE301)),0)</f>
        <v>0</v>
      </c>
      <c r="AK301" s="2">
        <f t="shared" si="124"/>
        <v>1.8444246979994715E-2</v>
      </c>
      <c r="AL301" s="2">
        <f t="shared" si="125"/>
        <v>0</v>
      </c>
      <c r="AM301" s="2">
        <f t="shared" si="126"/>
        <v>0</v>
      </c>
      <c r="AN301" s="2">
        <f t="shared" si="127"/>
        <v>0</v>
      </c>
      <c r="AP301" t="s">
        <v>40</v>
      </c>
      <c r="AQ301" t="s">
        <v>542</v>
      </c>
      <c r="AT301" s="88">
        <v>37</v>
      </c>
      <c r="AU301" s="90">
        <v>25</v>
      </c>
      <c r="AV301" s="93">
        <f t="shared" si="128"/>
        <v>37025</v>
      </c>
      <c r="AX301" s="5" t="s">
        <v>199</v>
      </c>
    </row>
    <row r="302" spans="1:50" ht="13" hidden="1" customHeight="1" outlineLevel="1">
      <c r="A302" t="s">
        <v>667</v>
      </c>
      <c r="B302" t="s">
        <v>542</v>
      </c>
      <c r="C302" s="1">
        <f t="shared" si="117"/>
        <v>34912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>IF(P302&gt;0,RANK(P302,(N302:P302,Q302:AE302)),0)</f>
        <v>0</v>
      </c>
      <c r="G302" s="53">
        <f t="shared" si="118"/>
        <v>17369</v>
      </c>
      <c r="H302" s="56">
        <f t="shared" si="119"/>
        <v>0.49750802016498624</v>
      </c>
      <c r="I302" s="2"/>
      <c r="J302" s="2">
        <f t="shared" si="120"/>
        <v>0.24066223648029331</v>
      </c>
      <c r="K302" s="2">
        <f t="shared" si="121"/>
        <v>0.73817025664527958</v>
      </c>
      <c r="L302" s="2">
        <f t="shared" si="122"/>
        <v>0</v>
      </c>
      <c r="M302" s="2">
        <f t="shared" si="123"/>
        <v>2.1167506874427144E-2</v>
      </c>
      <c r="N302" s="1">
        <v>8402</v>
      </c>
      <c r="O302" s="1">
        <v>25771</v>
      </c>
      <c r="Q302" s="1">
        <v>726</v>
      </c>
      <c r="U302" s="1">
        <v>13</v>
      </c>
      <c r="AG302" s="5">
        <f>IF(Q302&gt;0,RANK(Q302,(N302:P302,Q302:AE302)),0)</f>
        <v>3</v>
      </c>
      <c r="AH302" s="5">
        <f>IF(R302&gt;0,RANK(R302,(N302:P302,Q302:AE302)),0)</f>
        <v>0</v>
      </c>
      <c r="AI302" s="5">
        <f>IF(T302&gt;0,RANK(T302,(N302:P302,Q302:AE302)),0)</f>
        <v>0</v>
      </c>
      <c r="AJ302" s="5">
        <f>IF(S302&gt;0,RANK(S302,(N302:P302,Q302:AE302)),0)</f>
        <v>0</v>
      </c>
      <c r="AK302" s="2">
        <f t="shared" si="124"/>
        <v>2.0795142071494042E-2</v>
      </c>
      <c r="AL302" s="2">
        <f t="shared" si="125"/>
        <v>0</v>
      </c>
      <c r="AM302" s="2">
        <f t="shared" si="126"/>
        <v>0</v>
      </c>
      <c r="AN302" s="2">
        <f t="shared" si="127"/>
        <v>0</v>
      </c>
      <c r="AP302" t="s">
        <v>667</v>
      </c>
      <c r="AQ302" t="s">
        <v>542</v>
      </c>
      <c r="AR302">
        <v>11</v>
      </c>
      <c r="AT302" s="88">
        <v>37</v>
      </c>
      <c r="AU302" s="90">
        <v>27</v>
      </c>
      <c r="AV302" s="93">
        <f t="shared" si="128"/>
        <v>37027</v>
      </c>
      <c r="AX302" s="5" t="s">
        <v>199</v>
      </c>
    </row>
    <row r="303" spans="1:50" ht="13" hidden="1" customHeight="1" outlineLevel="1">
      <c r="A303" t="s">
        <v>151</v>
      </c>
      <c r="B303" t="s">
        <v>542</v>
      </c>
      <c r="C303" s="1">
        <f t="shared" si="117"/>
        <v>4604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>IF(P303&gt;0,RANK(P303,(N303:P303,Q303:AE303)),0)</f>
        <v>0</v>
      </c>
      <c r="G303" s="53">
        <f t="shared" si="118"/>
        <v>1244</v>
      </c>
      <c r="H303" s="56">
        <f t="shared" si="119"/>
        <v>0.27019982623805389</v>
      </c>
      <c r="I303" s="2"/>
      <c r="J303" s="2">
        <f t="shared" si="120"/>
        <v>0.3447002606429192</v>
      </c>
      <c r="K303" s="2">
        <f t="shared" si="121"/>
        <v>0.61490008688097308</v>
      </c>
      <c r="L303" s="2">
        <f t="shared" si="122"/>
        <v>0</v>
      </c>
      <c r="M303" s="2">
        <f t="shared" si="123"/>
        <v>4.0399652476107661E-2</v>
      </c>
      <c r="N303" s="1">
        <v>1587</v>
      </c>
      <c r="O303" s="1">
        <v>2831</v>
      </c>
      <c r="Q303" s="1">
        <v>185</v>
      </c>
      <c r="U303" s="1">
        <v>1</v>
      </c>
      <c r="AG303" s="5">
        <f>IF(Q303&gt;0,RANK(Q303,(N303:P303,Q303:AE303)),0)</f>
        <v>3</v>
      </c>
      <c r="AH303" s="5">
        <f>IF(R303&gt;0,RANK(R303,(N303:P303,Q303:AE303)),0)</f>
        <v>0</v>
      </c>
      <c r="AI303" s="5">
        <f>IF(T303&gt;0,RANK(T303,(N303:P303,Q303:AE303)),0)</f>
        <v>0</v>
      </c>
      <c r="AJ303" s="5">
        <f>IF(S303&gt;0,RANK(S303,(N303:P303,Q303:AE303)),0)</f>
        <v>0</v>
      </c>
      <c r="AK303" s="2">
        <f t="shared" si="124"/>
        <v>4.0182450043440489E-2</v>
      </c>
      <c r="AL303" s="2">
        <f t="shared" si="125"/>
        <v>0</v>
      </c>
      <c r="AM303" s="2">
        <f t="shared" si="126"/>
        <v>0</v>
      </c>
      <c r="AN303" s="2">
        <f t="shared" si="127"/>
        <v>0</v>
      </c>
      <c r="AP303" t="s">
        <v>151</v>
      </c>
      <c r="AQ303" t="s">
        <v>542</v>
      </c>
      <c r="AR303">
        <v>3</v>
      </c>
      <c r="AT303" s="88">
        <v>37</v>
      </c>
      <c r="AU303" s="90">
        <v>29</v>
      </c>
      <c r="AV303" s="93">
        <f t="shared" si="128"/>
        <v>37029</v>
      </c>
      <c r="AX303" s="5" t="s">
        <v>199</v>
      </c>
    </row>
    <row r="304" spans="1:50" ht="13" hidden="1" customHeight="1" outlineLevel="1">
      <c r="A304" t="s">
        <v>725</v>
      </c>
      <c r="B304" t="s">
        <v>542</v>
      </c>
      <c r="C304" s="1">
        <f t="shared" si="117"/>
        <v>35388</v>
      </c>
      <c r="D304" s="7">
        <f>IF(N304&gt;0, RANK(N304,(N304:P304,Q304:AE304)),0)</f>
        <v>2</v>
      </c>
      <c r="E304" s="7">
        <f>IF(O304&gt;0,RANK(O304,(N304:P304,Q304:AE304)),0)</f>
        <v>1</v>
      </c>
      <c r="F304" s="7">
        <f>IF(P304&gt;0,RANK(P304,(N304:P304,Q304:AE304)),0)</f>
        <v>0</v>
      </c>
      <c r="G304" s="53">
        <f t="shared" si="118"/>
        <v>16443</v>
      </c>
      <c r="H304" s="56">
        <f t="shared" si="119"/>
        <v>0.46464903357070192</v>
      </c>
      <c r="I304" s="2"/>
      <c r="J304" s="2">
        <f t="shared" si="120"/>
        <v>0.25830790098338419</v>
      </c>
      <c r="K304" s="2">
        <f t="shared" si="121"/>
        <v>0.72295693455408616</v>
      </c>
      <c r="L304" s="2">
        <f t="shared" si="122"/>
        <v>0</v>
      </c>
      <c r="M304" s="2">
        <f t="shared" si="123"/>
        <v>1.8735164462529652E-2</v>
      </c>
      <c r="N304" s="1">
        <v>9141</v>
      </c>
      <c r="O304" s="1">
        <v>25584</v>
      </c>
      <c r="Q304" s="1">
        <v>653</v>
      </c>
      <c r="U304" s="1">
        <v>10</v>
      </c>
      <c r="X304" s="53"/>
      <c r="AG304" s="5">
        <f>IF(Q304&gt;0,RANK(Q304,(N304:P304,Q304:AE304)),0)</f>
        <v>3</v>
      </c>
      <c r="AH304" s="5">
        <f>IF(R304&gt;0,RANK(R304,(N304:P304,Q304:AE304)),0)</f>
        <v>0</v>
      </c>
      <c r="AI304" s="5">
        <f>IF(T304&gt;0,RANK(T304,(N304:P304,Q304:AE304)),0)</f>
        <v>0</v>
      </c>
      <c r="AJ304" s="5">
        <f>IF(S304&gt;0,RANK(S304,(N304:P304,Q304:AE304)),0)</f>
        <v>0</v>
      </c>
      <c r="AK304" s="2">
        <f t="shared" si="124"/>
        <v>1.8452582796428169E-2</v>
      </c>
      <c r="AL304" s="2">
        <f t="shared" si="125"/>
        <v>0</v>
      </c>
      <c r="AM304" s="2">
        <f t="shared" si="126"/>
        <v>0</v>
      </c>
      <c r="AN304" s="2">
        <f t="shared" si="127"/>
        <v>0</v>
      </c>
      <c r="AP304" t="s">
        <v>725</v>
      </c>
      <c r="AQ304" t="s">
        <v>542</v>
      </c>
      <c r="AR304">
        <v>3</v>
      </c>
      <c r="AT304" s="88">
        <v>37</v>
      </c>
      <c r="AU304" s="90">
        <v>31</v>
      </c>
      <c r="AV304" s="93">
        <f t="shared" si="128"/>
        <v>37031</v>
      </c>
      <c r="AX304" s="5" t="s">
        <v>199</v>
      </c>
    </row>
    <row r="305" spans="1:50" ht="13" hidden="1" customHeight="1" outlineLevel="1">
      <c r="A305" t="s">
        <v>907</v>
      </c>
      <c r="B305" t="s">
        <v>542</v>
      </c>
      <c r="C305" s="1">
        <f t="shared" si="117"/>
        <v>10898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>IF(P305&gt;0,RANK(P305,(N305:P305,Q305:AE305)),0)</f>
        <v>0</v>
      </c>
      <c r="G305" s="53">
        <f t="shared" si="118"/>
        <v>368</v>
      </c>
      <c r="H305" s="56">
        <f t="shared" si="119"/>
        <v>3.376766379152138E-2</v>
      </c>
      <c r="I305" s="2"/>
      <c r="J305" s="2">
        <f t="shared" si="120"/>
        <v>0.47421545237658286</v>
      </c>
      <c r="K305" s="2">
        <f t="shared" si="121"/>
        <v>0.50798311616810421</v>
      </c>
      <c r="L305" s="2">
        <f t="shared" si="122"/>
        <v>0</v>
      </c>
      <c r="M305" s="2">
        <f t="shared" si="123"/>
        <v>1.7801431455312877E-2</v>
      </c>
      <c r="N305" s="1">
        <v>5168</v>
      </c>
      <c r="O305" s="1">
        <v>5536</v>
      </c>
      <c r="Q305" s="1">
        <v>194</v>
      </c>
      <c r="U305" s="1">
        <v>0</v>
      </c>
      <c r="AG305" s="5">
        <f>IF(Q305&gt;0,RANK(Q305,(N305:P305,Q305:AE305)),0)</f>
        <v>3</v>
      </c>
      <c r="AH305" s="5">
        <f>IF(R305&gt;0,RANK(R305,(N305:P305,Q305:AE305)),0)</f>
        <v>0</v>
      </c>
      <c r="AI305" s="5">
        <f>IF(T305&gt;0,RANK(T305,(N305:P305,Q305:AE305)),0)</f>
        <v>0</v>
      </c>
      <c r="AJ305" s="5">
        <f>IF(S305&gt;0,RANK(S305,(N305:P305,Q305:AE305)),0)</f>
        <v>0</v>
      </c>
      <c r="AK305" s="2">
        <f t="shared" si="124"/>
        <v>1.7801431455312901E-2</v>
      </c>
      <c r="AL305" s="2">
        <f t="shared" si="125"/>
        <v>0</v>
      </c>
      <c r="AM305" s="2">
        <f t="shared" si="126"/>
        <v>0</v>
      </c>
      <c r="AN305" s="2">
        <f t="shared" si="127"/>
        <v>0</v>
      </c>
      <c r="AP305" t="s">
        <v>907</v>
      </c>
      <c r="AQ305" t="s">
        <v>542</v>
      </c>
      <c r="AR305">
        <v>6</v>
      </c>
      <c r="AT305" s="88">
        <v>37</v>
      </c>
      <c r="AU305" s="90">
        <v>33</v>
      </c>
      <c r="AV305" s="93">
        <f t="shared" si="128"/>
        <v>37033</v>
      </c>
      <c r="AX305" s="5" t="s">
        <v>199</v>
      </c>
    </row>
    <row r="306" spans="1:50" ht="13" hidden="1" customHeight="1" outlineLevel="1">
      <c r="A306" t="s">
        <v>577</v>
      </c>
      <c r="B306" t="s">
        <v>542</v>
      </c>
      <c r="C306" s="1">
        <f t="shared" si="117"/>
        <v>69255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>IF(P306&gt;0,RANK(P306,(N306:P306,Q306:AE306)),0)</f>
        <v>0</v>
      </c>
      <c r="G306" s="53">
        <f t="shared" si="118"/>
        <v>31373</v>
      </c>
      <c r="H306" s="56">
        <f t="shared" si="119"/>
        <v>0.45300700310446901</v>
      </c>
      <c r="I306" s="2"/>
      <c r="J306" s="2">
        <f t="shared" si="120"/>
        <v>0.26499169735037181</v>
      </c>
      <c r="K306" s="2">
        <f t="shared" si="121"/>
        <v>0.71799870045484082</v>
      </c>
      <c r="L306" s="2">
        <f t="shared" si="122"/>
        <v>0</v>
      </c>
      <c r="M306" s="2">
        <f t="shared" si="123"/>
        <v>1.700960219478731E-2</v>
      </c>
      <c r="N306" s="1">
        <v>18352</v>
      </c>
      <c r="O306" s="1">
        <v>49725</v>
      </c>
      <c r="Q306" s="1">
        <v>1163</v>
      </c>
      <c r="U306" s="1">
        <v>15</v>
      </c>
      <c r="AG306" s="5">
        <f>IF(Q306&gt;0,RANK(Q306,(N306:P306,Q306:AE306)),0)</f>
        <v>3</v>
      </c>
      <c r="AH306" s="5">
        <f>IF(R306&gt;0,RANK(R306,(N306:P306,Q306:AE306)),0)</f>
        <v>0</v>
      </c>
      <c r="AI306" s="5">
        <f>IF(T306&gt;0,RANK(T306,(N306:P306,Q306:AE306)),0)</f>
        <v>0</v>
      </c>
      <c r="AJ306" s="5">
        <f>IF(S306&gt;0,RANK(S306,(N306:P306,Q306:AE306)),0)</f>
        <v>0</v>
      </c>
      <c r="AK306" s="2">
        <f t="shared" si="124"/>
        <v>1.6793011334921667E-2</v>
      </c>
      <c r="AL306" s="2">
        <f t="shared" si="125"/>
        <v>0</v>
      </c>
      <c r="AM306" s="2">
        <f t="shared" si="126"/>
        <v>0</v>
      </c>
      <c r="AN306" s="2">
        <f t="shared" si="127"/>
        <v>0</v>
      </c>
      <c r="AP306" t="s">
        <v>577</v>
      </c>
      <c r="AQ306" t="s">
        <v>542</v>
      </c>
      <c r="AT306" s="88">
        <v>37</v>
      </c>
      <c r="AU306" s="90">
        <v>35</v>
      </c>
      <c r="AV306" s="93">
        <f t="shared" si="128"/>
        <v>37035</v>
      </c>
      <c r="AX306" s="5" t="s">
        <v>199</v>
      </c>
    </row>
    <row r="307" spans="1:50" ht="13" hidden="1" customHeight="1" outlineLevel="1">
      <c r="A307" t="s">
        <v>911</v>
      </c>
      <c r="B307" t="s">
        <v>542</v>
      </c>
      <c r="C307" s="1">
        <f t="shared" si="117"/>
        <v>35224</v>
      </c>
      <c r="D307" s="7">
        <f>IF(N307&gt;0, RANK(N307,(N307:P307,Q307:AE307)),0)</f>
        <v>2</v>
      </c>
      <c r="E307" s="7">
        <f>IF(O307&gt;0,RANK(O307,(N307:P307,Q307:AE307)),0)</f>
        <v>1</v>
      </c>
      <c r="F307" s="7">
        <f>IF(P307&gt;0,RANK(P307,(N307:P307,Q307:AE307)),0)</f>
        <v>0</v>
      </c>
      <c r="G307" s="53">
        <f t="shared" si="118"/>
        <v>597</v>
      </c>
      <c r="H307" s="56">
        <f t="shared" si="119"/>
        <v>1.6948671360436065E-2</v>
      </c>
      <c r="I307" s="2"/>
      <c r="J307" s="2">
        <f t="shared" si="120"/>
        <v>0.48035430388371564</v>
      </c>
      <c r="K307" s="2">
        <f t="shared" si="121"/>
        <v>0.49730297524415173</v>
      </c>
      <c r="L307" s="2">
        <f t="shared" si="122"/>
        <v>0</v>
      </c>
      <c r="M307" s="2">
        <f t="shared" si="123"/>
        <v>2.2342720872132571E-2</v>
      </c>
      <c r="N307" s="1">
        <v>16920</v>
      </c>
      <c r="O307" s="1">
        <v>17517</v>
      </c>
      <c r="Q307" s="1">
        <v>776</v>
      </c>
      <c r="U307" s="1">
        <v>11</v>
      </c>
      <c r="AG307" s="5">
        <f>IF(Q307&gt;0,RANK(Q307,(N307:P307,Q307:AE307)),0)</f>
        <v>3</v>
      </c>
      <c r="AH307" s="5">
        <f>IF(R307&gt;0,RANK(R307,(N307:P307,Q307:AE307)),0)</f>
        <v>0</v>
      </c>
      <c r="AI307" s="5">
        <f>IF(T307&gt;0,RANK(T307,(N307:P307,Q307:AE307)),0)</f>
        <v>0</v>
      </c>
      <c r="AJ307" s="5">
        <f>IF(S307&gt;0,RANK(S307,(N307:P307,Q307:AE307)),0)</f>
        <v>0</v>
      </c>
      <c r="AK307" s="2">
        <f t="shared" si="124"/>
        <v>2.2030433795139678E-2</v>
      </c>
      <c r="AL307" s="2">
        <f t="shared" si="125"/>
        <v>0</v>
      </c>
      <c r="AM307" s="2">
        <f t="shared" si="126"/>
        <v>0</v>
      </c>
      <c r="AN307" s="2">
        <f t="shared" si="127"/>
        <v>0</v>
      </c>
      <c r="AP307" t="s">
        <v>911</v>
      </c>
      <c r="AQ307" t="s">
        <v>542</v>
      </c>
      <c r="AT307" s="88">
        <v>37</v>
      </c>
      <c r="AU307" s="90">
        <v>37</v>
      </c>
      <c r="AV307" s="93">
        <f t="shared" si="128"/>
        <v>37037</v>
      </c>
      <c r="AX307" s="5" t="s">
        <v>199</v>
      </c>
    </row>
    <row r="308" spans="1:50" ht="13" hidden="1" customHeight="1" outlineLevel="1">
      <c r="A308" t="s">
        <v>67</v>
      </c>
      <c r="B308" t="s">
        <v>542</v>
      </c>
      <c r="C308" s="1">
        <f t="shared" si="117"/>
        <v>12460</v>
      </c>
      <c r="D308" s="7">
        <f>IF(N308&gt;0, RANK(N308,(N308:P308,Q308:AE308)),0)</f>
        <v>2</v>
      </c>
      <c r="E308" s="7">
        <f>IF(O308&gt;0,RANK(O308,(N308:P308,Q308:AE308)),0)</f>
        <v>1</v>
      </c>
      <c r="F308" s="7">
        <f>IF(P308&gt;0,RANK(P308,(N308:P308,Q308:AE308)),0)</f>
        <v>0</v>
      </c>
      <c r="G308" s="53">
        <f t="shared" si="118"/>
        <v>4510</v>
      </c>
      <c r="H308" s="56">
        <f t="shared" si="119"/>
        <v>0.3619582664526485</v>
      </c>
      <c r="I308" s="2"/>
      <c r="J308" s="2">
        <f t="shared" si="120"/>
        <v>0.29558587479935794</v>
      </c>
      <c r="K308" s="2">
        <f t="shared" si="121"/>
        <v>0.65754414125200644</v>
      </c>
      <c r="L308" s="2">
        <f t="shared" si="122"/>
        <v>0</v>
      </c>
      <c r="M308" s="2">
        <f t="shared" si="123"/>
        <v>4.6869983948635618E-2</v>
      </c>
      <c r="N308" s="1">
        <v>3683</v>
      </c>
      <c r="O308" s="1">
        <v>8193</v>
      </c>
      <c r="Q308" s="1">
        <v>572</v>
      </c>
      <c r="U308" s="1">
        <v>12</v>
      </c>
      <c r="AG308" s="5">
        <f>IF(Q308&gt;0,RANK(Q308,(N308:P308,Q308:AE308)),0)</f>
        <v>3</v>
      </c>
      <c r="AH308" s="5">
        <f>IF(R308&gt;0,RANK(R308,(N308:P308,Q308:AE308)),0)</f>
        <v>0</v>
      </c>
      <c r="AI308" s="5">
        <f>IF(T308&gt;0,RANK(T308,(N308:P308,Q308:AE308)),0)</f>
        <v>0</v>
      </c>
      <c r="AJ308" s="5">
        <f>IF(S308&gt;0,RANK(S308,(N308:P308,Q308:AE308)),0)</f>
        <v>0</v>
      </c>
      <c r="AK308" s="2">
        <f t="shared" si="124"/>
        <v>4.5906902086677366E-2</v>
      </c>
      <c r="AL308" s="2">
        <f t="shared" si="125"/>
        <v>0</v>
      </c>
      <c r="AM308" s="2">
        <f t="shared" si="126"/>
        <v>0</v>
      </c>
      <c r="AN308" s="2">
        <f t="shared" si="127"/>
        <v>0</v>
      </c>
      <c r="AP308" t="s">
        <v>67</v>
      </c>
      <c r="AQ308" t="s">
        <v>542</v>
      </c>
      <c r="AR308">
        <v>11</v>
      </c>
      <c r="AT308" s="88">
        <v>37</v>
      </c>
      <c r="AU308" s="90">
        <v>39</v>
      </c>
      <c r="AV308" s="93">
        <f t="shared" si="128"/>
        <v>37039</v>
      </c>
      <c r="AX308" s="5" t="s">
        <v>199</v>
      </c>
    </row>
    <row r="309" spans="1:50" ht="13" hidden="1" customHeight="1" outlineLevel="1">
      <c r="A309" t="s">
        <v>551</v>
      </c>
      <c r="B309" t="s">
        <v>542</v>
      </c>
      <c r="C309" s="1">
        <f t="shared" si="117"/>
        <v>7330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>IF(P309&gt;0,RANK(P309,(N309:P309,Q309:AE309)),0)</f>
        <v>0</v>
      </c>
      <c r="G309" s="53">
        <f t="shared" si="118"/>
        <v>120</v>
      </c>
      <c r="H309" s="56">
        <f t="shared" si="119"/>
        <v>1.6371077762619372E-2</v>
      </c>
      <c r="I309" s="2"/>
      <c r="J309" s="2">
        <f t="shared" si="120"/>
        <v>0.48267394270122782</v>
      </c>
      <c r="K309" s="2">
        <f t="shared" si="121"/>
        <v>0.49904502046384719</v>
      </c>
      <c r="L309" s="2">
        <f t="shared" si="122"/>
        <v>0</v>
      </c>
      <c r="M309" s="2">
        <f t="shared" si="123"/>
        <v>1.8281036834924935E-2</v>
      </c>
      <c r="N309" s="1">
        <v>3538</v>
      </c>
      <c r="O309" s="1">
        <v>3658</v>
      </c>
      <c r="Q309" s="1">
        <v>134</v>
      </c>
      <c r="U309" s="1">
        <v>0</v>
      </c>
      <c r="AG309" s="5">
        <f>IF(Q309&gt;0,RANK(Q309,(N309:P309,Q309:AE309)),0)</f>
        <v>3</v>
      </c>
      <c r="AH309" s="5">
        <f>IF(R309&gt;0,RANK(R309,(N309:P309,Q309:AE309)),0)</f>
        <v>0</v>
      </c>
      <c r="AI309" s="5">
        <f>IF(T309&gt;0,RANK(T309,(N309:P309,Q309:AE309)),0)</f>
        <v>0</v>
      </c>
      <c r="AJ309" s="5">
        <f>IF(S309&gt;0,RANK(S309,(N309:P309,Q309:AE309)),0)</f>
        <v>0</v>
      </c>
      <c r="AK309" s="2">
        <f t="shared" si="124"/>
        <v>1.8281036834924966E-2</v>
      </c>
      <c r="AL309" s="2">
        <f t="shared" si="125"/>
        <v>0</v>
      </c>
      <c r="AM309" s="2">
        <f t="shared" si="126"/>
        <v>0</v>
      </c>
      <c r="AN309" s="2">
        <f t="shared" si="127"/>
        <v>0</v>
      </c>
      <c r="AP309" t="s">
        <v>551</v>
      </c>
      <c r="AQ309" t="s">
        <v>542</v>
      </c>
      <c r="AT309" s="88">
        <v>37</v>
      </c>
      <c r="AU309" s="90">
        <v>41</v>
      </c>
      <c r="AV309" s="93">
        <f t="shared" si="128"/>
        <v>37041</v>
      </c>
      <c r="AX309" s="5" t="s">
        <v>199</v>
      </c>
    </row>
    <row r="310" spans="1:50" ht="13" hidden="1" customHeight="1" outlineLevel="1">
      <c r="A310" t="s">
        <v>299</v>
      </c>
      <c r="B310" t="s">
        <v>542</v>
      </c>
      <c r="C310" s="1">
        <f t="shared" si="117"/>
        <v>5524</v>
      </c>
      <c r="D310" s="7">
        <f>IF(N310&gt;0, RANK(N310,(N310:P310,Q310:AE310)),0)</f>
        <v>2</v>
      </c>
      <c r="E310" s="7">
        <f>IF(O310&gt;0,RANK(O310,(N310:P310,Q310:AE310)),0)</f>
        <v>1</v>
      </c>
      <c r="F310" s="7">
        <f>IF(P310&gt;0,RANK(P310,(N310:P310,Q310:AE310)),0)</f>
        <v>0</v>
      </c>
      <c r="G310" s="53">
        <f t="shared" ref="G310:G373" si="129">IF(C310&gt;0,MAX(N310:P310)-LARGE(N310:P310,2),0)</f>
        <v>2039</v>
      </c>
      <c r="H310" s="56">
        <f t="shared" ref="H310:H373" si="130">IF(C310&gt;0,G310/C310,0)</f>
        <v>0.36911658218682114</v>
      </c>
      <c r="I310" s="2"/>
      <c r="J310" s="2">
        <f t="shared" si="120"/>
        <v>0.29706734250543082</v>
      </c>
      <c r="K310" s="2">
        <f t="shared" si="121"/>
        <v>0.66618392469225196</v>
      </c>
      <c r="L310" s="2">
        <f t="shared" si="122"/>
        <v>0</v>
      </c>
      <c r="M310" s="2">
        <f t="shared" si="123"/>
        <v>3.6748732802317163E-2</v>
      </c>
      <c r="N310" s="1">
        <v>1641</v>
      </c>
      <c r="O310" s="1">
        <v>3680</v>
      </c>
      <c r="Q310" s="1">
        <v>202</v>
      </c>
      <c r="U310" s="1">
        <v>1</v>
      </c>
      <c r="AG310" s="5">
        <f>IF(Q310&gt;0,RANK(Q310,(N310:P310,Q310:AE310)),0)</f>
        <v>3</v>
      </c>
      <c r="AH310" s="5">
        <f>IF(R310&gt;0,RANK(R310,(N310:P310,Q310:AE310)),0)</f>
        <v>0</v>
      </c>
      <c r="AI310" s="5">
        <f>IF(T310&gt;0,RANK(T310,(N310:P310,Q310:AE310)),0)</f>
        <v>0</v>
      </c>
      <c r="AJ310" s="5">
        <f>IF(S310&gt;0,RANK(S310,(N310:P310,Q310:AE310)),0)</f>
        <v>0</v>
      </c>
      <c r="AK310" s="2">
        <f t="shared" si="124"/>
        <v>3.6567704561911656E-2</v>
      </c>
      <c r="AL310" s="2">
        <f t="shared" si="125"/>
        <v>0</v>
      </c>
      <c r="AM310" s="2">
        <f t="shared" si="126"/>
        <v>0</v>
      </c>
      <c r="AN310" s="2">
        <f t="shared" si="127"/>
        <v>0</v>
      </c>
      <c r="AP310" t="s">
        <v>299</v>
      </c>
      <c r="AQ310" t="s">
        <v>542</v>
      </c>
      <c r="AR310">
        <v>11</v>
      </c>
      <c r="AT310" s="88">
        <v>37</v>
      </c>
      <c r="AU310" s="90">
        <v>43</v>
      </c>
      <c r="AV310" s="93">
        <f t="shared" si="128"/>
        <v>37043</v>
      </c>
      <c r="AX310" s="5" t="s">
        <v>199</v>
      </c>
    </row>
    <row r="311" spans="1:50" ht="13" hidden="1" customHeight="1" outlineLevel="1">
      <c r="A311" t="s">
        <v>458</v>
      </c>
      <c r="B311" t="s">
        <v>542</v>
      </c>
      <c r="C311" s="1">
        <f t="shared" si="117"/>
        <v>43121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>IF(P311&gt;0,RANK(P311,(N311:P311,Q311:AE311)),0)</f>
        <v>0</v>
      </c>
      <c r="G311" s="53">
        <f t="shared" si="129"/>
        <v>10175</v>
      </c>
      <c r="H311" s="56">
        <f t="shared" si="130"/>
        <v>0.23596391549361101</v>
      </c>
      <c r="I311" s="2"/>
      <c r="J311" s="2">
        <f t="shared" si="120"/>
        <v>0.37552468634771918</v>
      </c>
      <c r="K311" s="2">
        <f t="shared" si="121"/>
        <v>0.61148860184133025</v>
      </c>
      <c r="L311" s="2">
        <f t="shared" si="122"/>
        <v>0</v>
      </c>
      <c r="M311" s="2">
        <f t="shared" si="123"/>
        <v>1.2986711810950569E-2</v>
      </c>
      <c r="N311" s="1">
        <v>16193</v>
      </c>
      <c r="O311" s="1">
        <v>26368</v>
      </c>
      <c r="Q311" s="1">
        <v>550</v>
      </c>
      <c r="U311" s="1">
        <v>10</v>
      </c>
      <c r="AG311" s="5">
        <f>IF(Q311&gt;0,RANK(Q311,(N311:P311,Q311:AE311)),0)</f>
        <v>3</v>
      </c>
      <c r="AH311" s="5">
        <f>IF(R311&gt;0,RANK(R311,(N311:P311,Q311:AE311)),0)</f>
        <v>0</v>
      </c>
      <c r="AI311" s="5">
        <f>IF(T311&gt;0,RANK(T311,(N311:P311,Q311:AE311)),0)</f>
        <v>0</v>
      </c>
      <c r="AJ311" s="5">
        <f>IF(S311&gt;0,RANK(S311,(N311:P311,Q311:AE311)),0)</f>
        <v>0</v>
      </c>
      <c r="AK311" s="2">
        <f t="shared" si="124"/>
        <v>1.2754806242897892E-2</v>
      </c>
      <c r="AL311" s="2">
        <f t="shared" si="125"/>
        <v>0</v>
      </c>
      <c r="AM311" s="2">
        <f t="shared" si="126"/>
        <v>0</v>
      </c>
      <c r="AN311" s="2">
        <f t="shared" si="127"/>
        <v>0</v>
      </c>
      <c r="AP311" t="s">
        <v>458</v>
      </c>
      <c r="AQ311" t="s">
        <v>542</v>
      </c>
      <c r="AR311">
        <v>10</v>
      </c>
      <c r="AT311" s="88">
        <v>37</v>
      </c>
      <c r="AU311" s="90">
        <v>45</v>
      </c>
      <c r="AV311" s="93">
        <f t="shared" si="128"/>
        <v>37045</v>
      </c>
      <c r="AX311" s="5" t="s">
        <v>199</v>
      </c>
    </row>
    <row r="312" spans="1:50" ht="13" hidden="1" customHeight="1" outlineLevel="1">
      <c r="A312" t="s">
        <v>529</v>
      </c>
      <c r="B312" t="s">
        <v>542</v>
      </c>
      <c r="C312" s="1">
        <f t="shared" si="117"/>
        <v>23969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>IF(P312&gt;0,RANK(P312,(N312:P312,Q312:AE312)),0)</f>
        <v>0</v>
      </c>
      <c r="G312" s="53">
        <f t="shared" si="129"/>
        <v>120</v>
      </c>
      <c r="H312" s="56">
        <f t="shared" si="130"/>
        <v>5.0064666861362591E-3</v>
      </c>
      <c r="I312" s="2"/>
      <c r="J312" s="2">
        <f t="shared" si="120"/>
        <v>0.48967416245984396</v>
      </c>
      <c r="K312" s="2">
        <f t="shared" si="121"/>
        <v>0.49468062914598021</v>
      </c>
      <c r="L312" s="2">
        <f t="shared" si="122"/>
        <v>0</v>
      </c>
      <c r="M312" s="2">
        <f t="shared" si="123"/>
        <v>1.5645208394175825E-2</v>
      </c>
      <c r="N312" s="1">
        <v>11737</v>
      </c>
      <c r="O312" s="1">
        <v>11857</v>
      </c>
      <c r="Q312" s="1">
        <v>371</v>
      </c>
      <c r="U312" s="1">
        <v>4</v>
      </c>
      <c r="AG312" s="5">
        <f>IF(Q312&gt;0,RANK(Q312,(N312:P312,Q312:AE312)),0)</f>
        <v>3</v>
      </c>
      <c r="AH312" s="5">
        <f>IF(R312&gt;0,RANK(R312,(N312:P312,Q312:AE312)),0)</f>
        <v>0</v>
      </c>
      <c r="AI312" s="5">
        <f>IF(T312&gt;0,RANK(T312,(N312:P312,Q312:AE312)),0)</f>
        <v>0</v>
      </c>
      <c r="AJ312" s="5">
        <f>IF(S312&gt;0,RANK(S312,(N312:P312,Q312:AE312)),0)</f>
        <v>0</v>
      </c>
      <c r="AK312" s="2">
        <f t="shared" si="124"/>
        <v>1.5478326171304601E-2</v>
      </c>
      <c r="AL312" s="2">
        <f t="shared" si="125"/>
        <v>0</v>
      </c>
      <c r="AM312" s="2">
        <f t="shared" si="126"/>
        <v>0</v>
      </c>
      <c r="AN312" s="2">
        <f t="shared" si="127"/>
        <v>0</v>
      </c>
      <c r="AP312" t="s">
        <v>529</v>
      </c>
      <c r="AQ312" t="s">
        <v>542</v>
      </c>
      <c r="AR312">
        <v>7</v>
      </c>
      <c r="AT312" s="88">
        <v>37</v>
      </c>
      <c r="AU312" s="90">
        <v>47</v>
      </c>
      <c r="AV312" s="93">
        <f t="shared" si="128"/>
        <v>37047</v>
      </c>
      <c r="AX312" s="5" t="s">
        <v>199</v>
      </c>
    </row>
    <row r="313" spans="1:50" ht="13" hidden="1" customHeight="1" outlineLevel="1">
      <c r="A313" t="s">
        <v>664</v>
      </c>
      <c r="B313" t="s">
        <v>542</v>
      </c>
      <c r="C313" s="1">
        <f t="shared" si="117"/>
        <v>45813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>IF(P313&gt;0,RANK(P313,(N313:P313,Q313:AE313)),0)</f>
        <v>0</v>
      </c>
      <c r="G313" s="53">
        <f t="shared" si="129"/>
        <v>10724</v>
      </c>
      <c r="H313" s="56">
        <f t="shared" si="130"/>
        <v>0.2340820291183725</v>
      </c>
      <c r="I313" s="2"/>
      <c r="J313" s="2">
        <f t="shared" si="120"/>
        <v>0.37364940082509329</v>
      </c>
      <c r="K313" s="2">
        <f t="shared" si="121"/>
        <v>0.60773142994346585</v>
      </c>
      <c r="L313" s="2">
        <f t="shared" si="122"/>
        <v>0</v>
      </c>
      <c r="M313" s="2">
        <f t="shared" si="123"/>
        <v>1.8619169231440913E-2</v>
      </c>
      <c r="N313" s="1">
        <v>17118</v>
      </c>
      <c r="O313" s="1">
        <v>27842</v>
      </c>
      <c r="Q313" s="1">
        <v>839</v>
      </c>
      <c r="U313" s="1">
        <v>14</v>
      </c>
      <c r="AG313" s="5">
        <f>IF(Q313&gt;0,RANK(Q313,(N313:P313,Q313:AE313)),0)</f>
        <v>3</v>
      </c>
      <c r="AH313" s="5">
        <f>IF(R313&gt;0,RANK(R313,(N313:P313,Q313:AE313)),0)</f>
        <v>0</v>
      </c>
      <c r="AI313" s="5">
        <f>IF(T313&gt;0,RANK(T313,(N313:P313,Q313:AE313)),0)</f>
        <v>0</v>
      </c>
      <c r="AJ313" s="5">
        <f>IF(S313&gt;0,RANK(S313,(N313:P313,Q313:AE313)),0)</f>
        <v>0</v>
      </c>
      <c r="AK313" s="2">
        <f t="shared" si="124"/>
        <v>1.8313579115098334E-2</v>
      </c>
      <c r="AL313" s="2">
        <f t="shared" si="125"/>
        <v>0</v>
      </c>
      <c r="AM313" s="2">
        <f t="shared" si="126"/>
        <v>0</v>
      </c>
      <c r="AN313" s="2">
        <f t="shared" si="127"/>
        <v>0</v>
      </c>
      <c r="AP313" t="s">
        <v>664</v>
      </c>
      <c r="AQ313" t="s">
        <v>542</v>
      </c>
      <c r="AT313" s="88">
        <v>37</v>
      </c>
      <c r="AU313" s="90">
        <v>49</v>
      </c>
      <c r="AV313" s="93">
        <f t="shared" si="128"/>
        <v>37049</v>
      </c>
      <c r="AX313" s="5" t="s">
        <v>199</v>
      </c>
    </row>
    <row r="314" spans="1:50" ht="13" hidden="1" customHeight="1" outlineLevel="1">
      <c r="A314" t="s">
        <v>547</v>
      </c>
      <c r="B314" t="s">
        <v>542</v>
      </c>
      <c r="C314" s="1">
        <f t="shared" si="117"/>
        <v>125741</v>
      </c>
      <c r="D314" s="7">
        <f>IF(N314&gt;0, RANK(N314,(N314:P314,Q314:AE314)),0)</f>
        <v>1</v>
      </c>
      <c r="E314" s="7">
        <f>IF(O314&gt;0,RANK(O314,(N314:P314,Q314:AE314)),0)</f>
        <v>2</v>
      </c>
      <c r="F314" s="7">
        <f>IF(P314&gt;0,RANK(P314,(N314:P314,Q314:AE314)),0)</f>
        <v>0</v>
      </c>
      <c r="G314" s="53">
        <f t="shared" si="129"/>
        <v>18370</v>
      </c>
      <c r="H314" s="56">
        <f t="shared" si="130"/>
        <v>0.14609395503455516</v>
      </c>
      <c r="I314" s="2"/>
      <c r="J314" s="2">
        <f t="shared" si="120"/>
        <v>0.56210782481449961</v>
      </c>
      <c r="K314" s="2">
        <f t="shared" si="121"/>
        <v>0.41601386977994448</v>
      </c>
      <c r="L314" s="2">
        <f t="shared" si="122"/>
        <v>0</v>
      </c>
      <c r="M314" s="2">
        <f t="shared" si="123"/>
        <v>2.1878305405555909E-2</v>
      </c>
      <c r="N314" s="1">
        <v>70680</v>
      </c>
      <c r="O314" s="1">
        <v>52310</v>
      </c>
      <c r="Q314" s="1">
        <v>2717</v>
      </c>
      <c r="U314" s="1">
        <v>34</v>
      </c>
      <c r="AG314" s="5">
        <f>IF(Q314&gt;0,RANK(Q314,(N314:P314,Q314:AE314)),0)</f>
        <v>3</v>
      </c>
      <c r="AH314" s="5">
        <f>IF(R314&gt;0,RANK(R314,(N314:P314,Q314:AE314)),0)</f>
        <v>0</v>
      </c>
      <c r="AI314" s="5">
        <f>IF(T314&gt;0,RANK(T314,(N314:P314,Q314:AE314)),0)</f>
        <v>0</v>
      </c>
      <c r="AJ314" s="5">
        <f>IF(S314&gt;0,RANK(S314,(N314:P314,Q314:AE314)),0)</f>
        <v>0</v>
      </c>
      <c r="AK314" s="2">
        <f t="shared" si="124"/>
        <v>2.1607908319482109E-2</v>
      </c>
      <c r="AL314" s="2">
        <f t="shared" si="125"/>
        <v>0</v>
      </c>
      <c r="AM314" s="2">
        <f t="shared" si="126"/>
        <v>0</v>
      </c>
      <c r="AN314" s="2">
        <f t="shared" si="127"/>
        <v>0</v>
      </c>
      <c r="AP314" t="s">
        <v>547</v>
      </c>
      <c r="AQ314" t="s">
        <v>542</v>
      </c>
      <c r="AT314" s="88">
        <v>37</v>
      </c>
      <c r="AU314" s="90">
        <v>51</v>
      </c>
      <c r="AV314" s="93">
        <f t="shared" si="128"/>
        <v>37051</v>
      </c>
      <c r="AX314" s="5" t="s">
        <v>199</v>
      </c>
    </row>
    <row r="315" spans="1:50" ht="13" hidden="1" customHeight="1" outlineLevel="1">
      <c r="A315" t="s">
        <v>267</v>
      </c>
      <c r="B315" t="s">
        <v>542</v>
      </c>
      <c r="C315" s="1">
        <f t="shared" si="117"/>
        <v>10983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>IF(P315&gt;0,RANK(P315,(N315:P315,Q315:AE315)),0)</f>
        <v>0</v>
      </c>
      <c r="G315" s="53">
        <f t="shared" si="129"/>
        <v>3744</v>
      </c>
      <c r="H315" s="56">
        <f t="shared" si="130"/>
        <v>0.34089046708549575</v>
      </c>
      <c r="I315" s="2"/>
      <c r="J315" s="2">
        <f t="shared" si="120"/>
        <v>0.30310479832468362</v>
      </c>
      <c r="K315" s="2">
        <f t="shared" si="121"/>
        <v>0.64399526541017937</v>
      </c>
      <c r="L315" s="2">
        <f t="shared" si="122"/>
        <v>0</v>
      </c>
      <c r="M315" s="2">
        <f t="shared" si="123"/>
        <v>5.2899936265137004E-2</v>
      </c>
      <c r="N315" s="1">
        <v>3329</v>
      </c>
      <c r="O315" s="1">
        <v>7073</v>
      </c>
      <c r="Q315" s="1">
        <v>574</v>
      </c>
      <c r="U315" s="1">
        <v>7</v>
      </c>
      <c r="AG315" s="5">
        <f>IF(Q315&gt;0,RANK(Q315,(N315:P315,Q315:AE315)),0)</f>
        <v>3</v>
      </c>
      <c r="AH315" s="5">
        <f>IF(R315&gt;0,RANK(R315,(N315:P315,Q315:AE315)),0)</f>
        <v>0</v>
      </c>
      <c r="AI315" s="5">
        <f>IF(T315&gt;0,RANK(T315,(N315:P315,Q315:AE315)),0)</f>
        <v>0</v>
      </c>
      <c r="AJ315" s="5">
        <f>IF(S315&gt;0,RANK(S315,(N315:P315,Q315:AE315)),0)</f>
        <v>0</v>
      </c>
      <c r="AK315" s="2">
        <f t="shared" si="124"/>
        <v>5.2262587635436585E-2</v>
      </c>
      <c r="AL315" s="2">
        <f t="shared" si="125"/>
        <v>0</v>
      </c>
      <c r="AM315" s="2">
        <f t="shared" si="126"/>
        <v>0</v>
      </c>
      <c r="AN315" s="2">
        <f t="shared" si="127"/>
        <v>0</v>
      </c>
      <c r="AP315" t="s">
        <v>267</v>
      </c>
      <c r="AQ315" t="s">
        <v>542</v>
      </c>
      <c r="AR315">
        <v>3</v>
      </c>
      <c r="AT315" s="88">
        <v>37</v>
      </c>
      <c r="AU315" s="90">
        <v>53</v>
      </c>
      <c r="AV315" s="93">
        <f t="shared" si="128"/>
        <v>37053</v>
      </c>
      <c r="AX315" s="5" t="s">
        <v>199</v>
      </c>
    </row>
    <row r="316" spans="1:50" ht="13" hidden="1" customHeight="1" outlineLevel="1">
      <c r="A316" t="s">
        <v>402</v>
      </c>
      <c r="B316" t="s">
        <v>542</v>
      </c>
      <c r="C316" s="1">
        <f t="shared" si="117"/>
        <v>17543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>IF(P316&gt;0,RANK(P316,(N316:P316,Q316:AE316)),0)</f>
        <v>0</v>
      </c>
      <c r="G316" s="53">
        <f t="shared" si="129"/>
        <v>2964</v>
      </c>
      <c r="H316" s="56">
        <f t="shared" si="130"/>
        <v>0.16895627885766404</v>
      </c>
      <c r="I316" s="2"/>
      <c r="J316" s="2">
        <f t="shared" si="120"/>
        <v>0.39565638716297097</v>
      </c>
      <c r="K316" s="2">
        <f t="shared" si="121"/>
        <v>0.56461266602063498</v>
      </c>
      <c r="L316" s="2">
        <f t="shared" si="122"/>
        <v>0</v>
      </c>
      <c r="M316" s="2">
        <f t="shared" si="123"/>
        <v>3.9730946816393997E-2</v>
      </c>
      <c r="N316" s="1">
        <v>6941</v>
      </c>
      <c r="O316" s="1">
        <v>9905</v>
      </c>
      <c r="Q316" s="1">
        <v>692</v>
      </c>
      <c r="U316" s="1">
        <v>5</v>
      </c>
      <c r="AG316" s="5">
        <f>IF(Q316&gt;0,RANK(Q316,(N316:P316,Q316:AE316)),0)</f>
        <v>3</v>
      </c>
      <c r="AH316" s="5">
        <f>IF(R316&gt;0,RANK(R316,(N316:P316,Q316:AE316)),0)</f>
        <v>0</v>
      </c>
      <c r="AI316" s="5">
        <f>IF(T316&gt;0,RANK(T316,(N316:P316,Q316:AE316)),0)</f>
        <v>0</v>
      </c>
      <c r="AJ316" s="5">
        <f>IF(S316&gt;0,RANK(S316,(N316:P316,Q316:AE316)),0)</f>
        <v>0</v>
      </c>
      <c r="AK316" s="2">
        <f t="shared" si="124"/>
        <v>3.9445932850709686E-2</v>
      </c>
      <c r="AL316" s="2">
        <f t="shared" si="125"/>
        <v>0</v>
      </c>
      <c r="AM316" s="2">
        <f t="shared" si="126"/>
        <v>0</v>
      </c>
      <c r="AN316" s="2">
        <f t="shared" si="127"/>
        <v>0</v>
      </c>
      <c r="AP316" t="s">
        <v>402</v>
      </c>
      <c r="AQ316" t="s">
        <v>542</v>
      </c>
      <c r="AR316">
        <v>3</v>
      </c>
      <c r="AT316" s="88">
        <v>37</v>
      </c>
      <c r="AU316" s="90">
        <v>55</v>
      </c>
      <c r="AV316" s="93">
        <f t="shared" si="128"/>
        <v>37055</v>
      </c>
      <c r="AX316" s="5" t="s">
        <v>199</v>
      </c>
    </row>
    <row r="317" spans="1:50" ht="13" hidden="1" customHeight="1" outlineLevel="1">
      <c r="A317" t="s">
        <v>801</v>
      </c>
      <c r="B317" t="s">
        <v>542</v>
      </c>
      <c r="C317" s="1">
        <f t="shared" si="117"/>
        <v>70741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>IF(P317&gt;0,RANK(P317,(N317:P317,Q317:AE317)),0)</f>
        <v>0</v>
      </c>
      <c r="G317" s="53">
        <f t="shared" si="129"/>
        <v>33742</v>
      </c>
      <c r="H317" s="56">
        <f t="shared" si="130"/>
        <v>0.47697940374040515</v>
      </c>
      <c r="I317" s="2"/>
      <c r="J317" s="2">
        <f t="shared" si="120"/>
        <v>0.25102839937235832</v>
      </c>
      <c r="K317" s="2">
        <f t="shared" si="121"/>
        <v>0.72800780311276347</v>
      </c>
      <c r="L317" s="2">
        <f t="shared" si="122"/>
        <v>0</v>
      </c>
      <c r="M317" s="2">
        <f t="shared" si="123"/>
        <v>2.0963797514878202E-2</v>
      </c>
      <c r="N317" s="1">
        <v>17758</v>
      </c>
      <c r="O317" s="1">
        <v>51500</v>
      </c>
      <c r="Q317" s="1">
        <v>1472</v>
      </c>
      <c r="U317" s="1">
        <v>11</v>
      </c>
      <c r="AG317" s="5">
        <f>IF(Q317&gt;0,RANK(Q317,(N317:P317,Q317:AE317)),0)</f>
        <v>3</v>
      </c>
      <c r="AH317" s="5">
        <f>IF(R317&gt;0,RANK(R317,(N317:P317,Q317:AE317)),0)</f>
        <v>0</v>
      </c>
      <c r="AI317" s="5">
        <f>IF(T317&gt;0,RANK(T317,(N317:P317,Q317:AE317)),0)</f>
        <v>0</v>
      </c>
      <c r="AJ317" s="5">
        <f>IF(S317&gt;0,RANK(S317,(N317:P317,Q317:AE317)),0)</f>
        <v>0</v>
      </c>
      <c r="AK317" s="2">
        <f t="shared" si="124"/>
        <v>2.0808300702562871E-2</v>
      </c>
      <c r="AL317" s="2">
        <f t="shared" si="125"/>
        <v>0</v>
      </c>
      <c r="AM317" s="2">
        <f t="shared" si="126"/>
        <v>0</v>
      </c>
      <c r="AN317" s="2">
        <f t="shared" si="127"/>
        <v>0</v>
      </c>
      <c r="AP317" t="s">
        <v>801</v>
      </c>
      <c r="AQ317" t="s">
        <v>542</v>
      </c>
      <c r="AT317" s="88">
        <v>37</v>
      </c>
      <c r="AU317" s="90">
        <v>57</v>
      </c>
      <c r="AV317" s="93">
        <f t="shared" si="128"/>
        <v>37057</v>
      </c>
      <c r="AX317" s="5" t="s">
        <v>199</v>
      </c>
    </row>
    <row r="318" spans="1:50" ht="13" hidden="1" customHeight="1" outlineLevel="1">
      <c r="A318" t="s">
        <v>403</v>
      </c>
      <c r="B318" t="s">
        <v>542</v>
      </c>
      <c r="C318" s="1">
        <f t="shared" si="117"/>
        <v>20648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>IF(P318&gt;0,RANK(P318,(N318:P318,Q318:AE318)),0)</f>
        <v>0</v>
      </c>
      <c r="G318" s="53">
        <f t="shared" si="129"/>
        <v>10674</v>
      </c>
      <c r="H318" s="56">
        <f t="shared" si="130"/>
        <v>0.51695079426578849</v>
      </c>
      <c r="I318" s="2"/>
      <c r="J318" s="2">
        <f t="shared" si="120"/>
        <v>0.23208058891902364</v>
      </c>
      <c r="K318" s="2">
        <f t="shared" si="121"/>
        <v>0.74903138318481211</v>
      </c>
      <c r="L318" s="2">
        <f t="shared" si="122"/>
        <v>0</v>
      </c>
      <c r="M318" s="2">
        <f t="shared" si="123"/>
        <v>1.8888027896164283E-2</v>
      </c>
      <c r="N318" s="1">
        <v>4792</v>
      </c>
      <c r="O318" s="1">
        <v>15466</v>
      </c>
      <c r="Q318" s="1">
        <v>383</v>
      </c>
      <c r="U318" s="1">
        <v>7</v>
      </c>
      <c r="AG318" s="5">
        <f>IF(Q318&gt;0,RANK(Q318,(N318:P318,Q318:AE318)),0)</f>
        <v>3</v>
      </c>
      <c r="AH318" s="5">
        <f>IF(R318&gt;0,RANK(R318,(N318:P318,Q318:AE318)),0)</f>
        <v>0</v>
      </c>
      <c r="AI318" s="5">
        <f>IF(T318&gt;0,RANK(T318,(N318:P318,Q318:AE318)),0)</f>
        <v>0</v>
      </c>
      <c r="AJ318" s="5">
        <f>IF(S318&gt;0,RANK(S318,(N318:P318,Q318:AE318)),0)</f>
        <v>0</v>
      </c>
      <c r="AK318" s="2">
        <f t="shared" si="124"/>
        <v>1.854901201084851E-2</v>
      </c>
      <c r="AL318" s="2">
        <f t="shared" si="125"/>
        <v>0</v>
      </c>
      <c r="AM318" s="2">
        <f t="shared" si="126"/>
        <v>0</v>
      </c>
      <c r="AN318" s="2">
        <f t="shared" si="127"/>
        <v>0</v>
      </c>
      <c r="AP318" t="s">
        <v>403</v>
      </c>
      <c r="AQ318" t="s">
        <v>542</v>
      </c>
      <c r="AR318">
        <v>5</v>
      </c>
      <c r="AT318" s="88">
        <v>37</v>
      </c>
      <c r="AU318" s="90">
        <v>59</v>
      </c>
      <c r="AV318" s="93">
        <f t="shared" si="128"/>
        <v>37059</v>
      </c>
      <c r="AX318" s="5" t="s">
        <v>199</v>
      </c>
    </row>
    <row r="319" spans="1:50" ht="13" hidden="1" customHeight="1" outlineLevel="1">
      <c r="A319" t="s">
        <v>404</v>
      </c>
      <c r="B319" t="s">
        <v>542</v>
      </c>
      <c r="C319" s="1">
        <f t="shared" si="117"/>
        <v>20431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>IF(P319&gt;0,RANK(P319,(N319:P319,Q319:AE319)),0)</f>
        <v>0</v>
      </c>
      <c r="G319" s="53">
        <f t="shared" si="129"/>
        <v>2490</v>
      </c>
      <c r="H319" s="56">
        <f t="shared" si="130"/>
        <v>0.12187362341539817</v>
      </c>
      <c r="I319" s="2"/>
      <c r="J319" s="2">
        <f t="shared" si="120"/>
        <v>0.4328226714306691</v>
      </c>
      <c r="K319" s="2">
        <f t="shared" si="121"/>
        <v>0.55469629484606731</v>
      </c>
      <c r="L319" s="2">
        <f t="shared" si="122"/>
        <v>0</v>
      </c>
      <c r="M319" s="2">
        <f t="shared" si="123"/>
        <v>1.248103372326359E-2</v>
      </c>
      <c r="N319" s="1">
        <v>8843</v>
      </c>
      <c r="O319" s="1">
        <v>11333</v>
      </c>
      <c r="Q319" s="1">
        <v>249</v>
      </c>
      <c r="U319" s="1">
        <v>6</v>
      </c>
      <c r="AG319" s="5">
        <f>IF(Q319&gt;0,RANK(Q319,(N319:P319,Q319:AE319)),0)</f>
        <v>3</v>
      </c>
      <c r="AH319" s="5">
        <f>IF(R319&gt;0,RANK(R319,(N319:P319,Q319:AE319)),0)</f>
        <v>0</v>
      </c>
      <c r="AI319" s="5">
        <f>IF(T319&gt;0,RANK(T319,(N319:P319,Q319:AE319)),0)</f>
        <v>0</v>
      </c>
      <c r="AJ319" s="5">
        <f>IF(S319&gt;0,RANK(S319,(N319:P319,Q319:AE319)),0)</f>
        <v>0</v>
      </c>
      <c r="AK319" s="2">
        <f t="shared" si="124"/>
        <v>1.2187362341539817E-2</v>
      </c>
      <c r="AL319" s="2">
        <f t="shared" si="125"/>
        <v>0</v>
      </c>
      <c r="AM319" s="2">
        <f t="shared" si="126"/>
        <v>0</v>
      </c>
      <c r="AN319" s="2">
        <f t="shared" si="127"/>
        <v>0</v>
      </c>
      <c r="AP319" t="s">
        <v>404</v>
      </c>
      <c r="AQ319" t="s">
        <v>542</v>
      </c>
      <c r="AR319">
        <v>7</v>
      </c>
      <c r="AT319" s="88">
        <v>37</v>
      </c>
      <c r="AU319" s="90">
        <v>61</v>
      </c>
      <c r="AV319" s="93">
        <f t="shared" si="128"/>
        <v>37061</v>
      </c>
      <c r="AX319" s="5" t="s">
        <v>199</v>
      </c>
    </row>
    <row r="320" spans="1:50" ht="13" hidden="1" customHeight="1" outlineLevel="1">
      <c r="A320" t="s">
        <v>405</v>
      </c>
      <c r="B320" t="s">
        <v>542</v>
      </c>
      <c r="C320" s="1">
        <f t="shared" si="117"/>
        <v>144821</v>
      </c>
      <c r="D320" s="7">
        <f>IF(N320&gt;0, RANK(N320,(N320:P320,Q320:AE320)),0)</f>
        <v>1</v>
      </c>
      <c r="E320" s="7">
        <f>IF(O320&gt;0,RANK(O320,(N320:P320,Q320:AE320)),0)</f>
        <v>2</v>
      </c>
      <c r="F320" s="7">
        <f>IF(P320&gt;0,RANK(P320,(N320:P320,Q320:AE320)),0)</f>
        <v>0</v>
      </c>
      <c r="G320" s="53">
        <f t="shared" si="129"/>
        <v>64066</v>
      </c>
      <c r="H320" s="56">
        <f t="shared" si="130"/>
        <v>0.44238059397463075</v>
      </c>
      <c r="I320" s="2"/>
      <c r="J320" s="2">
        <f t="shared" si="120"/>
        <v>0.70799814943965311</v>
      </c>
      <c r="K320" s="2">
        <f t="shared" si="121"/>
        <v>0.26561755546502236</v>
      </c>
      <c r="L320" s="2">
        <f t="shared" si="122"/>
        <v>0</v>
      </c>
      <c r="M320" s="2">
        <f t="shared" si="123"/>
        <v>2.6384295095324528E-2</v>
      </c>
      <c r="N320" s="1">
        <v>102533</v>
      </c>
      <c r="O320" s="1">
        <v>38467</v>
      </c>
      <c r="Q320" s="1">
        <v>3753</v>
      </c>
      <c r="U320" s="1">
        <v>68</v>
      </c>
      <c r="X320" s="53"/>
      <c r="AG320" s="5">
        <f>IF(Q320&gt;0,RANK(Q320,(N320:P320,Q320:AE320)),0)</f>
        <v>3</v>
      </c>
      <c r="AH320" s="5">
        <f>IF(R320&gt;0,RANK(R320,(N320:P320,Q320:AE320)),0)</f>
        <v>0</v>
      </c>
      <c r="AI320" s="5">
        <f>IF(T320&gt;0,RANK(T320,(N320:P320,Q320:AE320)),0)</f>
        <v>0</v>
      </c>
      <c r="AJ320" s="5">
        <f>IF(S320&gt;0,RANK(S320,(N320:P320,Q320:AE320)),0)</f>
        <v>0</v>
      </c>
      <c r="AK320" s="2">
        <f t="shared" si="124"/>
        <v>2.5914749932675511E-2</v>
      </c>
      <c r="AL320" s="2">
        <f t="shared" si="125"/>
        <v>0</v>
      </c>
      <c r="AM320" s="2">
        <f t="shared" si="126"/>
        <v>0</v>
      </c>
      <c r="AN320" s="2">
        <f t="shared" si="127"/>
        <v>0</v>
      </c>
      <c r="AP320" t="s">
        <v>405</v>
      </c>
      <c r="AQ320" t="s">
        <v>542</v>
      </c>
      <c r="AT320" s="88">
        <v>37</v>
      </c>
      <c r="AU320" s="90">
        <v>63</v>
      </c>
      <c r="AV320" s="93">
        <f t="shared" si="128"/>
        <v>37063</v>
      </c>
      <c r="AX320" s="5" t="s">
        <v>199</v>
      </c>
    </row>
    <row r="321" spans="1:50" ht="13" hidden="1" customHeight="1" outlineLevel="1">
      <c r="A321" t="s">
        <v>192</v>
      </c>
      <c r="B321" t="s">
        <v>542</v>
      </c>
      <c r="C321" s="1">
        <f t="shared" ref="C321:C352" si="131">SUM(N321:AE321)</f>
        <v>26860</v>
      </c>
      <c r="D321" s="7">
        <f>IF(N321&gt;0, RANK(N321,(N321:P321,Q321:AE321)),0)</f>
        <v>1</v>
      </c>
      <c r="E321" s="7">
        <f>IF(O321&gt;0,RANK(O321,(N321:P321,Q321:AE321)),0)</f>
        <v>2</v>
      </c>
      <c r="F321" s="7">
        <f>IF(P321&gt;0,RANK(P321,(N321:P321,Q321:AE321)),0)</f>
        <v>0</v>
      </c>
      <c r="G321" s="53">
        <f t="shared" si="129"/>
        <v>9253</v>
      </c>
      <c r="H321" s="56">
        <f t="shared" si="130"/>
        <v>0.34448994787788534</v>
      </c>
      <c r="I321" s="2"/>
      <c r="J321" s="2">
        <f t="shared" ref="J321:J352" si="132">IF($C321=0,"-",N321/$C321)</f>
        <v>0.66820551005212214</v>
      </c>
      <c r="K321" s="2">
        <f t="shared" ref="K321:K352" si="133">IF($C321=0,"-",O321/$C321)</f>
        <v>0.3237155621742368</v>
      </c>
      <c r="L321" s="2">
        <f t="shared" ref="L321:L352" si="134">IF($C321=0,"-",P321/$C321)</f>
        <v>0</v>
      </c>
      <c r="M321" s="2">
        <f t="shared" ref="M321:M352" si="135">IF(C321=0,"-",(1-J321-K321-L321))</f>
        <v>8.0789277736410536E-3</v>
      </c>
      <c r="N321" s="1">
        <v>17948</v>
      </c>
      <c r="O321" s="1">
        <v>8695</v>
      </c>
      <c r="Q321" s="1">
        <v>217</v>
      </c>
      <c r="U321" s="1">
        <v>0</v>
      </c>
      <c r="AG321" s="5">
        <f>IF(Q321&gt;0,RANK(Q321,(N321:P321,Q321:AE321)),0)</f>
        <v>3</v>
      </c>
      <c r="AH321" s="5">
        <f>IF(R321&gt;0,RANK(R321,(N321:P321,Q321:AE321)),0)</f>
        <v>0</v>
      </c>
      <c r="AI321" s="5">
        <f>IF(T321&gt;0,RANK(T321,(N321:P321,Q321:AE321)),0)</f>
        <v>0</v>
      </c>
      <c r="AJ321" s="5">
        <f>IF(S321&gt;0,RANK(S321,(N321:P321,Q321:AE321)),0)</f>
        <v>0</v>
      </c>
      <c r="AK321" s="2">
        <f t="shared" ref="AK321:AK352" si="136">IF($C321=0,"-",Q321/$C321)</f>
        <v>8.0789277736411022E-3</v>
      </c>
      <c r="AL321" s="2">
        <f t="shared" ref="AL321:AL352" si="137">IF($C321=0,"-",R321/$C321)</f>
        <v>0</v>
      </c>
      <c r="AM321" s="2">
        <f t="shared" ref="AM321:AM352" si="138">IF($C321=0,"-",T321/$C321)</f>
        <v>0</v>
      </c>
      <c r="AN321" s="2">
        <f t="shared" ref="AN321:AN352" si="139">IF($C321=0,"-",S321/$C321)</f>
        <v>0</v>
      </c>
      <c r="AP321" t="s">
        <v>192</v>
      </c>
      <c r="AQ321" t="s">
        <v>542</v>
      </c>
      <c r="AT321" s="88">
        <v>37</v>
      </c>
      <c r="AU321" s="90">
        <v>65</v>
      </c>
      <c r="AV321" s="93">
        <f t="shared" si="128"/>
        <v>37065</v>
      </c>
      <c r="AX321" s="5" t="s">
        <v>199</v>
      </c>
    </row>
    <row r="322" spans="1:50" ht="13" hidden="1" customHeight="1" outlineLevel="1">
      <c r="A322" t="s">
        <v>300</v>
      </c>
      <c r="B322" t="s">
        <v>542</v>
      </c>
      <c r="C322" s="1">
        <f t="shared" si="131"/>
        <v>173042</v>
      </c>
      <c r="D322" s="7">
        <f>IF(N322&gt;0, RANK(N322,(N322:P322,Q322:AE322)),0)</f>
        <v>2</v>
      </c>
      <c r="E322" s="7">
        <f>IF(O322&gt;0,RANK(O322,(N322:P322,Q322:AE322)),0)</f>
        <v>1</v>
      </c>
      <c r="F322" s="7">
        <f>IF(P322&gt;0,RANK(P322,(N322:P322,Q322:AE322)),0)</f>
        <v>0</v>
      </c>
      <c r="G322" s="53">
        <f t="shared" si="129"/>
        <v>5627</v>
      </c>
      <c r="H322" s="56">
        <f t="shared" si="130"/>
        <v>3.2518116988939104E-2</v>
      </c>
      <c r="I322" s="2"/>
      <c r="J322" s="2">
        <f t="shared" si="132"/>
        <v>0.47313369008679973</v>
      </c>
      <c r="K322" s="2">
        <f t="shared" si="133"/>
        <v>0.50565180707573887</v>
      </c>
      <c r="L322" s="2">
        <f t="shared" si="134"/>
        <v>0</v>
      </c>
      <c r="M322" s="2">
        <f t="shared" si="135"/>
        <v>2.1214502837461402E-2</v>
      </c>
      <c r="N322" s="1">
        <v>81872</v>
      </c>
      <c r="O322" s="1">
        <v>87499</v>
      </c>
      <c r="Q322" s="1">
        <v>3628</v>
      </c>
      <c r="U322" s="1">
        <v>43</v>
      </c>
      <c r="AG322" s="5">
        <f>IF(Q322&gt;0,RANK(Q322,(N322:P322,Q322:AE322)),0)</f>
        <v>3</v>
      </c>
      <c r="AH322" s="5">
        <f>IF(R322&gt;0,RANK(R322,(N322:P322,Q322:AE322)),0)</f>
        <v>0</v>
      </c>
      <c r="AI322" s="5">
        <f>IF(T322&gt;0,RANK(T322,(N322:P322,Q322:AE322)),0)</f>
        <v>0</v>
      </c>
      <c r="AJ322" s="5">
        <f>IF(S322&gt;0,RANK(S322,(N322:P322,Q322:AE322)),0)</f>
        <v>0</v>
      </c>
      <c r="AK322" s="2">
        <f t="shared" si="136"/>
        <v>2.0966008252331803E-2</v>
      </c>
      <c r="AL322" s="2">
        <f t="shared" si="137"/>
        <v>0</v>
      </c>
      <c r="AM322" s="2">
        <f t="shared" si="138"/>
        <v>0</v>
      </c>
      <c r="AN322" s="2">
        <f t="shared" si="139"/>
        <v>0</v>
      </c>
      <c r="AP322" t="s">
        <v>300</v>
      </c>
      <c r="AQ322" t="s">
        <v>542</v>
      </c>
      <c r="AT322" s="88">
        <v>37</v>
      </c>
      <c r="AU322" s="90">
        <v>67</v>
      </c>
      <c r="AV322" s="93">
        <f t="shared" si="128"/>
        <v>37067</v>
      </c>
      <c r="AX322" s="5" t="s">
        <v>199</v>
      </c>
    </row>
    <row r="323" spans="1:50" ht="13" hidden="1" customHeight="1" outlineLevel="1">
      <c r="A323" t="s">
        <v>37</v>
      </c>
      <c r="B323" t="s">
        <v>542</v>
      </c>
      <c r="C323" s="1">
        <f t="shared" si="131"/>
        <v>28277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>IF(P323&gt;0,RANK(P323,(N323:P323,Q323:AE323)),0)</f>
        <v>0</v>
      </c>
      <c r="G323" s="53">
        <f t="shared" si="129"/>
        <v>3088</v>
      </c>
      <c r="H323" s="56">
        <f t="shared" si="130"/>
        <v>0.1092053612476571</v>
      </c>
      <c r="I323" s="2"/>
      <c r="J323" s="2">
        <f t="shared" si="132"/>
        <v>0.43434593485871908</v>
      </c>
      <c r="K323" s="2">
        <f t="shared" si="133"/>
        <v>0.5435512961063762</v>
      </c>
      <c r="L323" s="2">
        <f t="shared" si="134"/>
        <v>0</v>
      </c>
      <c r="M323" s="2">
        <f t="shared" si="135"/>
        <v>2.2102769034904712E-2</v>
      </c>
      <c r="N323" s="1">
        <v>12282</v>
      </c>
      <c r="O323" s="1">
        <v>15370</v>
      </c>
      <c r="Q323" s="1">
        <v>613</v>
      </c>
      <c r="U323" s="1">
        <v>12</v>
      </c>
      <c r="AG323" s="5">
        <f>IF(Q323&gt;0,RANK(Q323,(N323:P323,Q323:AE323)),0)</f>
        <v>3</v>
      </c>
      <c r="AH323" s="5">
        <f>IF(R323&gt;0,RANK(R323,(N323:P323,Q323:AE323)),0)</f>
        <v>0</v>
      </c>
      <c r="AI323" s="5">
        <f>IF(T323&gt;0,RANK(T323,(N323:P323,Q323:AE323)),0)</f>
        <v>0</v>
      </c>
      <c r="AJ323" s="5">
        <f>IF(S323&gt;0,RANK(S323,(N323:P323,Q323:AE323)),0)</f>
        <v>0</v>
      </c>
      <c r="AK323" s="2">
        <f t="shared" si="136"/>
        <v>2.1678395869434524E-2</v>
      </c>
      <c r="AL323" s="2">
        <f t="shared" si="137"/>
        <v>0</v>
      </c>
      <c r="AM323" s="2">
        <f t="shared" si="138"/>
        <v>0</v>
      </c>
      <c r="AN323" s="2">
        <f t="shared" si="139"/>
        <v>0</v>
      </c>
      <c r="AP323" t="s">
        <v>37</v>
      </c>
      <c r="AQ323" t="s">
        <v>542</v>
      </c>
      <c r="AT323" s="88">
        <v>37</v>
      </c>
      <c r="AU323" s="90">
        <v>69</v>
      </c>
      <c r="AV323" s="93">
        <f t="shared" si="128"/>
        <v>37069</v>
      </c>
      <c r="AX323" s="5" t="s">
        <v>199</v>
      </c>
    </row>
    <row r="324" spans="1:50" ht="13" hidden="1" customHeight="1" outlineLevel="1">
      <c r="A324" t="s">
        <v>58</v>
      </c>
      <c r="B324" t="s">
        <v>542</v>
      </c>
      <c r="C324" s="1">
        <f t="shared" si="131"/>
        <v>90133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>IF(P324&gt;0,RANK(P324,(N324:P324,Q324:AE324)),0)</f>
        <v>0</v>
      </c>
      <c r="G324" s="53">
        <f t="shared" si="129"/>
        <v>34967</v>
      </c>
      <c r="H324" s="56">
        <f t="shared" si="130"/>
        <v>0.38794891992943759</v>
      </c>
      <c r="I324" s="2"/>
      <c r="J324" s="2">
        <f t="shared" si="132"/>
        <v>0.29819267083088324</v>
      </c>
      <c r="K324" s="2">
        <f t="shared" si="133"/>
        <v>0.68614159076032089</v>
      </c>
      <c r="L324" s="2">
        <f t="shared" si="134"/>
        <v>0</v>
      </c>
      <c r="M324" s="2">
        <f t="shared" si="135"/>
        <v>1.5665738408795815E-2</v>
      </c>
      <c r="N324" s="1">
        <v>26877</v>
      </c>
      <c r="O324" s="1">
        <v>61844</v>
      </c>
      <c r="Q324" s="1">
        <v>1394</v>
      </c>
      <c r="U324" s="1">
        <v>18</v>
      </c>
      <c r="AG324" s="5">
        <f>IF(Q324&gt;0,RANK(Q324,(N324:P324,Q324:AE324)),0)</f>
        <v>3</v>
      </c>
      <c r="AH324" s="5">
        <f>IF(R324&gt;0,RANK(R324,(N324:P324,Q324:AE324)),0)</f>
        <v>0</v>
      </c>
      <c r="AI324" s="5">
        <f>IF(T324&gt;0,RANK(T324,(N324:P324,Q324:AE324)),0)</f>
        <v>0</v>
      </c>
      <c r="AJ324" s="5">
        <f>IF(S324&gt;0,RANK(S324,(N324:P324,Q324:AE324)),0)</f>
        <v>0</v>
      </c>
      <c r="AK324" s="2">
        <f t="shared" si="136"/>
        <v>1.5466033528230503E-2</v>
      </c>
      <c r="AL324" s="2">
        <f t="shared" si="137"/>
        <v>0</v>
      </c>
      <c r="AM324" s="2">
        <f t="shared" si="138"/>
        <v>0</v>
      </c>
      <c r="AN324" s="2">
        <f t="shared" si="139"/>
        <v>0</v>
      </c>
      <c r="AP324" t="s">
        <v>58</v>
      </c>
      <c r="AQ324" t="s">
        <v>542</v>
      </c>
      <c r="AR324">
        <v>10</v>
      </c>
      <c r="AT324" s="88">
        <v>37</v>
      </c>
      <c r="AU324" s="90">
        <v>71</v>
      </c>
      <c r="AV324" s="93">
        <f t="shared" si="128"/>
        <v>37071</v>
      </c>
      <c r="AX324" s="5" t="s">
        <v>199</v>
      </c>
    </row>
    <row r="325" spans="1:50" ht="13" hidden="1" customHeight="1" outlineLevel="1">
      <c r="A325" t="s">
        <v>532</v>
      </c>
      <c r="B325" t="s">
        <v>542</v>
      </c>
      <c r="C325" s="1">
        <f t="shared" si="131"/>
        <v>5322</v>
      </c>
      <c r="D325" s="7">
        <f>IF(N325&gt;0, RANK(N325,(N325:P325,Q325:AE325)),0)</f>
        <v>1</v>
      </c>
      <c r="E325" s="7">
        <f>IF(O325&gt;0,RANK(O325,(N325:P325,Q325:AE325)),0)</f>
        <v>2</v>
      </c>
      <c r="F325" s="7">
        <f>IF(P325&gt;0,RANK(P325,(N325:P325,Q325:AE325)),0)</f>
        <v>0</v>
      </c>
      <c r="G325" s="53">
        <f t="shared" si="129"/>
        <v>528</v>
      </c>
      <c r="H325" s="56">
        <f t="shared" si="130"/>
        <v>9.92108229988726E-2</v>
      </c>
      <c r="I325" s="2"/>
      <c r="J325" s="2">
        <f t="shared" si="132"/>
        <v>0.53776775648252539</v>
      </c>
      <c r="K325" s="2">
        <f t="shared" si="133"/>
        <v>0.43855693348365277</v>
      </c>
      <c r="L325" s="2">
        <f t="shared" si="134"/>
        <v>0</v>
      </c>
      <c r="M325" s="2">
        <f t="shared" si="135"/>
        <v>2.3675310033821839E-2</v>
      </c>
      <c r="N325" s="1">
        <v>2862</v>
      </c>
      <c r="O325" s="1">
        <v>2334</v>
      </c>
      <c r="Q325" s="1">
        <v>126</v>
      </c>
      <c r="U325" s="1">
        <v>0</v>
      </c>
      <c r="AG325" s="5">
        <f>IF(Q325&gt;0,RANK(Q325,(N325:P325,Q325:AE325)),0)</f>
        <v>3</v>
      </c>
      <c r="AH325" s="5">
        <f>IF(R325&gt;0,RANK(R325,(N325:P325,Q325:AE325)),0)</f>
        <v>0</v>
      </c>
      <c r="AI325" s="5">
        <f>IF(T325&gt;0,RANK(T325,(N325:P325,Q325:AE325)),0)</f>
        <v>0</v>
      </c>
      <c r="AJ325" s="5">
        <f>IF(S325&gt;0,RANK(S325,(N325:P325,Q325:AE325)),0)</f>
        <v>0</v>
      </c>
      <c r="AK325" s="2">
        <f t="shared" si="136"/>
        <v>2.367531003382187E-2</v>
      </c>
      <c r="AL325" s="2">
        <f t="shared" si="137"/>
        <v>0</v>
      </c>
      <c r="AM325" s="2">
        <f t="shared" si="138"/>
        <v>0</v>
      </c>
      <c r="AN325" s="2">
        <f t="shared" si="139"/>
        <v>0</v>
      </c>
      <c r="AP325" t="s">
        <v>532</v>
      </c>
      <c r="AQ325" t="s">
        <v>542</v>
      </c>
      <c r="AT325" s="88">
        <v>37</v>
      </c>
      <c r="AU325" s="90">
        <v>73</v>
      </c>
      <c r="AV325" s="93">
        <f t="shared" si="128"/>
        <v>37073</v>
      </c>
      <c r="AX325" s="5" t="s">
        <v>199</v>
      </c>
    </row>
    <row r="326" spans="1:50" ht="13" hidden="1" customHeight="1" outlineLevel="1">
      <c r="A326" t="s">
        <v>66</v>
      </c>
      <c r="B326" t="s">
        <v>542</v>
      </c>
      <c r="C326" s="1">
        <f t="shared" si="131"/>
        <v>3914</v>
      </c>
      <c r="D326" s="7">
        <f>IF(N326&gt;0, RANK(N326,(N326:P326,Q326:AE326)),0)</f>
        <v>2</v>
      </c>
      <c r="E326" s="7">
        <f>IF(O326&gt;0,RANK(O326,(N326:P326,Q326:AE326)),0)</f>
        <v>1</v>
      </c>
      <c r="F326" s="7">
        <f>IF(P326&gt;0,RANK(P326,(N326:P326,Q326:AE326)),0)</f>
        <v>0</v>
      </c>
      <c r="G326" s="53">
        <f t="shared" si="129"/>
        <v>1395</v>
      </c>
      <c r="H326" s="56">
        <f t="shared" si="130"/>
        <v>0.35641287685232498</v>
      </c>
      <c r="I326" s="2"/>
      <c r="J326" s="2">
        <f t="shared" si="132"/>
        <v>0.30914665304036792</v>
      </c>
      <c r="K326" s="2">
        <f t="shared" si="133"/>
        <v>0.66555952989269285</v>
      </c>
      <c r="L326" s="2">
        <f t="shared" si="134"/>
        <v>0</v>
      </c>
      <c r="M326" s="2">
        <f t="shared" si="135"/>
        <v>2.5293817066939228E-2</v>
      </c>
      <c r="N326" s="1">
        <v>1210</v>
      </c>
      <c r="O326" s="1">
        <v>2605</v>
      </c>
      <c r="Q326" s="1">
        <v>98</v>
      </c>
      <c r="U326" s="1">
        <v>1</v>
      </c>
      <c r="AG326" s="5">
        <f>IF(Q326&gt;0,RANK(Q326,(N326:P326,Q326:AE326)),0)</f>
        <v>3</v>
      </c>
      <c r="AH326" s="5">
        <f>IF(R326&gt;0,RANK(R326,(N326:P326,Q326:AE326)),0)</f>
        <v>0</v>
      </c>
      <c r="AI326" s="5">
        <f>IF(T326&gt;0,RANK(T326,(N326:P326,Q326:AE326)),0)</f>
        <v>0</v>
      </c>
      <c r="AJ326" s="5">
        <f>IF(S326&gt;0,RANK(S326,(N326:P326,Q326:AE326)),0)</f>
        <v>0</v>
      </c>
      <c r="AK326" s="2">
        <f t="shared" si="136"/>
        <v>2.5038323965252938E-2</v>
      </c>
      <c r="AL326" s="2">
        <f t="shared" si="137"/>
        <v>0</v>
      </c>
      <c r="AM326" s="2">
        <f t="shared" si="138"/>
        <v>0</v>
      </c>
      <c r="AN326" s="2">
        <f t="shared" si="139"/>
        <v>0</v>
      </c>
      <c r="AP326" t="s">
        <v>66</v>
      </c>
      <c r="AQ326" t="s">
        <v>542</v>
      </c>
      <c r="AR326">
        <v>11</v>
      </c>
      <c r="AT326" s="88">
        <v>37</v>
      </c>
      <c r="AU326" s="90">
        <v>75</v>
      </c>
      <c r="AV326" s="93">
        <f t="shared" si="128"/>
        <v>37075</v>
      </c>
      <c r="AX326" s="5" t="s">
        <v>199</v>
      </c>
    </row>
    <row r="327" spans="1:50" ht="13" hidden="1" customHeight="1" outlineLevel="1">
      <c r="A327" t="s">
        <v>95</v>
      </c>
      <c r="B327" t="s">
        <v>542</v>
      </c>
      <c r="C327" s="1">
        <f t="shared" si="131"/>
        <v>26163</v>
      </c>
      <c r="D327" s="7">
        <f>IF(N327&gt;0, RANK(N327,(N327:P327,Q327:AE327)),0)</f>
        <v>2</v>
      </c>
      <c r="E327" s="7">
        <f>IF(O327&gt;0,RANK(O327,(N327:P327,Q327:AE327)),0)</f>
        <v>1</v>
      </c>
      <c r="F327" s="7">
        <f>IF(P327&gt;0,RANK(P327,(N327:P327,Q327:AE327)),0)</f>
        <v>0</v>
      </c>
      <c r="G327" s="53">
        <f t="shared" si="129"/>
        <v>447</v>
      </c>
      <c r="H327" s="56">
        <f t="shared" si="130"/>
        <v>1.7085196651760119E-2</v>
      </c>
      <c r="I327" s="2"/>
      <c r="J327" s="2">
        <f t="shared" si="132"/>
        <v>0.48178725681305662</v>
      </c>
      <c r="K327" s="2">
        <f t="shared" si="133"/>
        <v>0.49887245346481673</v>
      </c>
      <c r="L327" s="2">
        <f t="shared" si="134"/>
        <v>0</v>
      </c>
      <c r="M327" s="2">
        <f t="shared" si="135"/>
        <v>1.9340289722126702E-2</v>
      </c>
      <c r="N327" s="1">
        <v>12605</v>
      </c>
      <c r="O327" s="1">
        <v>13052</v>
      </c>
      <c r="Q327" s="1">
        <v>499</v>
      </c>
      <c r="U327" s="1">
        <v>7</v>
      </c>
      <c r="AG327" s="5">
        <f>IF(Q327&gt;0,RANK(Q327,(N327:P327,Q327:AE327)),0)</f>
        <v>3</v>
      </c>
      <c r="AH327" s="5">
        <f>IF(R327&gt;0,RANK(R327,(N327:P327,Q327:AE327)),0)</f>
        <v>0</v>
      </c>
      <c r="AI327" s="5">
        <f>IF(T327&gt;0,RANK(T327,(N327:P327,Q327:AE327)),0)</f>
        <v>0</v>
      </c>
      <c r="AJ327" s="5">
        <f>IF(S327&gt;0,RANK(S327,(N327:P327,Q327:AE327)),0)</f>
        <v>0</v>
      </c>
      <c r="AK327" s="2">
        <f t="shared" si="136"/>
        <v>1.9072736306998433E-2</v>
      </c>
      <c r="AL327" s="2">
        <f t="shared" si="137"/>
        <v>0</v>
      </c>
      <c r="AM327" s="2">
        <f t="shared" si="138"/>
        <v>0</v>
      </c>
      <c r="AN327" s="2">
        <f t="shared" si="139"/>
        <v>0</v>
      </c>
      <c r="AP327" t="s">
        <v>95</v>
      </c>
      <c r="AQ327" t="s">
        <v>542</v>
      </c>
      <c r="AT327" s="88">
        <v>37</v>
      </c>
      <c r="AU327" s="90">
        <v>77</v>
      </c>
      <c r="AV327" s="93">
        <f t="shared" si="128"/>
        <v>37077</v>
      </c>
      <c r="AX327" s="5" t="s">
        <v>199</v>
      </c>
    </row>
    <row r="328" spans="1:50" ht="13" hidden="1" customHeight="1" outlineLevel="1">
      <c r="A328" t="s">
        <v>534</v>
      </c>
      <c r="B328" t="s">
        <v>542</v>
      </c>
      <c r="C328" s="1">
        <f t="shared" si="131"/>
        <v>8213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>IF(P328&gt;0,RANK(P328,(N328:P328,Q328:AE328)),0)</f>
        <v>0</v>
      </c>
      <c r="G328" s="53">
        <f t="shared" si="129"/>
        <v>643</v>
      </c>
      <c r="H328" s="56">
        <f t="shared" si="130"/>
        <v>7.8290515037136243E-2</v>
      </c>
      <c r="I328" s="2"/>
      <c r="J328" s="2">
        <f t="shared" si="132"/>
        <v>0.4559844149519055</v>
      </c>
      <c r="K328" s="2">
        <f t="shared" si="133"/>
        <v>0.5342749299890418</v>
      </c>
      <c r="L328" s="2">
        <f t="shared" si="134"/>
        <v>0</v>
      </c>
      <c r="M328" s="2">
        <f t="shared" si="135"/>
        <v>9.7406550590527496E-3</v>
      </c>
      <c r="N328" s="1">
        <v>3745</v>
      </c>
      <c r="O328" s="1">
        <v>4388</v>
      </c>
      <c r="Q328" s="1">
        <v>79</v>
      </c>
      <c r="U328" s="1">
        <v>1</v>
      </c>
      <c r="AG328" s="5">
        <f>IF(Q328&gt;0,RANK(Q328,(N328:P328,Q328:AE328)),0)</f>
        <v>3</v>
      </c>
      <c r="AH328" s="5">
        <f>IF(R328&gt;0,RANK(R328,(N328:P328,Q328:AE328)),0)</f>
        <v>0</v>
      </c>
      <c r="AI328" s="5">
        <f>IF(T328&gt;0,RANK(T328,(N328:P328,Q328:AE328)),0)</f>
        <v>0</v>
      </c>
      <c r="AJ328" s="5">
        <f>IF(S328&gt;0,RANK(S328,(N328:P328,Q328:AE328)),0)</f>
        <v>0</v>
      </c>
      <c r="AK328" s="2">
        <f t="shared" si="136"/>
        <v>9.6188968708145629E-3</v>
      </c>
      <c r="AL328" s="2">
        <f t="shared" si="137"/>
        <v>0</v>
      </c>
      <c r="AM328" s="2">
        <f t="shared" si="138"/>
        <v>0</v>
      </c>
      <c r="AN328" s="2">
        <f t="shared" si="139"/>
        <v>0</v>
      </c>
      <c r="AP328" t="s">
        <v>534</v>
      </c>
      <c r="AQ328" t="s">
        <v>542</v>
      </c>
      <c r="AT328" s="88">
        <v>37</v>
      </c>
      <c r="AU328" s="90">
        <v>79</v>
      </c>
      <c r="AV328" s="93">
        <f t="shared" si="128"/>
        <v>37079</v>
      </c>
      <c r="AX328" s="5" t="s">
        <v>199</v>
      </c>
    </row>
    <row r="329" spans="1:50" ht="13" hidden="1" customHeight="1" outlineLevel="1">
      <c r="A329" t="s">
        <v>96</v>
      </c>
      <c r="B329" t="s">
        <v>542</v>
      </c>
      <c r="C329" s="1">
        <f t="shared" si="131"/>
        <v>251264</v>
      </c>
      <c r="D329" s="7">
        <f>IF(N329&gt;0, RANK(N329,(N329:P329,Q329:AE329)),0)</f>
        <v>1</v>
      </c>
      <c r="E329" s="7">
        <f>IF(O329&gt;0,RANK(O329,(N329:P329,Q329:AE329)),0)</f>
        <v>2</v>
      </c>
      <c r="F329" s="7">
        <f>IF(P329&gt;0,RANK(P329,(N329:P329,Q329:AE329)),0)</f>
        <v>0</v>
      </c>
      <c r="G329" s="53">
        <f t="shared" si="129"/>
        <v>15892</v>
      </c>
      <c r="H329" s="56">
        <f t="shared" si="130"/>
        <v>6.3248217014773303E-2</v>
      </c>
      <c r="I329" s="2"/>
      <c r="J329" s="2">
        <f t="shared" si="132"/>
        <v>0.52056004839531334</v>
      </c>
      <c r="K329" s="2">
        <f t="shared" si="133"/>
        <v>0.45731183138053999</v>
      </c>
      <c r="L329" s="2">
        <f t="shared" si="134"/>
        <v>0</v>
      </c>
      <c r="M329" s="2">
        <f t="shared" si="135"/>
        <v>2.2128120224146675E-2</v>
      </c>
      <c r="N329" s="1">
        <v>130798</v>
      </c>
      <c r="O329" s="1">
        <v>114906</v>
      </c>
      <c r="Q329" s="1">
        <v>5468</v>
      </c>
      <c r="U329" s="1">
        <v>92</v>
      </c>
      <c r="AG329" s="5">
        <f>IF(Q329&gt;0,RANK(Q329,(N329:P329,Q329:AE329)),0)</f>
        <v>3</v>
      </c>
      <c r="AH329" s="5">
        <f>IF(R329&gt;0,RANK(R329,(N329:P329,Q329:AE329)),0)</f>
        <v>0</v>
      </c>
      <c r="AI329" s="5">
        <f>IF(T329&gt;0,RANK(T329,(N329:P329,Q329:AE329)),0)</f>
        <v>0</v>
      </c>
      <c r="AJ329" s="5">
        <f>IF(S329&gt;0,RANK(S329,(N329:P329,Q329:AE329)),0)</f>
        <v>0</v>
      </c>
      <c r="AK329" s="2">
        <f t="shared" si="136"/>
        <v>2.1761971472236373E-2</v>
      </c>
      <c r="AL329" s="2">
        <f t="shared" si="137"/>
        <v>0</v>
      </c>
      <c r="AM329" s="2">
        <f t="shared" si="138"/>
        <v>0</v>
      </c>
      <c r="AN329" s="2">
        <f t="shared" si="139"/>
        <v>0</v>
      </c>
      <c r="AP329" t="s">
        <v>96</v>
      </c>
      <c r="AQ329" t="s">
        <v>542</v>
      </c>
      <c r="AT329" s="88">
        <v>37</v>
      </c>
      <c r="AU329" s="90">
        <v>81</v>
      </c>
      <c r="AV329" s="93">
        <f t="shared" si="128"/>
        <v>37081</v>
      </c>
      <c r="AX329" s="5" t="s">
        <v>199</v>
      </c>
    </row>
    <row r="330" spans="1:50" ht="13" hidden="1" customHeight="1" outlineLevel="1">
      <c r="A330" t="s">
        <v>543</v>
      </c>
      <c r="B330" t="s">
        <v>542</v>
      </c>
      <c r="C330" s="1">
        <f t="shared" si="131"/>
        <v>26144</v>
      </c>
      <c r="D330" s="7">
        <f>IF(N330&gt;0, RANK(N330,(N330:P330,Q330:AE330)),0)</f>
        <v>1</v>
      </c>
      <c r="E330" s="7">
        <f>IF(O330&gt;0,RANK(O330,(N330:P330,Q330:AE330)),0)</f>
        <v>2</v>
      </c>
      <c r="F330" s="7">
        <f>IF(P330&gt;0,RANK(P330,(N330:P330,Q330:AE330)),0)</f>
        <v>0</v>
      </c>
      <c r="G330" s="53">
        <f t="shared" si="129"/>
        <v>8022</v>
      </c>
      <c r="H330" s="56">
        <f t="shared" si="130"/>
        <v>0.30683904528763772</v>
      </c>
      <c r="I330" s="2"/>
      <c r="J330" s="2">
        <f t="shared" si="132"/>
        <v>0.64921205630354961</v>
      </c>
      <c r="K330" s="2">
        <f t="shared" si="133"/>
        <v>0.34237301101591189</v>
      </c>
      <c r="L330" s="2">
        <f t="shared" si="134"/>
        <v>0</v>
      </c>
      <c r="M330" s="2">
        <f t="shared" si="135"/>
        <v>8.4149326805385005E-3</v>
      </c>
      <c r="N330" s="1">
        <v>16973</v>
      </c>
      <c r="O330" s="1">
        <v>8951</v>
      </c>
      <c r="Q330" s="1">
        <v>218</v>
      </c>
      <c r="U330" s="1">
        <v>2</v>
      </c>
      <c r="AG330" s="5">
        <f>IF(Q330&gt;0,RANK(Q330,(N330:P330,Q330:AE330)),0)</f>
        <v>3</v>
      </c>
      <c r="AH330" s="5">
        <f>IF(R330&gt;0,RANK(R330,(N330:P330,Q330:AE330)),0)</f>
        <v>0</v>
      </c>
      <c r="AI330" s="5">
        <f>IF(T330&gt;0,RANK(T330,(N330:P330,Q330:AE330)),0)</f>
        <v>0</v>
      </c>
      <c r="AJ330" s="5">
        <f>IF(S330&gt;0,RANK(S330,(N330:P330,Q330:AE330)),0)</f>
        <v>0</v>
      </c>
      <c r="AK330" s="2">
        <f t="shared" si="136"/>
        <v>8.3384332925336598E-3</v>
      </c>
      <c r="AL330" s="2">
        <f t="shared" si="137"/>
        <v>0</v>
      </c>
      <c r="AM330" s="2">
        <f t="shared" si="138"/>
        <v>0</v>
      </c>
      <c r="AN330" s="2">
        <f t="shared" si="139"/>
        <v>0</v>
      </c>
      <c r="AP330" t="s">
        <v>543</v>
      </c>
      <c r="AQ330" t="s">
        <v>542</v>
      </c>
      <c r="AR330">
        <v>1</v>
      </c>
      <c r="AT330" s="88">
        <v>37</v>
      </c>
      <c r="AU330" s="90">
        <v>83</v>
      </c>
      <c r="AV330" s="93">
        <f t="shared" si="128"/>
        <v>37083</v>
      </c>
      <c r="AX330" s="5" t="s">
        <v>199</v>
      </c>
    </row>
    <row r="331" spans="1:50" ht="13" hidden="1" customHeight="1" outlineLevel="1">
      <c r="A331" t="s">
        <v>124</v>
      </c>
      <c r="B331" t="s">
        <v>542</v>
      </c>
      <c r="C331" s="1">
        <f t="shared" si="131"/>
        <v>43235</v>
      </c>
      <c r="D331" s="7">
        <f>IF(N331&gt;0, RANK(N331,(N331:P331,Q331:AE331)),0)</f>
        <v>2</v>
      </c>
      <c r="E331" s="7">
        <f>IF(O331&gt;0,RANK(O331,(N331:P331,Q331:AE331)),0)</f>
        <v>1</v>
      </c>
      <c r="F331" s="7">
        <f>IF(P331&gt;0,RANK(P331,(N331:P331,Q331:AE331)),0)</f>
        <v>0</v>
      </c>
      <c r="G331" s="53">
        <f t="shared" si="129"/>
        <v>10256</v>
      </c>
      <c r="H331" s="56">
        <f t="shared" si="130"/>
        <v>0.23721521915115068</v>
      </c>
      <c r="I331" s="2"/>
      <c r="J331" s="2">
        <f t="shared" si="132"/>
        <v>0.37083381519602177</v>
      </c>
      <c r="K331" s="2">
        <f t="shared" si="133"/>
        <v>0.60804903434717239</v>
      </c>
      <c r="L331" s="2">
        <f t="shared" si="134"/>
        <v>0</v>
      </c>
      <c r="M331" s="2">
        <f t="shared" si="135"/>
        <v>2.1117150456805844E-2</v>
      </c>
      <c r="N331" s="1">
        <v>16033</v>
      </c>
      <c r="O331" s="1">
        <v>26289</v>
      </c>
      <c r="Q331" s="1">
        <v>892</v>
      </c>
      <c r="U331" s="1">
        <v>21</v>
      </c>
      <c r="AG331" s="5">
        <f>IF(Q331&gt;0,RANK(Q331,(N331:P331,Q331:AE331)),0)</f>
        <v>3</v>
      </c>
      <c r="AH331" s="5">
        <f>IF(R331&gt;0,RANK(R331,(N331:P331,Q331:AE331)),0)</f>
        <v>0</v>
      </c>
      <c r="AI331" s="5">
        <f>IF(T331&gt;0,RANK(T331,(N331:P331,Q331:AE331)),0)</f>
        <v>0</v>
      </c>
      <c r="AJ331" s="5">
        <f>IF(S331&gt;0,RANK(S331,(N331:P331,Q331:AE331)),0)</f>
        <v>0</v>
      </c>
      <c r="AK331" s="2">
        <f t="shared" si="136"/>
        <v>2.0631432866890252E-2</v>
      </c>
      <c r="AL331" s="2">
        <f t="shared" si="137"/>
        <v>0</v>
      </c>
      <c r="AM331" s="2">
        <f t="shared" si="138"/>
        <v>0</v>
      </c>
      <c r="AN331" s="2">
        <f t="shared" si="139"/>
        <v>0</v>
      </c>
      <c r="AP331" t="s">
        <v>124</v>
      </c>
      <c r="AQ331" t="s">
        <v>542</v>
      </c>
      <c r="AT331" s="88">
        <v>37</v>
      </c>
      <c r="AU331" s="90">
        <v>85</v>
      </c>
      <c r="AV331" s="93">
        <f t="shared" si="128"/>
        <v>37085</v>
      </c>
      <c r="AX331" s="5" t="s">
        <v>199</v>
      </c>
    </row>
    <row r="332" spans="1:50" ht="13" hidden="1" customHeight="1" outlineLevel="1">
      <c r="A332" t="s">
        <v>643</v>
      </c>
      <c r="B332" t="s">
        <v>542</v>
      </c>
      <c r="C332" s="1">
        <f t="shared" si="131"/>
        <v>27665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>IF(P332&gt;0,RANK(P332,(N332:P332,Q332:AE332)),0)</f>
        <v>0</v>
      </c>
      <c r="G332" s="53">
        <f t="shared" si="129"/>
        <v>5109</v>
      </c>
      <c r="H332" s="56">
        <f t="shared" si="130"/>
        <v>0.18467377552864631</v>
      </c>
      <c r="I332" s="2"/>
      <c r="J332" s="2">
        <f t="shared" si="132"/>
        <v>0.39425266582324237</v>
      </c>
      <c r="K332" s="2">
        <f t="shared" si="133"/>
        <v>0.57892644135188864</v>
      </c>
      <c r="L332" s="2">
        <f t="shared" si="134"/>
        <v>0</v>
      </c>
      <c r="M332" s="2">
        <f t="shared" si="135"/>
        <v>2.6820892824868992E-2</v>
      </c>
      <c r="N332" s="1">
        <v>10907</v>
      </c>
      <c r="O332" s="1">
        <v>16016</v>
      </c>
      <c r="Q332" s="1">
        <v>733</v>
      </c>
      <c r="R332" s="53"/>
      <c r="U332" s="1">
        <v>9</v>
      </c>
      <c r="AG332" s="5">
        <f>IF(Q332&gt;0,RANK(Q332,(N332:P332,Q332:AE332)),0)</f>
        <v>3</v>
      </c>
      <c r="AH332" s="5">
        <f>IF(R332&gt;0,RANK(R332,(N332:P332,Q332:AE332)),0)</f>
        <v>0</v>
      </c>
      <c r="AI332" s="5">
        <f>IF(T332&gt;0,RANK(T332,(N332:P332,Q332:AE332)),0)</f>
        <v>0</v>
      </c>
      <c r="AJ332" s="5">
        <f>IF(S332&gt;0,RANK(S332,(N332:P332,Q332:AE332)),0)</f>
        <v>0</v>
      </c>
      <c r="AK332" s="2">
        <f t="shared" si="136"/>
        <v>2.6495572022410988E-2</v>
      </c>
      <c r="AL332" s="2">
        <f t="shared" si="137"/>
        <v>0</v>
      </c>
      <c r="AM332" s="2">
        <f t="shared" si="138"/>
        <v>0</v>
      </c>
      <c r="AN332" s="2">
        <f t="shared" si="139"/>
        <v>0</v>
      </c>
      <c r="AP332" t="s">
        <v>643</v>
      </c>
      <c r="AQ332" t="s">
        <v>542</v>
      </c>
      <c r="AR332">
        <v>11</v>
      </c>
      <c r="AT332" s="88">
        <v>37</v>
      </c>
      <c r="AU332" s="90">
        <v>87</v>
      </c>
      <c r="AV332" s="93">
        <f t="shared" si="128"/>
        <v>37087</v>
      </c>
      <c r="AX332" s="5" t="s">
        <v>199</v>
      </c>
    </row>
    <row r="333" spans="1:50" ht="13" hidden="1" customHeight="1" outlineLevel="1">
      <c r="A333" t="s">
        <v>564</v>
      </c>
      <c r="B333" t="s">
        <v>542</v>
      </c>
      <c r="C333" s="1">
        <f t="shared" si="131"/>
        <v>51762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>IF(P333&gt;0,RANK(P333,(N333:P333,Q333:AE333)),0)</f>
        <v>0</v>
      </c>
      <c r="G333" s="53">
        <f t="shared" si="129"/>
        <v>17217</v>
      </c>
      <c r="H333" s="56">
        <f t="shared" si="130"/>
        <v>0.33261852324098762</v>
      </c>
      <c r="I333" s="2"/>
      <c r="J333" s="2">
        <f t="shared" si="132"/>
        <v>0.32050539005448014</v>
      </c>
      <c r="K333" s="2">
        <f t="shared" si="133"/>
        <v>0.65312391329546771</v>
      </c>
      <c r="L333" s="2">
        <f t="shared" si="134"/>
        <v>0</v>
      </c>
      <c r="M333" s="2">
        <f t="shared" si="135"/>
        <v>2.6370696650052206E-2</v>
      </c>
      <c r="N333" s="1">
        <v>16590</v>
      </c>
      <c r="O333" s="1">
        <v>33807</v>
      </c>
      <c r="Q333" s="1">
        <v>1343</v>
      </c>
      <c r="U333" s="1">
        <v>22</v>
      </c>
      <c r="AG333" s="5">
        <f>IF(Q333&gt;0,RANK(Q333,(N333:P333,Q333:AE333)),0)</f>
        <v>3</v>
      </c>
      <c r="AH333" s="5">
        <f>IF(R333&gt;0,RANK(R333,(N333:P333,Q333:AE333)),0)</f>
        <v>0</v>
      </c>
      <c r="AI333" s="5">
        <f>IF(T333&gt;0,RANK(T333,(N333:P333,Q333:AE333)),0)</f>
        <v>0</v>
      </c>
      <c r="AJ333" s="5">
        <f>IF(S333&gt;0,RANK(S333,(N333:P333,Q333:AE333)),0)</f>
        <v>0</v>
      </c>
      <c r="AK333" s="2">
        <f t="shared" si="136"/>
        <v>2.5945674432981725E-2</v>
      </c>
      <c r="AL333" s="2">
        <f t="shared" si="137"/>
        <v>0</v>
      </c>
      <c r="AM333" s="2">
        <f t="shared" si="138"/>
        <v>0</v>
      </c>
      <c r="AN333" s="2">
        <f t="shared" si="139"/>
        <v>0</v>
      </c>
      <c r="AP333" t="s">
        <v>564</v>
      </c>
      <c r="AQ333" t="s">
        <v>542</v>
      </c>
      <c r="AR333">
        <v>11</v>
      </c>
      <c r="AT333" s="88">
        <v>37</v>
      </c>
      <c r="AU333" s="90">
        <v>89</v>
      </c>
      <c r="AV333" s="93">
        <f t="shared" si="128"/>
        <v>37089</v>
      </c>
      <c r="AX333" s="5" t="s">
        <v>199</v>
      </c>
    </row>
    <row r="334" spans="1:50" ht="13" hidden="1" customHeight="1" outlineLevel="1">
      <c r="A334" t="s">
        <v>285</v>
      </c>
      <c r="B334" t="s">
        <v>542</v>
      </c>
      <c r="C334" s="1">
        <f t="shared" si="131"/>
        <v>10752</v>
      </c>
      <c r="D334" s="7">
        <f>IF(N334&gt;0, RANK(N334,(N334:P334,Q334:AE334)),0)</f>
        <v>1</v>
      </c>
      <c r="E334" s="7">
        <f>IF(O334&gt;0,RANK(O334,(N334:P334,Q334:AE334)),0)</f>
        <v>2</v>
      </c>
      <c r="F334" s="7">
        <f>IF(P334&gt;0,RANK(P334,(N334:P334,Q334:AE334)),0)</f>
        <v>0</v>
      </c>
      <c r="G334" s="53">
        <f t="shared" si="129"/>
        <v>4953</v>
      </c>
      <c r="H334" s="56">
        <f t="shared" si="130"/>
        <v>0.46065848214285715</v>
      </c>
      <c r="I334" s="2"/>
      <c r="J334" s="2">
        <f t="shared" si="132"/>
        <v>0.72479538690476186</v>
      </c>
      <c r="K334" s="2">
        <f t="shared" si="133"/>
        <v>0.26413690476190477</v>
      </c>
      <c r="L334" s="2">
        <f t="shared" si="134"/>
        <v>0</v>
      </c>
      <c r="M334" s="2">
        <f t="shared" si="135"/>
        <v>1.106770833333337E-2</v>
      </c>
      <c r="N334" s="1">
        <v>7793</v>
      </c>
      <c r="O334" s="1">
        <v>2840</v>
      </c>
      <c r="Q334" s="1">
        <v>117</v>
      </c>
      <c r="U334" s="1">
        <v>2</v>
      </c>
      <c r="AG334" s="5">
        <f>IF(Q334&gt;0,RANK(Q334,(N334:P334,Q334:AE334)),0)</f>
        <v>3</v>
      </c>
      <c r="AH334" s="5">
        <f>IF(R334&gt;0,RANK(R334,(N334:P334,Q334:AE334)),0)</f>
        <v>0</v>
      </c>
      <c r="AI334" s="5">
        <f>IF(T334&gt;0,RANK(T334,(N334:P334,Q334:AE334)),0)</f>
        <v>0</v>
      </c>
      <c r="AJ334" s="5">
        <f>IF(S334&gt;0,RANK(S334,(N334:P334,Q334:AE334)),0)</f>
        <v>0</v>
      </c>
      <c r="AK334" s="2">
        <f t="shared" si="136"/>
        <v>1.0881696428571428E-2</v>
      </c>
      <c r="AL334" s="2">
        <f t="shared" si="137"/>
        <v>0</v>
      </c>
      <c r="AM334" s="2">
        <f t="shared" si="138"/>
        <v>0</v>
      </c>
      <c r="AN334" s="2">
        <f t="shared" si="139"/>
        <v>0</v>
      </c>
      <c r="AP334" t="s">
        <v>285</v>
      </c>
      <c r="AQ334" t="s">
        <v>542</v>
      </c>
      <c r="AR334">
        <v>1</v>
      </c>
      <c r="AT334" s="88">
        <v>37</v>
      </c>
      <c r="AU334" s="90">
        <v>91</v>
      </c>
      <c r="AV334" s="93">
        <f t="shared" si="128"/>
        <v>37091</v>
      </c>
      <c r="AX334" s="5" t="s">
        <v>199</v>
      </c>
    </row>
    <row r="335" spans="1:50" ht="13" hidden="1" customHeight="1" outlineLevel="1">
      <c r="A335" t="s">
        <v>8</v>
      </c>
      <c r="B335" t="s">
        <v>542</v>
      </c>
      <c r="C335" s="1">
        <f t="shared" si="131"/>
        <v>16864</v>
      </c>
      <c r="D335" s="7">
        <f>IF(N335&gt;0, RANK(N335,(N335:P335,Q335:AE335)),0)</f>
        <v>1</v>
      </c>
      <c r="E335" s="7">
        <f>IF(O335&gt;0,RANK(O335,(N335:P335,Q335:AE335)),0)</f>
        <v>2</v>
      </c>
      <c r="F335" s="7">
        <f>IF(P335&gt;0,RANK(P335,(N335:P335,Q335:AE335)),0)</f>
        <v>0</v>
      </c>
      <c r="G335" s="53">
        <f t="shared" si="129"/>
        <v>2557</v>
      </c>
      <c r="H335" s="56">
        <f t="shared" si="130"/>
        <v>0.15162476280834913</v>
      </c>
      <c r="I335" s="2"/>
      <c r="J335" s="2">
        <f t="shared" si="132"/>
        <v>0.56410104364326374</v>
      </c>
      <c r="K335" s="2">
        <f t="shared" si="133"/>
        <v>0.41247628083491461</v>
      </c>
      <c r="L335" s="2">
        <f t="shared" si="134"/>
        <v>0</v>
      </c>
      <c r="M335" s="2">
        <f t="shared" si="135"/>
        <v>2.3422675521821645E-2</v>
      </c>
      <c r="N335" s="1">
        <v>9513</v>
      </c>
      <c r="O335" s="1">
        <v>6956</v>
      </c>
      <c r="Q335" s="1">
        <v>391</v>
      </c>
      <c r="U335" s="1">
        <v>4</v>
      </c>
      <c r="AG335" s="5">
        <f>IF(Q335&gt;0,RANK(Q335,(N335:P335,Q335:AE335)),0)</f>
        <v>3</v>
      </c>
      <c r="AH335" s="5">
        <f>IF(R335&gt;0,RANK(R335,(N335:P335,Q335:AE335)),0)</f>
        <v>0</v>
      </c>
      <c r="AI335" s="5">
        <f>IF(T335&gt;0,RANK(T335,(N335:P335,Q335:AE335)),0)</f>
        <v>0</v>
      </c>
      <c r="AJ335" s="5">
        <f>IF(S335&gt;0,RANK(S335,(N335:P335,Q335:AE335)),0)</f>
        <v>0</v>
      </c>
      <c r="AK335" s="2">
        <f t="shared" si="136"/>
        <v>2.3185483870967742E-2</v>
      </c>
      <c r="AL335" s="2">
        <f t="shared" si="137"/>
        <v>0</v>
      </c>
      <c r="AM335" s="2">
        <f t="shared" si="138"/>
        <v>0</v>
      </c>
      <c r="AN335" s="2">
        <f t="shared" si="139"/>
        <v>0</v>
      </c>
      <c r="AP335" t="s">
        <v>8</v>
      </c>
      <c r="AQ335" t="s">
        <v>542</v>
      </c>
      <c r="AT335" s="88">
        <v>37</v>
      </c>
      <c r="AU335" s="90">
        <v>93</v>
      </c>
      <c r="AV335" s="93">
        <f t="shared" si="128"/>
        <v>37093</v>
      </c>
      <c r="AX335" s="5" t="s">
        <v>199</v>
      </c>
    </row>
    <row r="336" spans="1:50" ht="13" hidden="1" customHeight="1" outlineLevel="1">
      <c r="A336" t="s">
        <v>400</v>
      </c>
      <c r="B336" t="s">
        <v>542</v>
      </c>
      <c r="C336" s="1">
        <f t="shared" si="131"/>
        <v>2371</v>
      </c>
      <c r="D336" s="7">
        <f>IF(N336&gt;0, RANK(N336,(N336:P336,Q336:AE336)),0)</f>
        <v>2</v>
      </c>
      <c r="E336" s="7">
        <f>IF(O336&gt;0,RANK(O336,(N336:P336,Q336:AE336)),0)</f>
        <v>1</v>
      </c>
      <c r="F336" s="7">
        <f>IF(P336&gt;0,RANK(P336,(N336:P336,Q336:AE336)),0)</f>
        <v>0</v>
      </c>
      <c r="G336" s="53">
        <f t="shared" si="129"/>
        <v>160</v>
      </c>
      <c r="H336" s="56">
        <f t="shared" si="130"/>
        <v>6.7482075073808517E-2</v>
      </c>
      <c r="I336" s="2"/>
      <c r="J336" s="2">
        <f t="shared" si="132"/>
        <v>0.45550400674820751</v>
      </c>
      <c r="K336" s="2">
        <f t="shared" si="133"/>
        <v>0.522986081822016</v>
      </c>
      <c r="L336" s="2">
        <f t="shared" si="134"/>
        <v>0</v>
      </c>
      <c r="M336" s="2">
        <f t="shared" si="135"/>
        <v>2.150991142977654E-2</v>
      </c>
      <c r="N336" s="1">
        <v>1080</v>
      </c>
      <c r="O336" s="1">
        <v>1240</v>
      </c>
      <c r="Q336" s="1">
        <v>51</v>
      </c>
      <c r="U336" s="1">
        <v>0</v>
      </c>
      <c r="AG336" s="5">
        <f>IF(Q336&gt;0,RANK(Q336,(N336:P336,Q336:AE336)),0)</f>
        <v>3</v>
      </c>
      <c r="AH336" s="5">
        <f>IF(R336&gt;0,RANK(R336,(N336:P336,Q336:AE336)),0)</f>
        <v>0</v>
      </c>
      <c r="AI336" s="5">
        <f>IF(T336&gt;0,RANK(T336,(N336:P336,Q336:AE336)),0)</f>
        <v>0</v>
      </c>
      <c r="AJ336" s="5">
        <f>IF(S336&gt;0,RANK(S336,(N336:P336,Q336:AE336)),0)</f>
        <v>0</v>
      </c>
      <c r="AK336" s="2">
        <f t="shared" si="136"/>
        <v>2.1509911429776464E-2</v>
      </c>
      <c r="AL336" s="2">
        <f t="shared" si="137"/>
        <v>0</v>
      </c>
      <c r="AM336" s="2">
        <f t="shared" si="138"/>
        <v>0</v>
      </c>
      <c r="AN336" s="2">
        <f t="shared" si="139"/>
        <v>0</v>
      </c>
      <c r="AP336" t="s">
        <v>400</v>
      </c>
      <c r="AQ336" t="s">
        <v>542</v>
      </c>
      <c r="AR336">
        <v>3</v>
      </c>
      <c r="AT336" s="88">
        <v>37</v>
      </c>
      <c r="AU336" s="90">
        <v>95</v>
      </c>
      <c r="AV336" s="93">
        <f t="shared" si="128"/>
        <v>37095</v>
      </c>
      <c r="AX336" s="5" t="s">
        <v>199</v>
      </c>
    </row>
    <row r="337" spans="1:50" ht="13" hidden="1" customHeight="1" outlineLevel="1">
      <c r="A337" t="s">
        <v>794</v>
      </c>
      <c r="B337" t="s">
        <v>542</v>
      </c>
      <c r="C337" s="1">
        <f t="shared" si="131"/>
        <v>75957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>IF(P337&gt;0,RANK(P337,(N337:P337,Q337:AE337)),0)</f>
        <v>0</v>
      </c>
      <c r="G337" s="53">
        <f t="shared" si="129"/>
        <v>34544</v>
      </c>
      <c r="H337" s="56">
        <f t="shared" si="130"/>
        <v>0.45478362757876167</v>
      </c>
      <c r="I337" s="2"/>
      <c r="J337" s="2">
        <f t="shared" si="132"/>
        <v>0.26387298076543309</v>
      </c>
      <c r="K337" s="2">
        <f t="shared" si="133"/>
        <v>0.71865660834419476</v>
      </c>
      <c r="L337" s="2">
        <f t="shared" si="134"/>
        <v>0</v>
      </c>
      <c r="M337" s="2">
        <f t="shared" si="135"/>
        <v>1.7470410890372157E-2</v>
      </c>
      <c r="N337" s="1">
        <v>20043</v>
      </c>
      <c r="O337" s="1">
        <v>54587</v>
      </c>
      <c r="Q337" s="1">
        <v>1304</v>
      </c>
      <c r="U337" s="1">
        <v>23</v>
      </c>
      <c r="AG337" s="5">
        <f>IF(Q337&gt;0,RANK(Q337,(N337:P337,Q337:AE337)),0)</f>
        <v>3</v>
      </c>
      <c r="AH337" s="5">
        <f>IF(R337&gt;0,RANK(R337,(N337:P337,Q337:AE337)),0)</f>
        <v>0</v>
      </c>
      <c r="AI337" s="5">
        <f>IF(T337&gt;0,RANK(T337,(N337:P337,Q337:AE337)),0)</f>
        <v>0</v>
      </c>
      <c r="AJ337" s="5">
        <f>IF(S337&gt;0,RANK(S337,(N337:P337,Q337:AE337)),0)</f>
        <v>0</v>
      </c>
      <c r="AK337" s="2">
        <f t="shared" si="136"/>
        <v>1.7167607988730467E-2</v>
      </c>
      <c r="AL337" s="2">
        <f t="shared" si="137"/>
        <v>0</v>
      </c>
      <c r="AM337" s="2">
        <f t="shared" si="138"/>
        <v>0</v>
      </c>
      <c r="AN337" s="2">
        <f t="shared" si="139"/>
        <v>0</v>
      </c>
      <c r="AP337" t="s">
        <v>794</v>
      </c>
      <c r="AQ337" t="s">
        <v>542</v>
      </c>
      <c r="AT337" s="88">
        <v>37</v>
      </c>
      <c r="AU337" s="90">
        <v>97</v>
      </c>
      <c r="AV337" s="93">
        <f t="shared" si="128"/>
        <v>37097</v>
      </c>
      <c r="AX337" s="5" t="s">
        <v>199</v>
      </c>
    </row>
    <row r="338" spans="1:50" ht="13" hidden="1" customHeight="1" outlineLevel="1">
      <c r="A338" t="s">
        <v>282</v>
      </c>
      <c r="B338" t="s">
        <v>542</v>
      </c>
      <c r="C338" s="1">
        <f t="shared" si="131"/>
        <v>16655</v>
      </c>
      <c r="D338" s="7">
        <f>IF(N338&gt;0, RANK(N338,(N338:P338,Q338:AE338)),0)</f>
        <v>2</v>
      </c>
      <c r="E338" s="7">
        <f>IF(O338&gt;0,RANK(O338,(N338:P338,Q338:AE338)),0)</f>
        <v>1</v>
      </c>
      <c r="F338" s="7">
        <f>IF(P338&gt;0,RANK(P338,(N338:P338,Q338:AE338)),0)</f>
        <v>0</v>
      </c>
      <c r="G338" s="53">
        <f t="shared" si="129"/>
        <v>963</v>
      </c>
      <c r="H338" s="56">
        <f t="shared" si="130"/>
        <v>5.7820474332032426E-2</v>
      </c>
      <c r="I338" s="2"/>
      <c r="J338" s="2">
        <f t="shared" si="132"/>
        <v>0.45355749024317021</v>
      </c>
      <c r="K338" s="2">
        <f t="shared" si="133"/>
        <v>0.51137796457520268</v>
      </c>
      <c r="L338" s="2">
        <f t="shared" si="134"/>
        <v>0</v>
      </c>
      <c r="M338" s="2">
        <f t="shared" si="135"/>
        <v>3.5064545181627049E-2</v>
      </c>
      <c r="N338" s="1">
        <v>7554</v>
      </c>
      <c r="O338" s="1">
        <v>8517</v>
      </c>
      <c r="Q338" s="1">
        <v>578</v>
      </c>
      <c r="U338" s="1">
        <v>6</v>
      </c>
      <c r="AG338" s="5">
        <f>IF(Q338&gt;0,RANK(Q338,(N338:P338,Q338:AE338)),0)</f>
        <v>3</v>
      </c>
      <c r="AH338" s="5">
        <f>IF(R338&gt;0,RANK(R338,(N338:P338,Q338:AE338)),0)</f>
        <v>0</v>
      </c>
      <c r="AI338" s="5">
        <f>IF(T338&gt;0,RANK(T338,(N338:P338,Q338:AE338)),0)</f>
        <v>0</v>
      </c>
      <c r="AJ338" s="5">
        <f>IF(S338&gt;0,RANK(S338,(N338:P338,Q338:AE338)),0)</f>
        <v>0</v>
      </c>
      <c r="AK338" s="2">
        <f t="shared" si="136"/>
        <v>3.4704293005103574E-2</v>
      </c>
      <c r="AL338" s="2">
        <f t="shared" si="137"/>
        <v>0</v>
      </c>
      <c r="AM338" s="2">
        <f t="shared" si="138"/>
        <v>0</v>
      </c>
      <c r="AN338" s="2">
        <f t="shared" si="139"/>
        <v>0</v>
      </c>
      <c r="AP338" t="s">
        <v>282</v>
      </c>
      <c r="AQ338" t="s">
        <v>542</v>
      </c>
      <c r="AR338">
        <v>11</v>
      </c>
      <c r="AT338" s="88">
        <v>37</v>
      </c>
      <c r="AU338" s="90">
        <v>99</v>
      </c>
      <c r="AV338" s="93">
        <f t="shared" si="128"/>
        <v>37099</v>
      </c>
      <c r="AX338" s="5" t="s">
        <v>199</v>
      </c>
    </row>
    <row r="339" spans="1:50" ht="13" hidden="1" customHeight="1" outlineLevel="1">
      <c r="A339" t="s">
        <v>659</v>
      </c>
      <c r="B339" t="s">
        <v>542</v>
      </c>
      <c r="C339" s="1">
        <f t="shared" si="131"/>
        <v>76420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>IF(P339&gt;0,RANK(P339,(N339:P339,Q339:AE339)),0)</f>
        <v>0</v>
      </c>
      <c r="G339" s="53">
        <f t="shared" si="129"/>
        <v>25534</v>
      </c>
      <c r="H339" s="56">
        <f t="shared" si="130"/>
        <v>0.33412719183459827</v>
      </c>
      <c r="I339" s="2"/>
      <c r="J339" s="2">
        <f t="shared" si="132"/>
        <v>0.32309604815493326</v>
      </c>
      <c r="K339" s="2">
        <f t="shared" si="133"/>
        <v>0.65722323998953158</v>
      </c>
      <c r="L339" s="2">
        <f t="shared" si="134"/>
        <v>0</v>
      </c>
      <c r="M339" s="2">
        <f t="shared" si="135"/>
        <v>1.9680711855535216E-2</v>
      </c>
      <c r="N339" s="1">
        <v>24691</v>
      </c>
      <c r="O339" s="1">
        <v>50225</v>
      </c>
      <c r="Q339" s="1">
        <v>1484</v>
      </c>
      <c r="U339" s="1">
        <v>20</v>
      </c>
      <c r="AG339" s="5">
        <f>IF(Q339&gt;0,RANK(Q339,(N339:P339,Q339:AE339)),0)</f>
        <v>3</v>
      </c>
      <c r="AH339" s="5">
        <f>IF(R339&gt;0,RANK(R339,(N339:P339,Q339:AE339)),0)</f>
        <v>0</v>
      </c>
      <c r="AI339" s="5">
        <f>IF(T339&gt;0,RANK(T339,(N339:P339,Q339:AE339)),0)</f>
        <v>0</v>
      </c>
      <c r="AJ339" s="5">
        <f>IF(S339&gt;0,RANK(S339,(N339:P339,Q339:AE339)),0)</f>
        <v>0</v>
      </c>
      <c r="AK339" s="2">
        <f t="shared" si="136"/>
        <v>1.9419000261711592E-2</v>
      </c>
      <c r="AL339" s="2">
        <f t="shared" si="137"/>
        <v>0</v>
      </c>
      <c r="AM339" s="2">
        <f t="shared" si="138"/>
        <v>0</v>
      </c>
      <c r="AN339" s="2">
        <f t="shared" si="139"/>
        <v>0</v>
      </c>
      <c r="AP339" t="s">
        <v>659</v>
      </c>
      <c r="AQ339" t="s">
        <v>542</v>
      </c>
      <c r="AR339">
        <v>7</v>
      </c>
      <c r="AT339" s="88">
        <v>37</v>
      </c>
      <c r="AU339" s="90">
        <v>101</v>
      </c>
      <c r="AV339" s="93">
        <f t="shared" si="128"/>
        <v>37101</v>
      </c>
      <c r="AX339" s="5" t="s">
        <v>199</v>
      </c>
    </row>
    <row r="340" spans="1:50" ht="13" hidden="1" customHeight="1" outlineLevel="1">
      <c r="A340" t="s">
        <v>36</v>
      </c>
      <c r="B340" t="s">
        <v>542</v>
      </c>
      <c r="C340" s="1">
        <f t="shared" si="131"/>
        <v>5215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>IF(P340&gt;0,RANK(P340,(N340:P340,Q340:AE340)),0)</f>
        <v>0</v>
      </c>
      <c r="G340" s="53">
        <f t="shared" si="129"/>
        <v>703</v>
      </c>
      <c r="H340" s="56">
        <f t="shared" si="130"/>
        <v>0.13480345158197507</v>
      </c>
      <c r="I340" s="2"/>
      <c r="J340" s="2">
        <f t="shared" si="132"/>
        <v>0.42646212847555132</v>
      </c>
      <c r="K340" s="2">
        <f t="shared" si="133"/>
        <v>0.56126558005752636</v>
      </c>
      <c r="L340" s="2">
        <f t="shared" si="134"/>
        <v>0</v>
      </c>
      <c r="M340" s="2">
        <f t="shared" si="135"/>
        <v>1.2272291466922325E-2</v>
      </c>
      <c r="N340" s="1">
        <v>2224</v>
      </c>
      <c r="O340" s="1">
        <v>2927</v>
      </c>
      <c r="Q340" s="1">
        <v>64</v>
      </c>
      <c r="U340" s="1">
        <v>0</v>
      </c>
      <c r="AG340" s="5">
        <f>IF(Q340&gt;0,RANK(Q340,(N340:P340,Q340:AE340)),0)</f>
        <v>3</v>
      </c>
      <c r="AH340" s="5">
        <f>IF(R340&gt;0,RANK(R340,(N340:P340,Q340:AE340)),0)</f>
        <v>0</v>
      </c>
      <c r="AI340" s="5">
        <f>IF(T340&gt;0,RANK(T340,(N340:P340,Q340:AE340)),0)</f>
        <v>0</v>
      </c>
      <c r="AJ340" s="5">
        <f>IF(S340&gt;0,RANK(S340,(N340:P340,Q340:AE340)),0)</f>
        <v>0</v>
      </c>
      <c r="AK340" s="2">
        <f t="shared" si="136"/>
        <v>1.2272291466922339E-2</v>
      </c>
      <c r="AL340" s="2">
        <f t="shared" si="137"/>
        <v>0</v>
      </c>
      <c r="AM340" s="2">
        <f t="shared" si="138"/>
        <v>0</v>
      </c>
      <c r="AN340" s="2">
        <f t="shared" si="139"/>
        <v>0</v>
      </c>
      <c r="AP340" t="s">
        <v>36</v>
      </c>
      <c r="AQ340" t="s">
        <v>542</v>
      </c>
      <c r="AR340">
        <v>3</v>
      </c>
      <c r="AT340" s="88">
        <v>37</v>
      </c>
      <c r="AU340" s="90">
        <v>103</v>
      </c>
      <c r="AV340" s="93">
        <f t="shared" si="128"/>
        <v>37103</v>
      </c>
      <c r="AX340" s="5" t="s">
        <v>199</v>
      </c>
    </row>
    <row r="341" spans="1:50" ht="13" hidden="1" customHeight="1" outlineLevel="1">
      <c r="A341" t="s">
        <v>784</v>
      </c>
      <c r="B341" t="s">
        <v>542</v>
      </c>
      <c r="C341" s="1">
        <f t="shared" si="131"/>
        <v>24092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>IF(P341&gt;0,RANK(P341,(N341:P341,Q341:AE341)),0)</f>
        <v>0</v>
      </c>
      <c r="G341" s="53">
        <f t="shared" si="129"/>
        <v>3445</v>
      </c>
      <c r="H341" s="56">
        <f t="shared" si="130"/>
        <v>0.1429935248215175</v>
      </c>
      <c r="I341" s="2"/>
      <c r="J341" s="2">
        <f t="shared" si="132"/>
        <v>0.41852067076207872</v>
      </c>
      <c r="K341" s="2">
        <f t="shared" si="133"/>
        <v>0.56151419558359617</v>
      </c>
      <c r="L341" s="2">
        <f t="shared" si="134"/>
        <v>0</v>
      </c>
      <c r="M341" s="2">
        <f t="shared" si="135"/>
        <v>1.9965133654325062E-2</v>
      </c>
      <c r="N341" s="1">
        <v>10083</v>
      </c>
      <c r="O341" s="1">
        <v>13528</v>
      </c>
      <c r="Q341" s="1">
        <v>475</v>
      </c>
      <c r="U341" s="1">
        <v>6</v>
      </c>
      <c r="AG341" s="5">
        <f>IF(Q341&gt;0,RANK(Q341,(N341:P341,Q341:AE341)),0)</f>
        <v>3</v>
      </c>
      <c r="AH341" s="5">
        <f>IF(R341&gt;0,RANK(R341,(N341:P341,Q341:AE341)),0)</f>
        <v>0</v>
      </c>
      <c r="AI341" s="5">
        <f>IF(T341&gt;0,RANK(T341,(N341:P341,Q341:AE341)),0)</f>
        <v>0</v>
      </c>
      <c r="AJ341" s="5">
        <f>IF(S341&gt;0,RANK(S341,(N341:P341,Q341:AE341)),0)</f>
        <v>0</v>
      </c>
      <c r="AK341" s="2">
        <f t="shared" si="136"/>
        <v>1.9716088328075709E-2</v>
      </c>
      <c r="AL341" s="2">
        <f t="shared" si="137"/>
        <v>0</v>
      </c>
      <c r="AM341" s="2">
        <f t="shared" si="138"/>
        <v>0</v>
      </c>
      <c r="AN341" s="2">
        <f t="shared" si="139"/>
        <v>0</v>
      </c>
      <c r="AP341" t="s">
        <v>784</v>
      </c>
      <c r="AQ341" t="s">
        <v>542</v>
      </c>
      <c r="AR341">
        <v>2</v>
      </c>
      <c r="AT341" s="88">
        <v>37</v>
      </c>
      <c r="AU341" s="90">
        <v>105</v>
      </c>
      <c r="AV341" s="93">
        <f t="shared" si="128"/>
        <v>37105</v>
      </c>
      <c r="AX341" s="5" t="s">
        <v>199</v>
      </c>
    </row>
    <row r="342" spans="1:50" ht="13" hidden="1" customHeight="1" outlineLevel="1">
      <c r="A342" t="s">
        <v>140</v>
      </c>
      <c r="B342" t="s">
        <v>542</v>
      </c>
      <c r="C342" s="1">
        <f t="shared" si="131"/>
        <v>27831</v>
      </c>
      <c r="D342" s="7">
        <f>IF(N342&gt;0, RANK(N342,(N342:P342,Q342:AE342)),0)</f>
        <v>2</v>
      </c>
      <c r="E342" s="7">
        <f>IF(O342&gt;0,RANK(O342,(N342:P342,Q342:AE342)),0)</f>
        <v>1</v>
      </c>
      <c r="F342" s="7">
        <f>IF(P342&gt;0,RANK(P342,(N342:P342,Q342:AE342)),0)</f>
        <v>0</v>
      </c>
      <c r="G342" s="53">
        <f t="shared" si="129"/>
        <v>522</v>
      </c>
      <c r="H342" s="56">
        <f t="shared" si="130"/>
        <v>1.8756063382559016E-2</v>
      </c>
      <c r="I342" s="2"/>
      <c r="J342" s="2">
        <f t="shared" si="132"/>
        <v>0.48499874240954333</v>
      </c>
      <c r="K342" s="2">
        <f t="shared" si="133"/>
        <v>0.5037548057921023</v>
      </c>
      <c r="L342" s="2">
        <f t="shared" si="134"/>
        <v>0</v>
      </c>
      <c r="M342" s="2">
        <f t="shared" si="135"/>
        <v>1.1246451798354373E-2</v>
      </c>
      <c r="N342" s="1">
        <v>13498</v>
      </c>
      <c r="O342" s="1">
        <v>14020</v>
      </c>
      <c r="Q342" s="1">
        <v>305</v>
      </c>
      <c r="U342" s="1">
        <v>8</v>
      </c>
      <c r="AG342" s="5">
        <f>IF(Q342&gt;0,RANK(Q342,(N342:P342,Q342:AE342)),0)</f>
        <v>3</v>
      </c>
      <c r="AH342" s="5">
        <f>IF(R342&gt;0,RANK(R342,(N342:P342,Q342:AE342)),0)</f>
        <v>0</v>
      </c>
      <c r="AI342" s="5">
        <f>IF(T342&gt;0,RANK(T342,(N342:P342,Q342:AE342)),0)</f>
        <v>0</v>
      </c>
      <c r="AJ342" s="5">
        <f>IF(S342&gt;0,RANK(S342,(N342:P342,Q342:AE342)),0)</f>
        <v>0</v>
      </c>
      <c r="AK342" s="2">
        <f t="shared" si="136"/>
        <v>1.095900255111207E-2</v>
      </c>
      <c r="AL342" s="2">
        <f t="shared" si="137"/>
        <v>0</v>
      </c>
      <c r="AM342" s="2">
        <f t="shared" si="138"/>
        <v>0</v>
      </c>
      <c r="AN342" s="2">
        <f t="shared" si="139"/>
        <v>0</v>
      </c>
      <c r="AP342" t="s">
        <v>140</v>
      </c>
      <c r="AQ342" t="s">
        <v>542</v>
      </c>
      <c r="AT342" s="88">
        <v>37</v>
      </c>
      <c r="AU342" s="90">
        <v>107</v>
      </c>
      <c r="AV342" s="93">
        <f t="shared" si="128"/>
        <v>37107</v>
      </c>
      <c r="AX342" s="5" t="s">
        <v>199</v>
      </c>
    </row>
    <row r="343" spans="1:50" ht="13" hidden="1" customHeight="1" outlineLevel="1">
      <c r="A343" t="s">
        <v>750</v>
      </c>
      <c r="B343" t="s">
        <v>542</v>
      </c>
      <c r="C343" s="1">
        <f t="shared" si="131"/>
        <v>36659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>IF(P343&gt;0,RANK(P343,(N343:P343,Q343:AE343)),0)</f>
        <v>0</v>
      </c>
      <c r="G343" s="53">
        <f t="shared" si="129"/>
        <v>19618</v>
      </c>
      <c r="H343" s="56">
        <f t="shared" si="130"/>
        <v>0.53514825827218415</v>
      </c>
      <c r="I343" s="2"/>
      <c r="J343" s="2">
        <f t="shared" si="132"/>
        <v>0.22441965138165254</v>
      </c>
      <c r="K343" s="2">
        <f t="shared" si="133"/>
        <v>0.75956790965383669</v>
      </c>
      <c r="L343" s="2">
        <f t="shared" si="134"/>
        <v>0</v>
      </c>
      <c r="M343" s="2">
        <f t="shared" si="135"/>
        <v>1.6012438964510767E-2</v>
      </c>
      <c r="N343" s="1">
        <v>8227</v>
      </c>
      <c r="O343" s="1">
        <v>27845</v>
      </c>
      <c r="Q343" s="1">
        <v>582</v>
      </c>
      <c r="U343" s="1">
        <v>5</v>
      </c>
      <c r="AG343" s="5">
        <f>IF(Q343&gt;0,RANK(Q343,(N343:P343,Q343:AE343)),0)</f>
        <v>3</v>
      </c>
      <c r="AH343" s="5">
        <f>IF(R343&gt;0,RANK(R343,(N343:P343,Q343:AE343)),0)</f>
        <v>0</v>
      </c>
      <c r="AI343" s="5">
        <f>IF(T343&gt;0,RANK(T343,(N343:P343,Q343:AE343)),0)</f>
        <v>0</v>
      </c>
      <c r="AJ343" s="5">
        <f>IF(S343&gt;0,RANK(S343,(N343:P343,Q343:AE343)),0)</f>
        <v>0</v>
      </c>
      <c r="AK343" s="2">
        <f t="shared" si="136"/>
        <v>1.5876046809787502E-2</v>
      </c>
      <c r="AL343" s="2">
        <f t="shared" si="137"/>
        <v>0</v>
      </c>
      <c r="AM343" s="2">
        <f t="shared" si="138"/>
        <v>0</v>
      </c>
      <c r="AN343" s="2">
        <f t="shared" si="139"/>
        <v>0</v>
      </c>
      <c r="AP343" t="s">
        <v>750</v>
      </c>
      <c r="AQ343" t="s">
        <v>542</v>
      </c>
      <c r="AR343">
        <v>10</v>
      </c>
      <c r="AT343" s="88">
        <v>37</v>
      </c>
      <c r="AU343" s="90">
        <v>109</v>
      </c>
      <c r="AV343" s="93">
        <f t="shared" ref="AV343:AV406" si="140">1000*AT343+AU343</f>
        <v>37109</v>
      </c>
      <c r="AX343" s="5" t="s">
        <v>199</v>
      </c>
    </row>
    <row r="344" spans="1:50" ht="13" hidden="1" customHeight="1" outlineLevel="1">
      <c r="A344" t="s">
        <v>461</v>
      </c>
      <c r="B344" t="s">
        <v>542</v>
      </c>
      <c r="C344" s="1">
        <f t="shared" si="131"/>
        <v>17996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>IF(P344&gt;0,RANK(P344,(N344:P344,Q344:AE344)),0)</f>
        <v>0</v>
      </c>
      <c r="G344" s="53">
        <f t="shared" si="129"/>
        <v>6281</v>
      </c>
      <c r="H344" s="56">
        <f t="shared" si="130"/>
        <v>0.34902200488997553</v>
      </c>
      <c r="I344" s="2"/>
      <c r="J344" s="2">
        <f t="shared" si="132"/>
        <v>0.31251389197599466</v>
      </c>
      <c r="K344" s="2">
        <f t="shared" si="133"/>
        <v>0.66153589686597025</v>
      </c>
      <c r="L344" s="2">
        <f t="shared" si="134"/>
        <v>0</v>
      </c>
      <c r="M344" s="2">
        <f t="shared" si="135"/>
        <v>2.5950211158035086E-2</v>
      </c>
      <c r="N344" s="1">
        <v>5624</v>
      </c>
      <c r="O344" s="1">
        <v>11905</v>
      </c>
      <c r="Q344" s="1">
        <v>464</v>
      </c>
      <c r="U344" s="1">
        <v>3</v>
      </c>
      <c r="AG344" s="5">
        <f>IF(Q344&gt;0,RANK(Q344,(N344:P344,Q344:AE344)),0)</f>
        <v>3</v>
      </c>
      <c r="AH344" s="5">
        <f>IF(R344&gt;0,RANK(R344,(N344:P344,Q344:AE344)),0)</f>
        <v>0</v>
      </c>
      <c r="AI344" s="5">
        <f>IF(T344&gt;0,RANK(T344,(N344:P344,Q344:AE344)),0)</f>
        <v>0</v>
      </c>
      <c r="AJ344" s="5">
        <f>IF(S344&gt;0,RANK(S344,(N344:P344,Q344:AE344)),0)</f>
        <v>0</v>
      </c>
      <c r="AK344" s="2">
        <f t="shared" si="136"/>
        <v>2.5783507446099134E-2</v>
      </c>
      <c r="AL344" s="2">
        <f t="shared" si="137"/>
        <v>0</v>
      </c>
      <c r="AM344" s="2">
        <f t="shared" si="138"/>
        <v>0</v>
      </c>
      <c r="AN344" s="2">
        <f t="shared" si="139"/>
        <v>0</v>
      </c>
      <c r="AP344" t="s">
        <v>461</v>
      </c>
      <c r="AQ344" t="s">
        <v>542</v>
      </c>
      <c r="AR344">
        <v>11</v>
      </c>
      <c r="AT344" s="88">
        <v>37</v>
      </c>
      <c r="AU344" s="90">
        <v>111</v>
      </c>
      <c r="AV344" s="93">
        <f t="shared" si="140"/>
        <v>37111</v>
      </c>
      <c r="AX344" s="5" t="s">
        <v>199</v>
      </c>
    </row>
    <row r="345" spans="1:50" ht="13" hidden="1" customHeight="1" outlineLevel="1">
      <c r="A345" t="s">
        <v>185</v>
      </c>
      <c r="B345" t="s">
        <v>542</v>
      </c>
      <c r="C345" s="1">
        <f t="shared" si="131"/>
        <v>16724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>IF(P345&gt;0,RANK(P345,(N345:P345,Q345:AE345)),0)</f>
        <v>0</v>
      </c>
      <c r="G345" s="53">
        <f t="shared" si="129"/>
        <v>5104</v>
      </c>
      <c r="H345" s="56">
        <f t="shared" si="130"/>
        <v>0.3051901458981105</v>
      </c>
      <c r="I345" s="2"/>
      <c r="J345" s="2">
        <f t="shared" si="132"/>
        <v>0.33275532169337479</v>
      </c>
      <c r="K345" s="2">
        <f t="shared" si="133"/>
        <v>0.63794546759148529</v>
      </c>
      <c r="L345" s="2">
        <f t="shared" si="134"/>
        <v>0</v>
      </c>
      <c r="M345" s="2">
        <f t="shared" si="135"/>
        <v>2.9299210715139967E-2</v>
      </c>
      <c r="N345" s="1">
        <v>5565</v>
      </c>
      <c r="O345" s="1">
        <v>10669</v>
      </c>
      <c r="Q345" s="1">
        <v>486</v>
      </c>
      <c r="U345" s="1">
        <v>4</v>
      </c>
      <c r="AG345" s="5">
        <f>IF(Q345&gt;0,RANK(Q345,(N345:P345,Q345:AE345)),0)</f>
        <v>3</v>
      </c>
      <c r="AH345" s="5">
        <f>IF(R345&gt;0,RANK(R345,(N345:P345,Q345:AE345)),0)</f>
        <v>0</v>
      </c>
      <c r="AI345" s="5">
        <f>IF(T345&gt;0,RANK(T345,(N345:P345,Q345:AE345)),0)</f>
        <v>0</v>
      </c>
      <c r="AJ345" s="5">
        <f>IF(S345&gt;0,RANK(S345,(N345:P345,Q345:AE345)),0)</f>
        <v>0</v>
      </c>
      <c r="AK345" s="2">
        <f t="shared" si="136"/>
        <v>2.9060033484812245E-2</v>
      </c>
      <c r="AL345" s="2">
        <f t="shared" si="137"/>
        <v>0</v>
      </c>
      <c r="AM345" s="2">
        <f t="shared" si="138"/>
        <v>0</v>
      </c>
      <c r="AN345" s="2">
        <f t="shared" si="139"/>
        <v>0</v>
      </c>
      <c r="AP345" t="s">
        <v>185</v>
      </c>
      <c r="AQ345" t="s">
        <v>542</v>
      </c>
      <c r="AR345">
        <v>11</v>
      </c>
      <c r="AT345" s="88">
        <v>37</v>
      </c>
      <c r="AU345" s="90">
        <v>113</v>
      </c>
      <c r="AV345" s="93">
        <f t="shared" si="140"/>
        <v>37113</v>
      </c>
      <c r="AX345" s="5" t="s">
        <v>199</v>
      </c>
    </row>
    <row r="346" spans="1:50" ht="13" hidden="1" customHeight="1" outlineLevel="1">
      <c r="A346" t="s">
        <v>395</v>
      </c>
      <c r="B346" t="s">
        <v>542</v>
      </c>
      <c r="C346" s="1">
        <f t="shared" si="131"/>
        <v>10161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>IF(P346&gt;0,RANK(P346,(N346:P346,Q346:AE346)),0)</f>
        <v>0</v>
      </c>
      <c r="G346" s="53">
        <f t="shared" si="129"/>
        <v>1314</v>
      </c>
      <c r="H346" s="56">
        <f t="shared" si="130"/>
        <v>0.12931798051372898</v>
      </c>
      <c r="I346" s="2"/>
      <c r="J346" s="2">
        <f t="shared" si="132"/>
        <v>0.42043105993504576</v>
      </c>
      <c r="K346" s="2">
        <f t="shared" si="133"/>
        <v>0.54974904044877471</v>
      </c>
      <c r="L346" s="2">
        <f t="shared" si="134"/>
        <v>0</v>
      </c>
      <c r="M346" s="2">
        <f t="shared" si="135"/>
        <v>2.9819899616179479E-2</v>
      </c>
      <c r="N346" s="1">
        <v>4272</v>
      </c>
      <c r="O346" s="1">
        <v>5586</v>
      </c>
      <c r="Q346" s="1">
        <v>298</v>
      </c>
      <c r="U346" s="1">
        <v>5</v>
      </c>
      <c r="AG346" s="5">
        <f>IF(Q346&gt;0,RANK(Q346,(N346:P346,Q346:AE346)),0)</f>
        <v>3</v>
      </c>
      <c r="AH346" s="5">
        <f>IF(R346&gt;0,RANK(R346,(N346:P346,Q346:AE346)),0)</f>
        <v>0</v>
      </c>
      <c r="AI346" s="5">
        <f>IF(T346&gt;0,RANK(T346,(N346:P346,Q346:AE346)),0)</f>
        <v>0</v>
      </c>
      <c r="AJ346" s="5">
        <f>IF(S346&gt;0,RANK(S346,(N346:P346,Q346:AE346)),0)</f>
        <v>0</v>
      </c>
      <c r="AK346" s="2">
        <f t="shared" si="136"/>
        <v>2.9327822064757404E-2</v>
      </c>
      <c r="AL346" s="2">
        <f t="shared" si="137"/>
        <v>0</v>
      </c>
      <c r="AM346" s="2">
        <f t="shared" si="138"/>
        <v>0</v>
      </c>
      <c r="AN346" s="2">
        <f t="shared" si="139"/>
        <v>0</v>
      </c>
      <c r="AP346" t="s">
        <v>395</v>
      </c>
      <c r="AQ346" t="s">
        <v>542</v>
      </c>
      <c r="AR346">
        <v>11</v>
      </c>
      <c r="AT346" s="88">
        <v>37</v>
      </c>
      <c r="AU346" s="90">
        <v>115</v>
      </c>
      <c r="AV346" s="93">
        <f t="shared" si="140"/>
        <v>37115</v>
      </c>
      <c r="AX346" s="5" t="s">
        <v>199</v>
      </c>
    </row>
    <row r="347" spans="1:50" ht="13" hidden="1" customHeight="1" outlineLevel="1">
      <c r="A347" t="s">
        <v>135</v>
      </c>
      <c r="B347" t="s">
        <v>542</v>
      </c>
      <c r="C347" s="1">
        <f t="shared" si="131"/>
        <v>12596</v>
      </c>
      <c r="D347" s="7">
        <f>IF(N347&gt;0, RANK(N347,(N347:P347,Q347:AE347)),0)</f>
        <v>1</v>
      </c>
      <c r="E347" s="7">
        <f>IF(O347&gt;0,RANK(O347,(N347:P347,Q347:AE347)),0)</f>
        <v>2</v>
      </c>
      <c r="F347" s="7">
        <f>IF(P347&gt;0,RANK(P347,(N347:P347,Q347:AE347)),0)</f>
        <v>0</v>
      </c>
      <c r="G347" s="53">
        <f t="shared" si="129"/>
        <v>760</v>
      </c>
      <c r="H347" s="56">
        <f t="shared" si="130"/>
        <v>6.0336614798348683E-2</v>
      </c>
      <c r="I347" s="2"/>
      <c r="J347" s="2">
        <f t="shared" si="132"/>
        <v>0.52484915846300417</v>
      </c>
      <c r="K347" s="2">
        <f t="shared" si="133"/>
        <v>0.46451254366465544</v>
      </c>
      <c r="L347" s="2">
        <f t="shared" si="134"/>
        <v>0</v>
      </c>
      <c r="M347" s="2">
        <f t="shared" si="135"/>
        <v>1.0638297872340385E-2</v>
      </c>
      <c r="N347" s="1">
        <v>6611</v>
      </c>
      <c r="O347" s="1">
        <v>5851</v>
      </c>
      <c r="Q347" s="1">
        <v>133</v>
      </c>
      <c r="U347" s="1">
        <v>1</v>
      </c>
      <c r="AG347" s="5">
        <f>IF(Q347&gt;0,RANK(Q347,(N347:P347,Q347:AE347)),0)</f>
        <v>3</v>
      </c>
      <c r="AH347" s="5">
        <f>IF(R347&gt;0,RANK(R347,(N347:P347,Q347:AE347)),0)</f>
        <v>0</v>
      </c>
      <c r="AI347" s="5">
        <f>IF(T347&gt;0,RANK(T347,(N347:P347,Q347:AE347)),0)</f>
        <v>0</v>
      </c>
      <c r="AJ347" s="5">
        <f>IF(S347&gt;0,RANK(S347,(N347:P347,Q347:AE347)),0)</f>
        <v>0</v>
      </c>
      <c r="AK347" s="2">
        <f t="shared" si="136"/>
        <v>1.0558907589711019E-2</v>
      </c>
      <c r="AL347" s="2">
        <f t="shared" si="137"/>
        <v>0</v>
      </c>
      <c r="AM347" s="2">
        <f t="shared" si="138"/>
        <v>0</v>
      </c>
      <c r="AN347" s="2">
        <f t="shared" si="139"/>
        <v>0</v>
      </c>
      <c r="AP347" t="s">
        <v>135</v>
      </c>
      <c r="AQ347" t="s">
        <v>542</v>
      </c>
      <c r="AT347" s="88">
        <v>37</v>
      </c>
      <c r="AU347" s="90">
        <v>117</v>
      </c>
      <c r="AV347" s="93">
        <f t="shared" si="140"/>
        <v>37117</v>
      </c>
      <c r="AX347" s="5" t="s">
        <v>199</v>
      </c>
    </row>
    <row r="348" spans="1:50" ht="13" hidden="1" customHeight="1" outlineLevel="1">
      <c r="A348" t="s">
        <v>416</v>
      </c>
      <c r="B348" t="s">
        <v>542</v>
      </c>
      <c r="C348" s="1">
        <f t="shared" si="131"/>
        <v>444632</v>
      </c>
      <c r="D348" s="7">
        <f>IF(N348&gt;0, RANK(N348,(N348:P348,Q348:AE348)),0)</f>
        <v>2</v>
      </c>
      <c r="E348" s="7">
        <f>IF(O348&gt;0,RANK(O348,(N348:P348,Q348:AE348)),0)</f>
        <v>1</v>
      </c>
      <c r="F348" s="7">
        <f>IF(P348&gt;0,RANK(P348,(N348:P348,Q348:AE348)),0)</f>
        <v>0</v>
      </c>
      <c r="G348" s="53">
        <f t="shared" si="129"/>
        <v>3101</v>
      </c>
      <c r="H348" s="56">
        <f t="shared" si="130"/>
        <v>6.9743068425124595E-3</v>
      </c>
      <c r="I348" s="2"/>
      <c r="J348" s="2">
        <f t="shared" si="132"/>
        <v>0.48765271055614529</v>
      </c>
      <c r="K348" s="2">
        <f t="shared" si="133"/>
        <v>0.49462701739865778</v>
      </c>
      <c r="L348" s="2">
        <f t="shared" si="134"/>
        <v>0</v>
      </c>
      <c r="M348" s="2">
        <f t="shared" si="135"/>
        <v>1.7720272045196994E-2</v>
      </c>
      <c r="N348" s="1">
        <v>216826</v>
      </c>
      <c r="O348" s="1">
        <v>219927</v>
      </c>
      <c r="Q348" s="1">
        <v>7758</v>
      </c>
      <c r="U348" s="1">
        <v>121</v>
      </c>
      <c r="AG348" s="5">
        <f>IF(Q348&gt;0,RANK(Q348,(N348:P348,Q348:AE348)),0)</f>
        <v>3</v>
      </c>
      <c r="AH348" s="5">
        <f>IF(R348&gt;0,RANK(R348,(N348:P348,Q348:AE348)),0)</f>
        <v>0</v>
      </c>
      <c r="AI348" s="5">
        <f>IF(T348&gt;0,RANK(T348,(N348:P348,Q348:AE348)),0)</f>
        <v>0</v>
      </c>
      <c r="AJ348" s="5">
        <f>IF(S348&gt;0,RANK(S348,(N348:P348,Q348:AE348)),0)</f>
        <v>0</v>
      </c>
      <c r="AK348" s="2">
        <f t="shared" si="136"/>
        <v>1.7448136886234009E-2</v>
      </c>
      <c r="AL348" s="2">
        <f t="shared" si="137"/>
        <v>0</v>
      </c>
      <c r="AM348" s="2">
        <f t="shared" si="138"/>
        <v>0</v>
      </c>
      <c r="AN348" s="2">
        <f t="shared" si="139"/>
        <v>0</v>
      </c>
      <c r="AP348" t="s">
        <v>416</v>
      </c>
      <c r="AQ348" t="s">
        <v>542</v>
      </c>
      <c r="AT348" s="88">
        <v>37</v>
      </c>
      <c r="AU348" s="90">
        <v>119</v>
      </c>
      <c r="AV348" s="93">
        <f t="shared" si="140"/>
        <v>37119</v>
      </c>
      <c r="AX348" s="5" t="s">
        <v>199</v>
      </c>
    </row>
    <row r="349" spans="1:50" ht="13" hidden="1" customHeight="1" outlineLevel="1">
      <c r="A349" t="s">
        <v>265</v>
      </c>
      <c r="B349" t="s">
        <v>542</v>
      </c>
      <c r="C349" s="1">
        <f t="shared" si="131"/>
        <v>7672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>IF(P349&gt;0,RANK(P349,(N349:P349,Q349:AE349)),0)</f>
        <v>0</v>
      </c>
      <c r="G349" s="53">
        <f t="shared" si="129"/>
        <v>4195</v>
      </c>
      <c r="H349" s="56">
        <f t="shared" si="130"/>
        <v>0.54679353493222105</v>
      </c>
      <c r="I349" s="2"/>
      <c r="J349" s="2">
        <f t="shared" si="132"/>
        <v>0.21454640250260687</v>
      </c>
      <c r="K349" s="2">
        <f t="shared" si="133"/>
        <v>0.76133993743482797</v>
      </c>
      <c r="L349" s="2">
        <f t="shared" si="134"/>
        <v>0</v>
      </c>
      <c r="M349" s="2">
        <f t="shared" si="135"/>
        <v>2.4113660062565101E-2</v>
      </c>
      <c r="N349" s="1">
        <v>1646</v>
      </c>
      <c r="O349" s="1">
        <v>5841</v>
      </c>
      <c r="Q349" s="1">
        <v>184</v>
      </c>
      <c r="U349" s="1">
        <v>1</v>
      </c>
      <c r="AG349" s="5">
        <f>IF(Q349&gt;0,RANK(Q349,(N349:P349,Q349:AE349)),0)</f>
        <v>3</v>
      </c>
      <c r="AH349" s="5">
        <f>IF(R349&gt;0,RANK(R349,(N349:P349,Q349:AE349)),0)</f>
        <v>0</v>
      </c>
      <c r="AI349" s="5">
        <f>IF(T349&gt;0,RANK(T349,(N349:P349,Q349:AE349)),0)</f>
        <v>0</v>
      </c>
      <c r="AJ349" s="5">
        <f>IF(S349&gt;0,RANK(S349,(N349:P349,Q349:AE349)),0)</f>
        <v>0</v>
      </c>
      <c r="AK349" s="2">
        <f t="shared" si="136"/>
        <v>2.3983315954118872E-2</v>
      </c>
      <c r="AL349" s="2">
        <f t="shared" si="137"/>
        <v>0</v>
      </c>
      <c r="AM349" s="2">
        <f t="shared" si="138"/>
        <v>0</v>
      </c>
      <c r="AN349" s="2">
        <f t="shared" si="139"/>
        <v>0</v>
      </c>
      <c r="AP349" t="s">
        <v>265</v>
      </c>
      <c r="AQ349" t="s">
        <v>542</v>
      </c>
      <c r="AR349">
        <v>11</v>
      </c>
      <c r="AT349" s="88">
        <v>37</v>
      </c>
      <c r="AU349" s="90">
        <v>121</v>
      </c>
      <c r="AV349" s="93">
        <f t="shared" si="140"/>
        <v>37121</v>
      </c>
      <c r="AX349" s="5" t="s">
        <v>199</v>
      </c>
    </row>
    <row r="350" spans="1:50" ht="13" hidden="1" customHeight="1" outlineLevel="1">
      <c r="A350" t="s">
        <v>415</v>
      </c>
      <c r="B350" t="s">
        <v>542</v>
      </c>
      <c r="C350" s="1">
        <f t="shared" si="131"/>
        <v>11229</v>
      </c>
      <c r="D350" s="7">
        <f>IF(N350&gt;0, RANK(N350,(N350:P350,Q350:AE350)),0)</f>
        <v>2</v>
      </c>
      <c r="E350" s="7">
        <f>IF(O350&gt;0,RANK(O350,(N350:P350,Q350:AE350)),0)</f>
        <v>1</v>
      </c>
      <c r="F350" s="7">
        <f>IF(P350&gt;0,RANK(P350,(N350:P350,Q350:AE350)),0)</f>
        <v>0</v>
      </c>
      <c r="G350" s="53">
        <f t="shared" si="129"/>
        <v>2410</v>
      </c>
      <c r="H350" s="56">
        <f t="shared" si="130"/>
        <v>0.21462285154510641</v>
      </c>
      <c r="I350" s="2"/>
      <c r="J350" s="2">
        <f t="shared" si="132"/>
        <v>0.38471814052898745</v>
      </c>
      <c r="K350" s="2">
        <f t="shared" si="133"/>
        <v>0.59934099207409386</v>
      </c>
      <c r="L350" s="2">
        <f t="shared" si="134"/>
        <v>0</v>
      </c>
      <c r="M350" s="2">
        <f t="shared" si="135"/>
        <v>1.594086739691869E-2</v>
      </c>
      <c r="N350" s="1">
        <v>4320</v>
      </c>
      <c r="O350" s="1">
        <v>6730</v>
      </c>
      <c r="Q350" s="1">
        <v>176</v>
      </c>
      <c r="U350" s="1">
        <v>3</v>
      </c>
      <c r="AG350" s="5">
        <f>IF(Q350&gt;0,RANK(Q350,(N350:P350,Q350:AE350)),0)</f>
        <v>3</v>
      </c>
      <c r="AH350" s="5">
        <f>IF(R350&gt;0,RANK(R350,(N350:P350,Q350:AE350)),0)</f>
        <v>0</v>
      </c>
      <c r="AI350" s="5">
        <f>IF(T350&gt;0,RANK(T350,(N350:P350,Q350:AE350)),0)</f>
        <v>0</v>
      </c>
      <c r="AJ350" s="5">
        <f>IF(S350&gt;0,RANK(S350,(N350:P350,Q350:AE350)),0)</f>
        <v>0</v>
      </c>
      <c r="AK350" s="2">
        <f t="shared" si="136"/>
        <v>1.5673702021551342E-2</v>
      </c>
      <c r="AL350" s="2">
        <f t="shared" si="137"/>
        <v>0</v>
      </c>
      <c r="AM350" s="2">
        <f t="shared" si="138"/>
        <v>0</v>
      </c>
      <c r="AN350" s="2">
        <f t="shared" si="139"/>
        <v>0</v>
      </c>
      <c r="AP350" t="s">
        <v>415</v>
      </c>
      <c r="AQ350" t="s">
        <v>542</v>
      </c>
      <c r="AR350">
        <v>8</v>
      </c>
      <c r="AT350" s="88">
        <v>37</v>
      </c>
      <c r="AU350" s="90">
        <v>123</v>
      </c>
      <c r="AV350" s="93">
        <f t="shared" si="140"/>
        <v>37123</v>
      </c>
      <c r="AX350" s="5" t="s">
        <v>199</v>
      </c>
    </row>
    <row r="351" spans="1:50" ht="13" hidden="1" customHeight="1" outlineLevel="1">
      <c r="A351" t="s">
        <v>424</v>
      </c>
      <c r="B351" t="s">
        <v>542</v>
      </c>
      <c r="C351" s="1">
        <f t="shared" si="131"/>
        <v>46008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>IF(P351&gt;0,RANK(P351,(N351:P351,Q351:AE351)),0)</f>
        <v>0</v>
      </c>
      <c r="G351" s="53">
        <f t="shared" si="129"/>
        <v>15668</v>
      </c>
      <c r="H351" s="56">
        <f t="shared" si="130"/>
        <v>0.34054946965745087</v>
      </c>
      <c r="I351" s="2"/>
      <c r="J351" s="2">
        <f t="shared" si="132"/>
        <v>0.32150930272996003</v>
      </c>
      <c r="K351" s="2">
        <f t="shared" si="133"/>
        <v>0.66205877238741084</v>
      </c>
      <c r="L351" s="2">
        <f t="shared" si="134"/>
        <v>0</v>
      </c>
      <c r="M351" s="2">
        <f t="shared" si="135"/>
        <v>1.6431924882629123E-2</v>
      </c>
      <c r="N351" s="1">
        <v>14792</v>
      </c>
      <c r="O351" s="1">
        <v>30460</v>
      </c>
      <c r="Q351" s="1">
        <v>742</v>
      </c>
      <c r="U351" s="1">
        <v>14</v>
      </c>
      <c r="AG351" s="5">
        <f>IF(Q351&gt;0,RANK(Q351,(N351:P351,Q351:AE351)),0)</f>
        <v>3</v>
      </c>
      <c r="AH351" s="5">
        <f>IF(R351&gt;0,RANK(R351,(N351:P351,Q351:AE351)),0)</f>
        <v>0</v>
      </c>
      <c r="AI351" s="5">
        <f>IF(T351&gt;0,RANK(T351,(N351:P351,Q351:AE351)),0)</f>
        <v>0</v>
      </c>
      <c r="AJ351" s="5">
        <f>IF(S351&gt;0,RANK(S351,(N351:P351,Q351:AE351)),0)</f>
        <v>0</v>
      </c>
      <c r="AK351" s="2">
        <f t="shared" si="136"/>
        <v>1.6127629977395235E-2</v>
      </c>
      <c r="AL351" s="2">
        <f t="shared" si="137"/>
        <v>0</v>
      </c>
      <c r="AM351" s="2">
        <f t="shared" si="138"/>
        <v>0</v>
      </c>
      <c r="AN351" s="2">
        <f t="shared" si="139"/>
        <v>0</v>
      </c>
      <c r="AP351" t="s">
        <v>424</v>
      </c>
      <c r="AQ351" t="s">
        <v>542</v>
      </c>
      <c r="AR351">
        <v>2</v>
      </c>
      <c r="AT351" s="88">
        <v>37</v>
      </c>
      <c r="AU351" s="90">
        <v>125</v>
      </c>
      <c r="AV351" s="93">
        <f t="shared" si="140"/>
        <v>37125</v>
      </c>
      <c r="AX351" s="5" t="s">
        <v>199</v>
      </c>
    </row>
    <row r="352" spans="1:50" ht="13" hidden="1" customHeight="1" outlineLevel="1">
      <c r="A352" t="s">
        <v>141</v>
      </c>
      <c r="B352" t="s">
        <v>542</v>
      </c>
      <c r="C352" s="1">
        <f t="shared" si="131"/>
        <v>48401</v>
      </c>
      <c r="D352" s="7">
        <f>IF(N352&gt;0, RANK(N352,(N352:P352,Q352:AE352)),0)</f>
        <v>2</v>
      </c>
      <c r="E352" s="7">
        <f>IF(O352&gt;0,RANK(O352,(N352:P352,Q352:AE352)),0)</f>
        <v>1</v>
      </c>
      <c r="F352" s="7">
        <f>IF(P352&gt;0,RANK(P352,(N352:P352,Q352:AE352)),0)</f>
        <v>0</v>
      </c>
      <c r="G352" s="53">
        <f t="shared" si="129"/>
        <v>1022</v>
      </c>
      <c r="H352" s="56">
        <f t="shared" si="130"/>
        <v>2.1115266213507986E-2</v>
      </c>
      <c r="I352" s="2"/>
      <c r="J352" s="2">
        <f t="shared" si="132"/>
        <v>0.48447346129212204</v>
      </c>
      <c r="K352" s="2">
        <f t="shared" si="133"/>
        <v>0.50558872750563</v>
      </c>
      <c r="L352" s="2">
        <f t="shared" si="134"/>
        <v>0</v>
      </c>
      <c r="M352" s="2">
        <f t="shared" si="135"/>
        <v>9.9378112022480147E-3</v>
      </c>
      <c r="N352" s="1">
        <v>23449</v>
      </c>
      <c r="O352" s="1">
        <v>24471</v>
      </c>
      <c r="Q352" s="1">
        <v>475</v>
      </c>
      <c r="U352" s="1">
        <v>6</v>
      </c>
      <c r="AG352" s="5">
        <f>IF(Q352&gt;0,RANK(Q352,(N352:P352,Q352:AE352)),0)</f>
        <v>3</v>
      </c>
      <c r="AH352" s="5">
        <f>IF(R352&gt;0,RANK(R352,(N352:P352,Q352:AE352)),0)</f>
        <v>0</v>
      </c>
      <c r="AI352" s="5">
        <f>IF(T352&gt;0,RANK(T352,(N352:P352,Q352:AE352)),0)</f>
        <v>0</v>
      </c>
      <c r="AJ352" s="5">
        <f>IF(S352&gt;0,RANK(S352,(N352:P352,Q352:AE352)),0)</f>
        <v>0</v>
      </c>
      <c r="AK352" s="2">
        <f t="shared" si="136"/>
        <v>9.8138468213466671E-3</v>
      </c>
      <c r="AL352" s="2">
        <f t="shared" si="137"/>
        <v>0</v>
      </c>
      <c r="AM352" s="2">
        <f t="shared" si="138"/>
        <v>0</v>
      </c>
      <c r="AN352" s="2">
        <f t="shared" si="139"/>
        <v>0</v>
      </c>
      <c r="AP352" t="s">
        <v>141</v>
      </c>
      <c r="AQ352" t="s">
        <v>542</v>
      </c>
      <c r="AT352" s="88">
        <v>37</v>
      </c>
      <c r="AU352" s="90">
        <v>127</v>
      </c>
      <c r="AV352" s="93">
        <f t="shared" si="140"/>
        <v>37127</v>
      </c>
      <c r="AX352" s="5" t="s">
        <v>199</v>
      </c>
    </row>
    <row r="353" spans="1:50" ht="13" hidden="1" customHeight="1" outlineLevel="1">
      <c r="A353" t="s">
        <v>538</v>
      </c>
      <c r="B353" t="s">
        <v>542</v>
      </c>
      <c r="C353" s="1">
        <f t="shared" ref="C353:C389" si="141">SUM(N353:AE353)</f>
        <v>101911</v>
      </c>
      <c r="D353" s="7">
        <f>IF(N353&gt;0, RANK(N353,(N353:P353,Q353:AE353)),0)</f>
        <v>2</v>
      </c>
      <c r="E353" s="7">
        <f>IF(O353&gt;0,RANK(O353,(N353:P353,Q353:AE353)),0)</f>
        <v>1</v>
      </c>
      <c r="F353" s="7">
        <f>IF(P353&gt;0,RANK(P353,(N353:P353,Q353:AE353)),0)</f>
        <v>0</v>
      </c>
      <c r="G353" s="53">
        <f t="shared" si="129"/>
        <v>15475</v>
      </c>
      <c r="H353" s="56">
        <f t="shared" si="130"/>
        <v>0.15184818125619412</v>
      </c>
      <c r="I353" s="2"/>
      <c r="J353" s="2">
        <f t="shared" ref="J353:J389" si="142">IF($C353=0,"-",N353/$C353)</f>
        <v>0.40852312311722971</v>
      </c>
      <c r="K353" s="2">
        <f t="shared" ref="K353:K389" si="143">IF($C353=0,"-",O353/$C353)</f>
        <v>0.56037130437342386</v>
      </c>
      <c r="L353" s="2">
        <f t="shared" ref="L353:L389" si="144">IF($C353=0,"-",P353/$C353)</f>
        <v>0</v>
      </c>
      <c r="M353" s="2">
        <f t="shared" ref="M353:M384" si="145">IF(C353=0,"-",(1-J353-K353-L353))</f>
        <v>3.1105572509346424E-2</v>
      </c>
      <c r="N353" s="1">
        <v>41633</v>
      </c>
      <c r="O353" s="1">
        <v>57108</v>
      </c>
      <c r="Q353" s="1">
        <v>3138</v>
      </c>
      <c r="U353" s="1">
        <v>32</v>
      </c>
      <c r="AG353" s="5">
        <f>IF(Q353&gt;0,RANK(Q353,(N353:P353,Q353:AE353)),0)</f>
        <v>3</v>
      </c>
      <c r="AH353" s="5">
        <f>IF(R353&gt;0,RANK(R353,(N353:P353,Q353:AE353)),0)</f>
        <v>0</v>
      </c>
      <c r="AI353" s="5">
        <f>IF(T353&gt;0,RANK(T353,(N353:P353,Q353:AE353)),0)</f>
        <v>0</v>
      </c>
      <c r="AJ353" s="5">
        <f>IF(S353&gt;0,RANK(S353,(N353:P353,Q353:AE353)),0)</f>
        <v>0</v>
      </c>
      <c r="AK353" s="2">
        <f t="shared" ref="AK353:AK389" si="146">IF($C353=0,"-",Q353/$C353)</f>
        <v>3.0791573039220498E-2</v>
      </c>
      <c r="AL353" s="2">
        <f t="shared" ref="AL353:AL389" si="147">IF($C353=0,"-",R353/$C353)</f>
        <v>0</v>
      </c>
      <c r="AM353" s="2">
        <f t="shared" ref="AM353:AM389" si="148">IF($C353=0,"-",T353/$C353)</f>
        <v>0</v>
      </c>
      <c r="AN353" s="2">
        <f t="shared" ref="AN353:AN389" si="149">IF($C353=0,"-",S353/$C353)</f>
        <v>0</v>
      </c>
      <c r="AP353" t="s">
        <v>538</v>
      </c>
      <c r="AQ353" t="s">
        <v>542</v>
      </c>
      <c r="AT353" s="88">
        <v>37</v>
      </c>
      <c r="AU353" s="90">
        <v>129</v>
      </c>
      <c r="AV353" s="93">
        <f t="shared" si="140"/>
        <v>37129</v>
      </c>
      <c r="AX353" s="5" t="s">
        <v>199</v>
      </c>
    </row>
    <row r="354" spans="1:50" ht="13" hidden="1" customHeight="1" outlineLevel="1">
      <c r="A354" t="s">
        <v>205</v>
      </c>
      <c r="B354" t="s">
        <v>542</v>
      </c>
      <c r="C354" s="1">
        <f t="shared" si="141"/>
        <v>10709</v>
      </c>
      <c r="D354" s="7">
        <f>IF(N354&gt;0, RANK(N354,(N354:P354,Q354:AE354)),0)</f>
        <v>1</v>
      </c>
      <c r="E354" s="7">
        <f>IF(O354&gt;0,RANK(O354,(N354:P354,Q354:AE354)),0)</f>
        <v>2</v>
      </c>
      <c r="F354" s="7">
        <f>IF(P354&gt;0,RANK(P354,(N354:P354,Q354:AE354)),0)</f>
        <v>0</v>
      </c>
      <c r="G354" s="53">
        <f t="shared" si="129"/>
        <v>3638</v>
      </c>
      <c r="H354" s="56">
        <f t="shared" si="130"/>
        <v>0.33971425903445701</v>
      </c>
      <c r="I354" s="2"/>
      <c r="J354" s="2">
        <f t="shared" si="142"/>
        <v>0.66439443458772995</v>
      </c>
      <c r="K354" s="2">
        <f t="shared" si="143"/>
        <v>0.32468017555327294</v>
      </c>
      <c r="L354" s="2">
        <f t="shared" si="144"/>
        <v>0</v>
      </c>
      <c r="M354" s="2">
        <f t="shared" si="145"/>
        <v>1.0925389858997103E-2</v>
      </c>
      <c r="N354" s="1">
        <v>7115</v>
      </c>
      <c r="O354" s="1">
        <v>3477</v>
      </c>
      <c r="Q354" s="1">
        <v>115</v>
      </c>
      <c r="U354" s="1">
        <v>2</v>
      </c>
      <c r="AG354" s="5">
        <f>IF(Q354&gt;0,RANK(Q354,(N354:P354,Q354:AE354)),0)</f>
        <v>3</v>
      </c>
      <c r="AH354" s="5">
        <f>IF(R354&gt;0,RANK(R354,(N354:P354,Q354:AE354)),0)</f>
        <v>0</v>
      </c>
      <c r="AI354" s="5">
        <f>IF(T354&gt;0,RANK(T354,(N354:P354,Q354:AE354)),0)</f>
        <v>0</v>
      </c>
      <c r="AJ354" s="5">
        <f>IF(S354&gt;0,RANK(S354,(N354:P354,Q354:AE354)),0)</f>
        <v>0</v>
      </c>
      <c r="AK354" s="2">
        <f t="shared" si="146"/>
        <v>1.0738631057988607E-2</v>
      </c>
      <c r="AL354" s="2">
        <f t="shared" si="147"/>
        <v>0</v>
      </c>
      <c r="AM354" s="2">
        <f t="shared" si="148"/>
        <v>0</v>
      </c>
      <c r="AN354" s="2">
        <f t="shared" si="149"/>
        <v>0</v>
      </c>
      <c r="AP354" t="s">
        <v>205</v>
      </c>
      <c r="AQ354" t="s">
        <v>542</v>
      </c>
      <c r="AR354">
        <v>1</v>
      </c>
      <c r="AT354" s="88">
        <v>37</v>
      </c>
      <c r="AU354" s="90">
        <v>131</v>
      </c>
      <c r="AV354" s="93">
        <f t="shared" si="140"/>
        <v>37131</v>
      </c>
      <c r="AX354" s="5" t="s">
        <v>199</v>
      </c>
    </row>
    <row r="355" spans="1:50" ht="13" hidden="1" customHeight="1" outlineLevel="1">
      <c r="A355" t="s">
        <v>4</v>
      </c>
      <c r="B355" t="s">
        <v>542</v>
      </c>
      <c r="C355" s="1">
        <f t="shared" si="141"/>
        <v>50660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>IF(P355&gt;0,RANK(P355,(N355:P355,Q355:AE355)),0)</f>
        <v>0</v>
      </c>
      <c r="G355" s="53">
        <f t="shared" si="129"/>
        <v>16212</v>
      </c>
      <c r="H355" s="56">
        <f t="shared" si="130"/>
        <v>0.32001579155151993</v>
      </c>
      <c r="I355" s="2"/>
      <c r="J355" s="2">
        <f t="shared" si="142"/>
        <v>0.32609553888669562</v>
      </c>
      <c r="K355" s="2">
        <f t="shared" si="143"/>
        <v>0.64611133043821556</v>
      </c>
      <c r="L355" s="2">
        <f t="shared" si="144"/>
        <v>0</v>
      </c>
      <c r="M355" s="2">
        <f t="shared" si="145"/>
        <v>2.7793130675088817E-2</v>
      </c>
      <c r="N355" s="1">
        <v>16520</v>
      </c>
      <c r="O355" s="1">
        <v>32732</v>
      </c>
      <c r="Q355" s="1">
        <v>1395</v>
      </c>
      <c r="U355" s="1">
        <v>13</v>
      </c>
      <c r="AG355" s="5">
        <f>IF(Q355&gt;0,RANK(Q355,(N355:P355,Q355:AE355)),0)</f>
        <v>3</v>
      </c>
      <c r="AH355" s="5">
        <f>IF(R355&gt;0,RANK(R355,(N355:P355,Q355:AE355)),0)</f>
        <v>0</v>
      </c>
      <c r="AI355" s="5">
        <f>IF(T355&gt;0,RANK(T355,(N355:P355,Q355:AE355)),0)</f>
        <v>0</v>
      </c>
      <c r="AJ355" s="5">
        <f>IF(S355&gt;0,RANK(S355,(N355:P355,Q355:AE355)),0)</f>
        <v>0</v>
      </c>
      <c r="AK355" s="2">
        <f t="shared" si="146"/>
        <v>2.7536517962889855E-2</v>
      </c>
      <c r="AL355" s="2">
        <f t="shared" si="147"/>
        <v>0</v>
      </c>
      <c r="AM355" s="2">
        <f t="shared" si="148"/>
        <v>0</v>
      </c>
      <c r="AN355" s="2">
        <f t="shared" si="149"/>
        <v>0</v>
      </c>
      <c r="AP355" t="s">
        <v>4</v>
      </c>
      <c r="AQ355" t="s">
        <v>542</v>
      </c>
      <c r="AR355">
        <v>3</v>
      </c>
      <c r="AT355" s="88">
        <v>37</v>
      </c>
      <c r="AU355" s="90">
        <v>133</v>
      </c>
      <c r="AV355" s="93">
        <f t="shared" si="140"/>
        <v>37133</v>
      </c>
      <c r="AX355" s="5" t="s">
        <v>199</v>
      </c>
    </row>
    <row r="356" spans="1:50" ht="13" hidden="1" customHeight="1" outlineLevel="1">
      <c r="A356" t="s">
        <v>983</v>
      </c>
      <c r="B356" t="s">
        <v>542</v>
      </c>
      <c r="C356" s="1">
        <f t="shared" si="141"/>
        <v>75555</v>
      </c>
      <c r="D356" s="7">
        <f>IF(N356&gt;0, RANK(N356,(N356:P356,Q356:AE356)),0)</f>
        <v>1</v>
      </c>
      <c r="E356" s="7">
        <f>IF(O356&gt;0,RANK(O356,(N356:P356,Q356:AE356)),0)</f>
        <v>2</v>
      </c>
      <c r="F356" s="7">
        <f>IF(P356&gt;0,RANK(P356,(N356:P356,Q356:AE356)),0)</f>
        <v>0</v>
      </c>
      <c r="G356" s="53">
        <f t="shared" si="129"/>
        <v>24192</v>
      </c>
      <c r="H356" s="56">
        <f t="shared" si="130"/>
        <v>0.32019058963668851</v>
      </c>
      <c r="I356" s="2"/>
      <c r="J356" s="2">
        <f t="shared" si="142"/>
        <v>0.64435179670438758</v>
      </c>
      <c r="K356" s="2">
        <f t="shared" si="143"/>
        <v>0.32416120706769902</v>
      </c>
      <c r="L356" s="2">
        <f t="shared" si="144"/>
        <v>0</v>
      </c>
      <c r="M356" s="2">
        <f t="shared" si="145"/>
        <v>3.14869962279134E-2</v>
      </c>
      <c r="N356" s="1">
        <v>48684</v>
      </c>
      <c r="O356" s="1">
        <v>24492</v>
      </c>
      <c r="Q356" s="1">
        <v>2327</v>
      </c>
      <c r="U356" s="1">
        <v>52</v>
      </c>
      <c r="AG356" s="5">
        <f>IF(Q356&gt;0,RANK(Q356,(N356:P356,Q356:AE356)),0)</f>
        <v>3</v>
      </c>
      <c r="AH356" s="5">
        <f>IF(R356&gt;0,RANK(R356,(N356:P356,Q356:AE356)),0)</f>
        <v>0</v>
      </c>
      <c r="AI356" s="5">
        <f>IF(T356&gt;0,RANK(T356,(N356:P356,Q356:AE356)),0)</f>
        <v>0</v>
      </c>
      <c r="AJ356" s="5">
        <f>IF(S356&gt;0,RANK(S356,(N356:P356,Q356:AE356)),0)</f>
        <v>0</v>
      </c>
      <c r="AK356" s="2">
        <f t="shared" si="146"/>
        <v>3.079875587320495E-2</v>
      </c>
      <c r="AL356" s="2">
        <f t="shared" si="147"/>
        <v>0</v>
      </c>
      <c r="AM356" s="2">
        <f t="shared" si="148"/>
        <v>0</v>
      </c>
      <c r="AN356" s="2">
        <f t="shared" si="149"/>
        <v>0</v>
      </c>
      <c r="AP356" t="s">
        <v>983</v>
      </c>
      <c r="AQ356" t="s">
        <v>542</v>
      </c>
      <c r="AT356" s="88">
        <v>37</v>
      </c>
      <c r="AU356" s="90">
        <v>135</v>
      </c>
      <c r="AV356" s="93">
        <f t="shared" si="140"/>
        <v>37135</v>
      </c>
      <c r="AX356" s="5" t="s">
        <v>199</v>
      </c>
    </row>
    <row r="357" spans="1:50" ht="13" hidden="1" customHeight="1" outlineLevel="1">
      <c r="A357" t="s">
        <v>526</v>
      </c>
      <c r="B357" t="s">
        <v>542</v>
      </c>
      <c r="C357" s="1">
        <f t="shared" si="141"/>
        <v>6703</v>
      </c>
      <c r="D357" s="7">
        <f>IF(N357&gt;0, RANK(N357,(N357:P357,Q357:AE357)),0)</f>
        <v>2</v>
      </c>
      <c r="E357" s="7">
        <f>IF(O357&gt;0,RANK(O357,(N357:P357,Q357:AE357)),0)</f>
        <v>1</v>
      </c>
      <c r="F357" s="7">
        <f>IF(P357&gt;0,RANK(P357,(N357:P357,Q357:AE357)),0)</f>
        <v>0</v>
      </c>
      <c r="G357" s="53">
        <f t="shared" si="129"/>
        <v>1672</v>
      </c>
      <c r="H357" s="56">
        <f t="shared" si="130"/>
        <v>0.24944054900790691</v>
      </c>
      <c r="I357" s="2"/>
      <c r="J357" s="2">
        <f t="shared" si="142"/>
        <v>0.36550798150082053</v>
      </c>
      <c r="K357" s="2">
        <f t="shared" si="143"/>
        <v>0.61494853050872744</v>
      </c>
      <c r="L357" s="2">
        <f t="shared" si="144"/>
        <v>0</v>
      </c>
      <c r="M357" s="2">
        <f t="shared" si="145"/>
        <v>1.9543487990452024E-2</v>
      </c>
      <c r="N357" s="1">
        <v>2450</v>
      </c>
      <c r="O357" s="1">
        <v>4122</v>
      </c>
      <c r="Q357" s="1">
        <v>129</v>
      </c>
      <c r="U357" s="1">
        <v>2</v>
      </c>
      <c r="AG357" s="5">
        <f>IF(Q357&gt;0,RANK(Q357,(N357:P357,Q357:AE357)),0)</f>
        <v>3</v>
      </c>
      <c r="AH357" s="5">
        <f>IF(R357&gt;0,RANK(R357,(N357:P357,Q357:AE357)),0)</f>
        <v>0</v>
      </c>
      <c r="AI357" s="5">
        <f>IF(T357&gt;0,RANK(T357,(N357:P357,Q357:AE357)),0)</f>
        <v>0</v>
      </c>
      <c r="AJ357" s="5">
        <f>IF(S357&gt;0,RANK(S357,(N357:P357,Q357:AE357)),0)</f>
        <v>0</v>
      </c>
      <c r="AK357" s="2">
        <f t="shared" si="146"/>
        <v>1.9245114128002387E-2</v>
      </c>
      <c r="AL357" s="2">
        <f t="shared" si="147"/>
        <v>0</v>
      </c>
      <c r="AM357" s="2">
        <f t="shared" si="148"/>
        <v>0</v>
      </c>
      <c r="AN357" s="2">
        <f t="shared" si="149"/>
        <v>0</v>
      </c>
      <c r="AP357" t="s">
        <v>526</v>
      </c>
      <c r="AQ357" t="s">
        <v>542</v>
      </c>
      <c r="AR357">
        <v>3</v>
      </c>
      <c r="AT357" s="88">
        <v>37</v>
      </c>
      <c r="AU357" s="90">
        <v>137</v>
      </c>
      <c r="AV357" s="93">
        <f t="shared" si="140"/>
        <v>37137</v>
      </c>
      <c r="AX357" s="5" t="s">
        <v>199</v>
      </c>
    </row>
    <row r="358" spans="1:50" ht="13" hidden="1" customHeight="1" outlineLevel="1">
      <c r="A358" t="s">
        <v>524</v>
      </c>
      <c r="B358" t="s">
        <v>542</v>
      </c>
      <c r="C358" s="1">
        <f t="shared" si="141"/>
        <v>17704</v>
      </c>
      <c r="D358" s="7">
        <f>IF(N358&gt;0, RANK(N358,(N358:P358,Q358:AE358)),0)</f>
        <v>1</v>
      </c>
      <c r="E358" s="7">
        <f>IF(O358&gt;0,RANK(O358,(N358:P358,Q358:AE358)),0)</f>
        <v>2</v>
      </c>
      <c r="F358" s="7">
        <f>IF(P358&gt;0,RANK(P358,(N358:P358,Q358:AE358)),0)</f>
        <v>0</v>
      </c>
      <c r="G358" s="53">
        <f t="shared" si="129"/>
        <v>2943</v>
      </c>
      <c r="H358" s="56">
        <f t="shared" si="130"/>
        <v>0.1662336195210122</v>
      </c>
      <c r="I358" s="2"/>
      <c r="J358" s="2">
        <f t="shared" si="142"/>
        <v>0.56947582467239044</v>
      </c>
      <c r="K358" s="2">
        <f t="shared" si="143"/>
        <v>0.40324220515137821</v>
      </c>
      <c r="L358" s="2">
        <f t="shared" si="144"/>
        <v>0</v>
      </c>
      <c r="M358" s="2">
        <f t="shared" si="145"/>
        <v>2.7281970176231352E-2</v>
      </c>
      <c r="N358" s="1">
        <v>10082</v>
      </c>
      <c r="O358" s="1">
        <v>7139</v>
      </c>
      <c r="Q358" s="1">
        <v>482</v>
      </c>
      <c r="U358" s="1">
        <v>1</v>
      </c>
      <c r="AG358" s="5">
        <f>IF(Q358&gt;0,RANK(Q358,(N358:P358,Q358:AE358)),0)</f>
        <v>3</v>
      </c>
      <c r="AH358" s="5">
        <f>IF(R358&gt;0,RANK(R358,(N358:P358,Q358:AE358)),0)</f>
        <v>0</v>
      </c>
      <c r="AI358" s="5">
        <f>IF(T358&gt;0,RANK(T358,(N358:P358,Q358:AE358)),0)</f>
        <v>0</v>
      </c>
      <c r="AJ358" s="5">
        <f>IF(S358&gt;0,RANK(S358,(N358:P358,Q358:AE358)),0)</f>
        <v>0</v>
      </c>
      <c r="AK358" s="2">
        <f t="shared" si="146"/>
        <v>2.7225485765928602E-2</v>
      </c>
      <c r="AL358" s="2">
        <f t="shared" si="147"/>
        <v>0</v>
      </c>
      <c r="AM358" s="2">
        <f t="shared" si="148"/>
        <v>0</v>
      </c>
      <c r="AN358" s="2">
        <f t="shared" si="149"/>
        <v>0</v>
      </c>
      <c r="AP358" t="s">
        <v>524</v>
      </c>
      <c r="AQ358" t="s">
        <v>542</v>
      </c>
      <c r="AT358" s="88">
        <v>37</v>
      </c>
      <c r="AU358" s="90">
        <v>139</v>
      </c>
      <c r="AV358" s="93">
        <f t="shared" si="140"/>
        <v>37139</v>
      </c>
      <c r="AX358" s="5" t="s">
        <v>199</v>
      </c>
    </row>
    <row r="359" spans="1:50" ht="13" hidden="1" customHeight="1" outlineLevel="1">
      <c r="A359" t="s">
        <v>157</v>
      </c>
      <c r="B359" t="s">
        <v>542</v>
      </c>
      <c r="C359" s="1">
        <f t="shared" si="141"/>
        <v>24360</v>
      </c>
      <c r="D359" s="7">
        <f>IF(N359&gt;0, RANK(N359,(N359:P359,Q359:AE359)),0)</f>
        <v>2</v>
      </c>
      <c r="E359" s="7">
        <f>IF(O359&gt;0,RANK(O359,(N359:P359,Q359:AE359)),0)</f>
        <v>1</v>
      </c>
      <c r="F359" s="7">
        <f>IF(P359&gt;0,RANK(P359,(N359:P359,Q359:AE359)),0)</f>
        <v>0</v>
      </c>
      <c r="G359" s="53">
        <f t="shared" si="129"/>
        <v>6387</v>
      </c>
      <c r="H359" s="56">
        <f t="shared" si="130"/>
        <v>0.26219211822660099</v>
      </c>
      <c r="I359" s="2"/>
      <c r="J359" s="2">
        <f t="shared" si="142"/>
        <v>0.35821018062397375</v>
      </c>
      <c r="K359" s="2">
        <f t="shared" si="143"/>
        <v>0.62040229885057474</v>
      </c>
      <c r="L359" s="2">
        <f t="shared" si="144"/>
        <v>0</v>
      </c>
      <c r="M359" s="2">
        <f t="shared" si="145"/>
        <v>2.1387520525451564E-2</v>
      </c>
      <c r="N359" s="1">
        <v>8726</v>
      </c>
      <c r="O359" s="1">
        <v>15113</v>
      </c>
      <c r="Q359" s="1">
        <v>516</v>
      </c>
      <c r="U359" s="1">
        <v>5</v>
      </c>
      <c r="AG359" s="5">
        <f>IF(Q359&gt;0,RANK(Q359,(N359:P359,Q359:AE359)),0)</f>
        <v>3</v>
      </c>
      <c r="AH359" s="5">
        <f>IF(R359&gt;0,RANK(R359,(N359:P359,Q359:AE359)),0)</f>
        <v>0</v>
      </c>
      <c r="AI359" s="5">
        <f>IF(T359&gt;0,RANK(T359,(N359:P359,Q359:AE359)),0)</f>
        <v>0</v>
      </c>
      <c r="AJ359" s="5">
        <f>IF(S359&gt;0,RANK(S359,(N359:P359,Q359:AE359)),0)</f>
        <v>0</v>
      </c>
      <c r="AK359" s="2">
        <f t="shared" si="146"/>
        <v>2.1182266009852218E-2</v>
      </c>
      <c r="AL359" s="2">
        <f t="shared" si="147"/>
        <v>0</v>
      </c>
      <c r="AM359" s="2">
        <f t="shared" si="148"/>
        <v>0</v>
      </c>
      <c r="AN359" s="2">
        <f t="shared" si="149"/>
        <v>0</v>
      </c>
      <c r="AP359" t="s">
        <v>157</v>
      </c>
      <c r="AQ359" t="s">
        <v>542</v>
      </c>
      <c r="AT359" s="88">
        <v>37</v>
      </c>
      <c r="AU359" s="90">
        <v>141</v>
      </c>
      <c r="AV359" s="93">
        <f t="shared" si="140"/>
        <v>37141</v>
      </c>
      <c r="AX359" s="5" t="s">
        <v>199</v>
      </c>
    </row>
    <row r="360" spans="1:50" ht="13" hidden="1" customHeight="1" outlineLevel="1">
      <c r="A360" t="s">
        <v>410</v>
      </c>
      <c r="B360" t="s">
        <v>542</v>
      </c>
      <c r="C360" s="1">
        <f t="shared" si="141"/>
        <v>6461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>IF(P360&gt;0,RANK(P360,(N360:P360,Q360:AE360)),0)</f>
        <v>0</v>
      </c>
      <c r="G360" s="53">
        <f t="shared" si="129"/>
        <v>787</v>
      </c>
      <c r="H360" s="56">
        <f t="shared" si="130"/>
        <v>0.12180776969509365</v>
      </c>
      <c r="I360" s="2"/>
      <c r="J360" s="2">
        <f t="shared" si="142"/>
        <v>0.42671413093948307</v>
      </c>
      <c r="K360" s="2">
        <f t="shared" si="143"/>
        <v>0.54852190063457673</v>
      </c>
      <c r="L360" s="2">
        <f t="shared" si="144"/>
        <v>0</v>
      </c>
      <c r="M360" s="2">
        <f t="shared" si="145"/>
        <v>2.4763968425940197E-2</v>
      </c>
      <c r="N360" s="1">
        <v>2757</v>
      </c>
      <c r="O360" s="1">
        <v>3544</v>
      </c>
      <c r="Q360" s="1">
        <v>159</v>
      </c>
      <c r="U360" s="1">
        <v>1</v>
      </c>
      <c r="AG360" s="5">
        <f>IF(Q360&gt;0,RANK(Q360,(N360:P360,Q360:AE360)),0)</f>
        <v>3</v>
      </c>
      <c r="AH360" s="5">
        <f>IF(R360&gt;0,RANK(R360,(N360:P360,Q360:AE360)),0)</f>
        <v>0</v>
      </c>
      <c r="AI360" s="5">
        <f>IF(T360&gt;0,RANK(T360,(N360:P360,Q360:AE360)),0)</f>
        <v>0</v>
      </c>
      <c r="AJ360" s="5">
        <f>IF(S360&gt;0,RANK(S360,(N360:P360,Q360:AE360)),0)</f>
        <v>0</v>
      </c>
      <c r="AK360" s="2">
        <f t="shared" si="146"/>
        <v>2.4609193623278132E-2</v>
      </c>
      <c r="AL360" s="2">
        <f t="shared" si="147"/>
        <v>0</v>
      </c>
      <c r="AM360" s="2">
        <f t="shared" si="148"/>
        <v>0</v>
      </c>
      <c r="AN360" s="2">
        <f t="shared" si="149"/>
        <v>0</v>
      </c>
      <c r="AP360" t="s">
        <v>410</v>
      </c>
      <c r="AQ360" t="s">
        <v>542</v>
      </c>
      <c r="AT360" s="88">
        <v>37</v>
      </c>
      <c r="AU360" s="90">
        <v>143</v>
      </c>
      <c r="AV360" s="93">
        <f t="shared" si="140"/>
        <v>37143</v>
      </c>
      <c r="AX360" s="5" t="s">
        <v>199</v>
      </c>
    </row>
    <row r="361" spans="1:50" ht="13" hidden="1" customHeight="1" outlineLevel="1">
      <c r="A361" t="s">
        <v>155</v>
      </c>
      <c r="B361" t="s">
        <v>542</v>
      </c>
      <c r="C361" s="1">
        <f t="shared" si="141"/>
        <v>18817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>IF(P361&gt;0,RANK(P361,(N361:P361,Q361:AE361)),0)</f>
        <v>0</v>
      </c>
      <c r="G361" s="53">
        <f t="shared" si="129"/>
        <v>2888</v>
      </c>
      <c r="H361" s="56">
        <f t="shared" si="130"/>
        <v>0.1534782377637243</v>
      </c>
      <c r="I361" s="2"/>
      <c r="J361" s="2">
        <f t="shared" si="142"/>
        <v>0.41366849125790511</v>
      </c>
      <c r="K361" s="2">
        <f t="shared" si="143"/>
        <v>0.56714672902162933</v>
      </c>
      <c r="L361" s="2">
        <f t="shared" si="144"/>
        <v>0</v>
      </c>
      <c r="M361" s="2">
        <f t="shared" si="145"/>
        <v>1.9184779720465506E-2</v>
      </c>
      <c r="N361" s="1">
        <v>7784</v>
      </c>
      <c r="O361" s="1">
        <v>10672</v>
      </c>
      <c r="Q361" s="1">
        <v>355</v>
      </c>
      <c r="U361" s="1">
        <v>6</v>
      </c>
      <c r="AG361" s="5">
        <f>IF(Q361&gt;0,RANK(Q361,(N361:P361,Q361:AE361)),0)</f>
        <v>3</v>
      </c>
      <c r="AH361" s="5">
        <f>IF(R361&gt;0,RANK(R361,(N361:P361,Q361:AE361)),0)</f>
        <v>0</v>
      </c>
      <c r="AI361" s="5">
        <f>IF(T361&gt;0,RANK(T361,(N361:P361,Q361:AE361)),0)</f>
        <v>0</v>
      </c>
      <c r="AJ361" s="5">
        <f>IF(S361&gt;0,RANK(S361,(N361:P361,Q361:AE361)),0)</f>
        <v>0</v>
      </c>
      <c r="AK361" s="2">
        <f t="shared" si="146"/>
        <v>1.8865919115693255E-2</v>
      </c>
      <c r="AL361" s="2">
        <f t="shared" si="147"/>
        <v>0</v>
      </c>
      <c r="AM361" s="2">
        <f t="shared" si="148"/>
        <v>0</v>
      </c>
      <c r="AN361" s="2">
        <f t="shared" si="149"/>
        <v>0</v>
      </c>
      <c r="AP361" t="s">
        <v>155</v>
      </c>
      <c r="AQ361" t="s">
        <v>542</v>
      </c>
      <c r="AR361">
        <v>6</v>
      </c>
      <c r="AT361" s="88">
        <v>37</v>
      </c>
      <c r="AU361" s="90">
        <v>145</v>
      </c>
      <c r="AV361" s="93">
        <f t="shared" si="140"/>
        <v>37145</v>
      </c>
      <c r="AX361" s="5" t="s">
        <v>199</v>
      </c>
    </row>
    <row r="362" spans="1:50" ht="13" hidden="1" customHeight="1" outlineLevel="1">
      <c r="A362" t="s">
        <v>648</v>
      </c>
      <c r="B362" t="s">
        <v>542</v>
      </c>
      <c r="C362" s="1">
        <f t="shared" si="141"/>
        <v>78277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>IF(P362&gt;0,RANK(P362,(N362:P362,Q362:AE362)),0)</f>
        <v>0</v>
      </c>
      <c r="G362" s="53">
        <f t="shared" si="129"/>
        <v>878</v>
      </c>
      <c r="H362" s="56">
        <f t="shared" si="130"/>
        <v>1.1216577027734839E-2</v>
      </c>
      <c r="I362" s="2"/>
      <c r="J362" s="2">
        <f t="shared" si="142"/>
        <v>0.49665929966656874</v>
      </c>
      <c r="K362" s="2">
        <f t="shared" si="143"/>
        <v>0.48544272263883387</v>
      </c>
      <c r="L362" s="2">
        <f t="shared" si="144"/>
        <v>0</v>
      </c>
      <c r="M362" s="2">
        <f t="shared" si="145"/>
        <v>1.7897977694597389E-2</v>
      </c>
      <c r="N362" s="1">
        <v>38877</v>
      </c>
      <c r="O362" s="1">
        <v>37999</v>
      </c>
      <c r="Q362" s="1">
        <v>1386</v>
      </c>
      <c r="U362" s="1">
        <v>15</v>
      </c>
      <c r="AG362" s="5">
        <f>IF(Q362&gt;0,RANK(Q362,(N362:P362,Q362:AE362)),0)</f>
        <v>3</v>
      </c>
      <c r="AH362" s="5">
        <f>IF(R362&gt;0,RANK(R362,(N362:P362,Q362:AE362)),0)</f>
        <v>0</v>
      </c>
      <c r="AI362" s="5">
        <f>IF(T362&gt;0,RANK(T362,(N362:P362,Q362:AE362)),0)</f>
        <v>0</v>
      </c>
      <c r="AJ362" s="5">
        <f>IF(S362&gt;0,RANK(S362,(N362:P362,Q362:AE362)),0)</f>
        <v>0</v>
      </c>
      <c r="AK362" s="2">
        <f t="shared" si="146"/>
        <v>1.7706350524419687E-2</v>
      </c>
      <c r="AL362" s="2">
        <f t="shared" si="147"/>
        <v>0</v>
      </c>
      <c r="AM362" s="2">
        <f t="shared" si="148"/>
        <v>0</v>
      </c>
      <c r="AN362" s="2">
        <f t="shared" si="149"/>
        <v>0</v>
      </c>
      <c r="AP362" t="s">
        <v>648</v>
      </c>
      <c r="AQ362" t="s">
        <v>542</v>
      </c>
      <c r="AT362" s="88">
        <v>37</v>
      </c>
      <c r="AU362" s="90">
        <v>147</v>
      </c>
      <c r="AV362" s="93">
        <f t="shared" si="140"/>
        <v>37147</v>
      </c>
      <c r="AX362" s="5" t="s">
        <v>199</v>
      </c>
    </row>
    <row r="363" spans="1:50" ht="13" hidden="1" customHeight="1" outlineLevel="1">
      <c r="A363" t="s">
        <v>980</v>
      </c>
      <c r="B363" t="s">
        <v>542</v>
      </c>
      <c r="C363" s="1">
        <f t="shared" si="141"/>
        <v>10267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>IF(P363&gt;0,RANK(P363,(N363:P363,Q363:AE363)),0)</f>
        <v>0</v>
      </c>
      <c r="G363" s="53">
        <f t="shared" si="129"/>
        <v>2111</v>
      </c>
      <c r="H363" s="56">
        <f t="shared" si="130"/>
        <v>0.20561020746079672</v>
      </c>
      <c r="I363" s="2"/>
      <c r="J363" s="2">
        <f t="shared" si="142"/>
        <v>0.38511736631927534</v>
      </c>
      <c r="K363" s="2">
        <f t="shared" si="143"/>
        <v>0.59072757378007212</v>
      </c>
      <c r="L363" s="2">
        <f t="shared" si="144"/>
        <v>0</v>
      </c>
      <c r="M363" s="2">
        <f t="shared" si="145"/>
        <v>2.4155059900652587E-2</v>
      </c>
      <c r="N363" s="1">
        <v>3954</v>
      </c>
      <c r="O363" s="1">
        <v>6065</v>
      </c>
      <c r="Q363" s="1">
        <v>247</v>
      </c>
      <c r="U363" s="1">
        <v>1</v>
      </c>
      <c r="AG363" s="5">
        <f>IF(Q363&gt;0,RANK(Q363,(N363:P363,Q363:AE363)),0)</f>
        <v>3</v>
      </c>
      <c r="AH363" s="5">
        <f>IF(R363&gt;0,RANK(R363,(N363:P363,Q363:AE363)),0)</f>
        <v>0</v>
      </c>
      <c r="AI363" s="5">
        <f>IF(T363&gt;0,RANK(T363,(N363:P363,Q363:AE363)),0)</f>
        <v>0</v>
      </c>
      <c r="AJ363" s="5">
        <f>IF(S363&gt;0,RANK(S363,(N363:P363,Q363:AE363)),0)</f>
        <v>0</v>
      </c>
      <c r="AK363" s="2">
        <f t="shared" si="146"/>
        <v>2.40576604655693E-2</v>
      </c>
      <c r="AL363" s="2">
        <f t="shared" si="147"/>
        <v>0</v>
      </c>
      <c r="AM363" s="2">
        <f t="shared" si="148"/>
        <v>0</v>
      </c>
      <c r="AN363" s="2">
        <f t="shared" si="149"/>
        <v>0</v>
      </c>
      <c r="AP363" t="s">
        <v>980</v>
      </c>
      <c r="AQ363" t="s">
        <v>542</v>
      </c>
      <c r="AR363">
        <v>10</v>
      </c>
      <c r="AT363" s="88">
        <v>37</v>
      </c>
      <c r="AU363" s="90">
        <v>149</v>
      </c>
      <c r="AV363" s="93">
        <f t="shared" si="140"/>
        <v>37149</v>
      </c>
      <c r="AX363" s="5" t="s">
        <v>199</v>
      </c>
    </row>
    <row r="364" spans="1:50" ht="13" hidden="1" customHeight="1" outlineLevel="1">
      <c r="A364" t="s">
        <v>110</v>
      </c>
      <c r="B364" t="s">
        <v>542</v>
      </c>
      <c r="C364" s="1">
        <f t="shared" si="141"/>
        <v>60684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>IF(P364&gt;0,RANK(P364,(N364:P364,Q364:AE364)),0)</f>
        <v>0</v>
      </c>
      <c r="G364" s="53">
        <f t="shared" si="129"/>
        <v>33644</v>
      </c>
      <c r="H364" s="56">
        <f t="shared" si="130"/>
        <v>0.55441302485004285</v>
      </c>
      <c r="I364" s="2"/>
      <c r="J364" s="2">
        <f t="shared" si="142"/>
        <v>0.21321929998022543</v>
      </c>
      <c r="K364" s="2">
        <f t="shared" si="143"/>
        <v>0.76763232483026822</v>
      </c>
      <c r="L364" s="2">
        <f t="shared" si="144"/>
        <v>0</v>
      </c>
      <c r="M364" s="2">
        <f t="shared" si="145"/>
        <v>1.9148375189506406E-2</v>
      </c>
      <c r="N364" s="1">
        <v>12939</v>
      </c>
      <c r="O364" s="1">
        <v>46583</v>
      </c>
      <c r="Q364" s="1">
        <v>1155</v>
      </c>
      <c r="U364" s="1">
        <v>7</v>
      </c>
      <c r="AG364" s="5">
        <f>IF(Q364&gt;0,RANK(Q364,(N364:P364,Q364:AE364)),0)</f>
        <v>3</v>
      </c>
      <c r="AH364" s="5">
        <f>IF(R364&gt;0,RANK(R364,(N364:P364,Q364:AE364)),0)</f>
        <v>0</v>
      </c>
      <c r="AI364" s="5">
        <f>IF(T364&gt;0,RANK(T364,(N364:P364,Q364:AE364)),0)</f>
        <v>0</v>
      </c>
      <c r="AJ364" s="5">
        <f>IF(S364&gt;0,RANK(S364,(N364:P364,Q364:AE364)),0)</f>
        <v>0</v>
      </c>
      <c r="AK364" s="2">
        <f t="shared" si="146"/>
        <v>1.9033023531738184E-2</v>
      </c>
      <c r="AL364" s="2">
        <f t="shared" si="147"/>
        <v>0</v>
      </c>
      <c r="AM364" s="2">
        <f t="shared" si="148"/>
        <v>0</v>
      </c>
      <c r="AN364" s="2">
        <f t="shared" si="149"/>
        <v>0</v>
      </c>
      <c r="AP364" t="s">
        <v>110</v>
      </c>
      <c r="AQ364" t="s">
        <v>542</v>
      </c>
      <c r="AT364" s="88">
        <v>37</v>
      </c>
      <c r="AU364" s="90">
        <v>151</v>
      </c>
      <c r="AV364" s="93">
        <f t="shared" si="140"/>
        <v>37151</v>
      </c>
      <c r="AX364" s="5" t="s">
        <v>199</v>
      </c>
    </row>
    <row r="365" spans="1:50" ht="13" hidden="1" customHeight="1" outlineLevel="1">
      <c r="A365" t="s">
        <v>676</v>
      </c>
      <c r="B365" t="s">
        <v>542</v>
      </c>
      <c r="C365" s="1">
        <f t="shared" si="141"/>
        <v>19256</v>
      </c>
      <c r="D365" s="7">
        <f>IF(N365&gt;0, RANK(N365,(N365:P365,Q365:AE365)),0)</f>
        <v>2</v>
      </c>
      <c r="E365" s="7">
        <f>IF(O365&gt;0,RANK(O365,(N365:P365,Q365:AE365)),0)</f>
        <v>1</v>
      </c>
      <c r="F365" s="7">
        <f>IF(P365&gt;0,RANK(P365,(N365:P365,Q365:AE365)),0)</f>
        <v>0</v>
      </c>
      <c r="G365" s="53">
        <f t="shared" si="129"/>
        <v>676</v>
      </c>
      <c r="H365" s="56">
        <f t="shared" si="130"/>
        <v>3.5105941005400917E-2</v>
      </c>
      <c r="I365" s="2"/>
      <c r="J365" s="2">
        <f t="shared" si="142"/>
        <v>0.4735666805151641</v>
      </c>
      <c r="K365" s="2">
        <f t="shared" si="143"/>
        <v>0.50867262152056503</v>
      </c>
      <c r="L365" s="2">
        <f t="shared" si="144"/>
        <v>0</v>
      </c>
      <c r="M365" s="2">
        <f t="shared" si="145"/>
        <v>1.7760697964270822E-2</v>
      </c>
      <c r="N365" s="1">
        <v>9119</v>
      </c>
      <c r="O365" s="1">
        <v>9795</v>
      </c>
      <c r="Q365" s="1">
        <v>324</v>
      </c>
      <c r="U365" s="1">
        <v>18</v>
      </c>
      <c r="AG365" s="5">
        <f>IF(Q365&gt;0,RANK(Q365,(N365:P365,Q365:AE365)),0)</f>
        <v>3</v>
      </c>
      <c r="AH365" s="5">
        <f>IF(R365&gt;0,RANK(R365,(N365:P365,Q365:AE365)),0)</f>
        <v>0</v>
      </c>
      <c r="AI365" s="5">
        <f>IF(T365&gt;0,RANK(T365,(N365:P365,Q365:AE365)),0)</f>
        <v>0</v>
      </c>
      <c r="AJ365" s="5">
        <f>IF(S365&gt;0,RANK(S365,(N365:P365,Q365:AE365)),0)</f>
        <v>0</v>
      </c>
      <c r="AK365" s="2">
        <f t="shared" si="146"/>
        <v>1.6825924387203987E-2</v>
      </c>
      <c r="AL365" s="2">
        <f t="shared" si="147"/>
        <v>0</v>
      </c>
      <c r="AM365" s="2">
        <f t="shared" si="148"/>
        <v>0</v>
      </c>
      <c r="AN365" s="2">
        <f t="shared" si="149"/>
        <v>0</v>
      </c>
      <c r="AP365" t="s">
        <v>676</v>
      </c>
      <c r="AQ365" t="s">
        <v>542</v>
      </c>
      <c r="AR365">
        <v>8</v>
      </c>
      <c r="AT365" s="88">
        <v>37</v>
      </c>
      <c r="AU365" s="90">
        <v>153</v>
      </c>
      <c r="AV365" s="93">
        <f t="shared" si="140"/>
        <v>37153</v>
      </c>
      <c r="AX365" s="5" t="s">
        <v>199</v>
      </c>
    </row>
    <row r="366" spans="1:50" ht="13" hidden="1" customHeight="1" outlineLevel="1">
      <c r="A366" t="s">
        <v>174</v>
      </c>
      <c r="B366" t="s">
        <v>542</v>
      </c>
      <c r="C366" s="1">
        <f t="shared" si="141"/>
        <v>42365</v>
      </c>
      <c r="D366" s="7">
        <f>IF(N366&gt;0, RANK(N366,(N366:P366,Q366:AE366)),0)</f>
        <v>1</v>
      </c>
      <c r="E366" s="7">
        <f>IF(O366&gt;0,RANK(O366,(N366:P366,Q366:AE366)),0)</f>
        <v>2</v>
      </c>
      <c r="F366" s="7">
        <f>IF(P366&gt;0,RANK(P366,(N366:P366,Q366:AE366)),0)</f>
        <v>0</v>
      </c>
      <c r="G366" s="53">
        <f t="shared" si="129"/>
        <v>9361</v>
      </c>
      <c r="H366" s="56">
        <f t="shared" si="130"/>
        <v>0.22096069868995633</v>
      </c>
      <c r="I366" s="2"/>
      <c r="J366" s="2">
        <f t="shared" si="142"/>
        <v>0.601298241472914</v>
      </c>
      <c r="K366" s="2">
        <f t="shared" si="143"/>
        <v>0.38033754278295762</v>
      </c>
      <c r="L366" s="2">
        <f t="shared" si="144"/>
        <v>0</v>
      </c>
      <c r="M366" s="2">
        <f t="shared" si="145"/>
        <v>1.8364215744128387E-2</v>
      </c>
      <c r="N366" s="1">
        <v>25474</v>
      </c>
      <c r="O366" s="1">
        <v>16113</v>
      </c>
      <c r="Q366" s="1">
        <v>762</v>
      </c>
      <c r="U366" s="1">
        <v>16</v>
      </c>
      <c r="AG366" s="5">
        <f>IF(Q366&gt;0,RANK(Q366,(N366:P366,Q366:AE366)),0)</f>
        <v>3</v>
      </c>
      <c r="AH366" s="5">
        <f>IF(R366&gt;0,RANK(R366,(N366:P366,Q366:AE366)),0)</f>
        <v>0</v>
      </c>
      <c r="AI366" s="5">
        <f>IF(T366&gt;0,RANK(T366,(N366:P366,Q366:AE366)),0)</f>
        <v>0</v>
      </c>
      <c r="AJ366" s="5">
        <f>IF(S366&gt;0,RANK(S366,(N366:P366,Q366:AE366)),0)</f>
        <v>0</v>
      </c>
      <c r="AK366" s="2">
        <f t="shared" si="146"/>
        <v>1.7986545497462529E-2</v>
      </c>
      <c r="AL366" s="2">
        <f t="shared" si="147"/>
        <v>0</v>
      </c>
      <c r="AM366" s="2">
        <f t="shared" si="148"/>
        <v>0</v>
      </c>
      <c r="AN366" s="2">
        <f t="shared" si="149"/>
        <v>0</v>
      </c>
      <c r="AP366" t="s">
        <v>174</v>
      </c>
      <c r="AQ366" t="s">
        <v>542</v>
      </c>
      <c r="AT366" s="88">
        <v>37</v>
      </c>
      <c r="AU366" s="90">
        <v>155</v>
      </c>
      <c r="AV366" s="93">
        <f t="shared" si="140"/>
        <v>37155</v>
      </c>
      <c r="AX366" s="5" t="s">
        <v>199</v>
      </c>
    </row>
    <row r="367" spans="1:50" ht="13" hidden="1" customHeight="1" outlineLevel="1">
      <c r="A367" t="s">
        <v>294</v>
      </c>
      <c r="B367" t="s">
        <v>542</v>
      </c>
      <c r="C367" s="1">
        <f t="shared" si="141"/>
        <v>41739</v>
      </c>
      <c r="D367" s="7">
        <f>IF(N367&gt;0, RANK(N367,(N367:P367,Q367:AE367)),0)</f>
        <v>2</v>
      </c>
      <c r="E367" s="7">
        <f>IF(O367&gt;0,RANK(O367,(N367:P367,Q367:AE367)),0)</f>
        <v>1</v>
      </c>
      <c r="F367" s="7">
        <f>IF(P367&gt;0,RANK(P367,(N367:P367,Q367:AE367)),0)</f>
        <v>0</v>
      </c>
      <c r="G367" s="53">
        <f t="shared" si="129"/>
        <v>10828</v>
      </c>
      <c r="H367" s="56">
        <f t="shared" si="130"/>
        <v>0.2594216440259709</v>
      </c>
      <c r="I367" s="2"/>
      <c r="J367" s="2">
        <f t="shared" si="142"/>
        <v>0.36086154435899281</v>
      </c>
      <c r="K367" s="2">
        <f t="shared" si="143"/>
        <v>0.62028318838496366</v>
      </c>
      <c r="L367" s="2">
        <f t="shared" si="144"/>
        <v>0</v>
      </c>
      <c r="M367" s="2">
        <f t="shared" si="145"/>
        <v>1.8855267256043473E-2</v>
      </c>
      <c r="N367" s="1">
        <v>15062</v>
      </c>
      <c r="O367" s="1">
        <v>25890</v>
      </c>
      <c r="Q367" s="1">
        <v>776</v>
      </c>
      <c r="U367" s="1">
        <v>11</v>
      </c>
      <c r="AG367" s="5">
        <f>IF(Q367&gt;0,RANK(Q367,(N367:P367,Q367:AE367)),0)</f>
        <v>3</v>
      </c>
      <c r="AH367" s="5">
        <f>IF(R367&gt;0,RANK(R367,(N367:P367,Q367:AE367)),0)</f>
        <v>0</v>
      </c>
      <c r="AI367" s="5">
        <f>IF(T367&gt;0,RANK(T367,(N367:P367,Q367:AE367)),0)</f>
        <v>0</v>
      </c>
      <c r="AJ367" s="5">
        <f>IF(S367&gt;0,RANK(S367,(N367:P367,Q367:AE367)),0)</f>
        <v>0</v>
      </c>
      <c r="AK367" s="2">
        <f t="shared" si="146"/>
        <v>1.8591724765806561E-2</v>
      </c>
      <c r="AL367" s="2">
        <f t="shared" si="147"/>
        <v>0</v>
      </c>
      <c r="AM367" s="2">
        <f t="shared" si="148"/>
        <v>0</v>
      </c>
      <c r="AN367" s="2">
        <f t="shared" si="149"/>
        <v>0</v>
      </c>
      <c r="AP367" t="s">
        <v>294</v>
      </c>
      <c r="AQ367" t="s">
        <v>542</v>
      </c>
      <c r="AR367">
        <v>6</v>
      </c>
      <c r="AT367" s="88">
        <v>37</v>
      </c>
      <c r="AU367" s="90">
        <v>157</v>
      </c>
      <c r="AV367" s="93">
        <f t="shared" si="140"/>
        <v>37157</v>
      </c>
      <c r="AX367" s="5" t="s">
        <v>199</v>
      </c>
    </row>
    <row r="368" spans="1:50" ht="13" hidden="1" customHeight="1" outlineLevel="1">
      <c r="A368" t="s">
        <v>327</v>
      </c>
      <c r="B368" t="s">
        <v>542</v>
      </c>
      <c r="C368" s="1">
        <f t="shared" si="141"/>
        <v>62036</v>
      </c>
      <c r="D368" s="7">
        <f>IF(N368&gt;0, RANK(N368,(N368:P368,Q368:AE368)),0)</f>
        <v>2</v>
      </c>
      <c r="E368" s="7">
        <f>IF(O368&gt;0,RANK(O368,(N368:P368,Q368:AE368)),0)</f>
        <v>1</v>
      </c>
      <c r="F368" s="7">
        <f>IF(P368&gt;0,RANK(P368,(N368:P368,Q368:AE368)),0)</f>
        <v>0</v>
      </c>
      <c r="G368" s="53">
        <f t="shared" si="129"/>
        <v>24881</v>
      </c>
      <c r="H368" s="56">
        <f t="shared" si="130"/>
        <v>0.40107357018505385</v>
      </c>
      <c r="I368" s="2"/>
      <c r="J368" s="2">
        <f t="shared" si="142"/>
        <v>0.29121800245019019</v>
      </c>
      <c r="K368" s="2">
        <f t="shared" si="143"/>
        <v>0.6922915726352441</v>
      </c>
      <c r="L368" s="2">
        <f t="shared" si="144"/>
        <v>0</v>
      </c>
      <c r="M368" s="2">
        <f t="shared" si="145"/>
        <v>1.6490424914565649E-2</v>
      </c>
      <c r="N368" s="1">
        <v>18066</v>
      </c>
      <c r="O368" s="1">
        <v>42947</v>
      </c>
      <c r="Q368" s="1">
        <v>1010</v>
      </c>
      <c r="U368" s="1">
        <v>13</v>
      </c>
      <c r="AG368" s="5">
        <f>IF(Q368&gt;0,RANK(Q368,(N368:P368,Q368:AE368)),0)</f>
        <v>3</v>
      </c>
      <c r="AH368" s="5">
        <f>IF(R368&gt;0,RANK(R368,(N368:P368,Q368:AE368)),0)</f>
        <v>0</v>
      </c>
      <c r="AI368" s="5">
        <f>IF(T368&gt;0,RANK(T368,(N368:P368,Q368:AE368)),0)</f>
        <v>0</v>
      </c>
      <c r="AJ368" s="5">
        <f>IF(S368&gt;0,RANK(S368,(N368:P368,Q368:AE368)),0)</f>
        <v>0</v>
      </c>
      <c r="AK368" s="2">
        <f t="shared" si="146"/>
        <v>1.628086917273841E-2</v>
      </c>
      <c r="AL368" s="2">
        <f t="shared" si="147"/>
        <v>0</v>
      </c>
      <c r="AM368" s="2">
        <f t="shared" si="148"/>
        <v>0</v>
      </c>
      <c r="AN368" s="2">
        <f t="shared" si="149"/>
        <v>0</v>
      </c>
      <c r="AP368" t="s">
        <v>327</v>
      </c>
      <c r="AQ368" t="s">
        <v>542</v>
      </c>
      <c r="AT368" s="88">
        <v>37</v>
      </c>
      <c r="AU368" s="90">
        <v>159</v>
      </c>
      <c r="AV368" s="93">
        <f t="shared" si="140"/>
        <v>37159</v>
      </c>
      <c r="AX368" s="5" t="s">
        <v>199</v>
      </c>
    </row>
    <row r="369" spans="1:50" ht="13" hidden="1" customHeight="1" outlineLevel="1">
      <c r="A369" t="s">
        <v>35</v>
      </c>
      <c r="B369" t="s">
        <v>542</v>
      </c>
      <c r="C369" s="1">
        <f t="shared" si="141"/>
        <v>28697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>IF(P369&gt;0,RANK(P369,(N369:P369,Q369:AE369)),0)</f>
        <v>0</v>
      </c>
      <c r="G369" s="53">
        <f t="shared" si="129"/>
        <v>3802</v>
      </c>
      <c r="H369" s="56">
        <f t="shared" si="130"/>
        <v>0.13248771648604385</v>
      </c>
      <c r="I369" s="2"/>
      <c r="J369" s="2">
        <f t="shared" si="142"/>
        <v>0.42523608739589502</v>
      </c>
      <c r="K369" s="2">
        <f t="shared" si="143"/>
        <v>0.55772380388193887</v>
      </c>
      <c r="L369" s="2">
        <f t="shared" si="144"/>
        <v>0</v>
      </c>
      <c r="M369" s="2">
        <f t="shared" si="145"/>
        <v>1.7040108722166103E-2</v>
      </c>
      <c r="N369" s="1">
        <v>12203</v>
      </c>
      <c r="O369" s="1">
        <v>16005</v>
      </c>
      <c r="Q369" s="1">
        <v>483</v>
      </c>
      <c r="U369" s="1">
        <v>6</v>
      </c>
      <c r="AG369" s="5">
        <f>IF(Q369&gt;0,RANK(Q369,(N369:P369,Q369:AE369)),0)</f>
        <v>3</v>
      </c>
      <c r="AH369" s="5">
        <f>IF(R369&gt;0,RANK(R369,(N369:P369,Q369:AE369)),0)</f>
        <v>0</v>
      </c>
      <c r="AI369" s="5">
        <f>IF(T369&gt;0,RANK(T369,(N369:P369,Q369:AE369)),0)</f>
        <v>0</v>
      </c>
      <c r="AJ369" s="5">
        <f>IF(S369&gt;0,RANK(S369,(N369:P369,Q369:AE369)),0)</f>
        <v>0</v>
      </c>
      <c r="AK369" s="2">
        <f t="shared" si="146"/>
        <v>1.6831027633550544E-2</v>
      </c>
      <c r="AL369" s="2">
        <f t="shared" si="147"/>
        <v>0</v>
      </c>
      <c r="AM369" s="2">
        <f t="shared" si="148"/>
        <v>0</v>
      </c>
      <c r="AN369" s="2">
        <f t="shared" si="149"/>
        <v>0</v>
      </c>
      <c r="AP369" t="s">
        <v>35</v>
      </c>
      <c r="AQ369" t="s">
        <v>542</v>
      </c>
      <c r="AR369">
        <v>10</v>
      </c>
      <c r="AT369" s="88">
        <v>37</v>
      </c>
      <c r="AU369" s="90">
        <v>161</v>
      </c>
      <c r="AV369" s="93">
        <f t="shared" si="140"/>
        <v>37161</v>
      </c>
      <c r="AX369" s="5" t="s">
        <v>199</v>
      </c>
    </row>
    <row r="370" spans="1:50" ht="13" hidden="1" customHeight="1" outlineLevel="1">
      <c r="A370" t="s">
        <v>175</v>
      </c>
      <c r="B370" t="s">
        <v>542</v>
      </c>
      <c r="C370" s="1">
        <f t="shared" si="141"/>
        <v>26120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>IF(P370&gt;0,RANK(P370,(N370:P370,Q370:AE370)),0)</f>
        <v>0</v>
      </c>
      <c r="G370" s="53">
        <f t="shared" si="129"/>
        <v>3179</v>
      </c>
      <c r="H370" s="56">
        <f t="shared" si="130"/>
        <v>0.12170750382848392</v>
      </c>
      <c r="I370" s="2"/>
      <c r="J370" s="2">
        <f t="shared" si="142"/>
        <v>0.43365237366003062</v>
      </c>
      <c r="K370" s="2">
        <f t="shared" si="143"/>
        <v>0.55535987748851456</v>
      </c>
      <c r="L370" s="2">
        <f t="shared" si="144"/>
        <v>0</v>
      </c>
      <c r="M370" s="2">
        <f t="shared" si="145"/>
        <v>1.0987748851454815E-2</v>
      </c>
      <c r="N370" s="1">
        <v>11327</v>
      </c>
      <c r="O370" s="1">
        <v>14506</v>
      </c>
      <c r="Q370" s="1">
        <v>284</v>
      </c>
      <c r="U370" s="1">
        <v>3</v>
      </c>
      <c r="AG370" s="5">
        <f>IF(Q370&gt;0,RANK(Q370,(N370:P370,Q370:AE370)),0)</f>
        <v>3</v>
      </c>
      <c r="AH370" s="5">
        <f>IF(R370&gt;0,RANK(R370,(N370:P370,Q370:AE370)),0)</f>
        <v>0</v>
      </c>
      <c r="AI370" s="5">
        <f>IF(T370&gt;0,RANK(T370,(N370:P370,Q370:AE370)),0)</f>
        <v>0</v>
      </c>
      <c r="AJ370" s="5">
        <f>IF(S370&gt;0,RANK(S370,(N370:P370,Q370:AE370)),0)</f>
        <v>0</v>
      </c>
      <c r="AK370" s="2">
        <f t="shared" si="146"/>
        <v>1.0872894333843797E-2</v>
      </c>
      <c r="AL370" s="2">
        <f t="shared" si="147"/>
        <v>0</v>
      </c>
      <c r="AM370" s="2">
        <f t="shared" si="148"/>
        <v>0</v>
      </c>
      <c r="AN370" s="2">
        <f t="shared" si="149"/>
        <v>0</v>
      </c>
      <c r="AP370" t="s">
        <v>175</v>
      </c>
      <c r="AQ370" t="s">
        <v>542</v>
      </c>
      <c r="AR370">
        <v>7</v>
      </c>
      <c r="AT370" s="88">
        <v>37</v>
      </c>
      <c r="AU370" s="90">
        <v>163</v>
      </c>
      <c r="AV370" s="93">
        <f t="shared" si="140"/>
        <v>37163</v>
      </c>
      <c r="AX370" s="5" t="s">
        <v>199</v>
      </c>
    </row>
    <row r="371" spans="1:50" ht="13" hidden="1" customHeight="1" outlineLevel="1">
      <c r="A371" t="s">
        <v>647</v>
      </c>
      <c r="B371" t="s">
        <v>542</v>
      </c>
      <c r="C371" s="1">
        <f t="shared" si="141"/>
        <v>13848</v>
      </c>
      <c r="D371" s="7">
        <f>IF(N371&gt;0, RANK(N371,(N371:P371,Q371:AE371)),0)</f>
        <v>1</v>
      </c>
      <c r="E371" s="7">
        <f>IF(O371&gt;0,RANK(O371,(N371:P371,Q371:AE371)),0)</f>
        <v>2</v>
      </c>
      <c r="F371" s="7">
        <f>IF(P371&gt;0,RANK(P371,(N371:P371,Q371:AE371)),0)</f>
        <v>0</v>
      </c>
      <c r="G371" s="53">
        <f t="shared" si="129"/>
        <v>2437</v>
      </c>
      <c r="H371" s="56">
        <f t="shared" si="130"/>
        <v>0.17598209127671866</v>
      </c>
      <c r="I371" s="2"/>
      <c r="J371" s="2">
        <f t="shared" si="142"/>
        <v>0.57719526285384171</v>
      </c>
      <c r="K371" s="2">
        <f t="shared" si="143"/>
        <v>0.40121317157712305</v>
      </c>
      <c r="L371" s="2">
        <f t="shared" si="144"/>
        <v>0</v>
      </c>
      <c r="M371" s="2">
        <f t="shared" si="145"/>
        <v>2.1591565569035243E-2</v>
      </c>
      <c r="N371" s="1">
        <v>7993</v>
      </c>
      <c r="O371" s="1">
        <v>5556</v>
      </c>
      <c r="Q371" s="1">
        <v>292</v>
      </c>
      <c r="U371" s="1">
        <v>7</v>
      </c>
      <c r="AG371" s="5">
        <f>IF(Q371&gt;0,RANK(Q371,(N371:P371,Q371:AE371)),0)</f>
        <v>3</v>
      </c>
      <c r="AH371" s="5">
        <f>IF(R371&gt;0,RANK(R371,(N371:P371,Q371:AE371)),0)</f>
        <v>0</v>
      </c>
      <c r="AI371" s="5">
        <f>IF(T371&gt;0,RANK(T371,(N371:P371,Q371:AE371)),0)</f>
        <v>0</v>
      </c>
      <c r="AJ371" s="5">
        <f>IF(S371&gt;0,RANK(S371,(N371:P371,Q371:AE371)),0)</f>
        <v>0</v>
      </c>
      <c r="AK371" s="2">
        <f t="shared" si="146"/>
        <v>2.1086077411900637E-2</v>
      </c>
      <c r="AL371" s="2">
        <f t="shared" si="147"/>
        <v>0</v>
      </c>
      <c r="AM371" s="2">
        <f t="shared" si="148"/>
        <v>0</v>
      </c>
      <c r="AN371" s="2">
        <f t="shared" si="149"/>
        <v>0</v>
      </c>
      <c r="AP371" t="s">
        <v>647</v>
      </c>
      <c r="AQ371" t="s">
        <v>542</v>
      </c>
      <c r="AR371">
        <v>8</v>
      </c>
      <c r="AT371" s="88">
        <v>37</v>
      </c>
      <c r="AU371" s="90">
        <v>165</v>
      </c>
      <c r="AV371" s="93">
        <f t="shared" si="140"/>
        <v>37165</v>
      </c>
      <c r="AX371" s="5" t="s">
        <v>199</v>
      </c>
    </row>
    <row r="372" spans="1:50" ht="13" hidden="1" customHeight="1" outlineLevel="1">
      <c r="A372" t="s">
        <v>79</v>
      </c>
      <c r="B372" t="s">
        <v>542</v>
      </c>
      <c r="C372" s="1">
        <f t="shared" si="141"/>
        <v>28649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>IF(P372&gt;0,RANK(P372,(N372:P372,Q372:AE372)),0)</f>
        <v>0</v>
      </c>
      <c r="G372" s="53">
        <f t="shared" si="129"/>
        <v>14798</v>
      </c>
      <c r="H372" s="56">
        <f t="shared" si="130"/>
        <v>0.51652762749136094</v>
      </c>
      <c r="I372" s="2"/>
      <c r="J372" s="2">
        <f t="shared" si="142"/>
        <v>0.23473768717930818</v>
      </c>
      <c r="K372" s="2">
        <f t="shared" si="143"/>
        <v>0.75126531467066915</v>
      </c>
      <c r="L372" s="2">
        <f t="shared" si="144"/>
        <v>0</v>
      </c>
      <c r="M372" s="2">
        <f t="shared" si="145"/>
        <v>1.3996998150022644E-2</v>
      </c>
      <c r="N372" s="1">
        <v>6725</v>
      </c>
      <c r="O372" s="1">
        <v>21523</v>
      </c>
      <c r="Q372" s="1">
        <v>397</v>
      </c>
      <c r="U372" s="1">
        <v>4</v>
      </c>
      <c r="AG372" s="5">
        <f>IF(Q372&gt;0,RANK(Q372,(N372:P372,Q372:AE372)),0)</f>
        <v>3</v>
      </c>
      <c r="AH372" s="5">
        <f>IF(R372&gt;0,RANK(R372,(N372:P372,Q372:AE372)),0)</f>
        <v>0</v>
      </c>
      <c r="AI372" s="5">
        <f>IF(T372&gt;0,RANK(T372,(N372:P372,Q372:AE372)),0)</f>
        <v>0</v>
      </c>
      <c r="AJ372" s="5">
        <f>IF(S372&gt;0,RANK(S372,(N372:P372,Q372:AE372)),0)</f>
        <v>0</v>
      </c>
      <c r="AK372" s="2">
        <f t="shared" si="146"/>
        <v>1.3857377220845405E-2</v>
      </c>
      <c r="AL372" s="2">
        <f t="shared" si="147"/>
        <v>0</v>
      </c>
      <c r="AM372" s="2">
        <f t="shared" si="148"/>
        <v>0</v>
      </c>
      <c r="AN372" s="2">
        <f t="shared" si="149"/>
        <v>0</v>
      </c>
      <c r="AP372" t="s">
        <v>79</v>
      </c>
      <c r="AQ372" t="s">
        <v>542</v>
      </c>
      <c r="AR372">
        <v>8</v>
      </c>
      <c r="AT372" s="88">
        <v>37</v>
      </c>
      <c r="AU372" s="90">
        <v>167</v>
      </c>
      <c r="AV372" s="93">
        <f t="shared" si="140"/>
        <v>37167</v>
      </c>
      <c r="AX372" s="5" t="s">
        <v>199</v>
      </c>
    </row>
    <row r="373" spans="1:50" ht="13" hidden="1" customHeight="1" outlineLevel="1">
      <c r="A373" t="s">
        <v>80</v>
      </c>
      <c r="B373" t="s">
        <v>542</v>
      </c>
      <c r="C373" s="1">
        <f t="shared" si="141"/>
        <v>21617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>IF(P373&gt;0,RANK(P373,(N373:P373,Q373:AE373)),0)</f>
        <v>0</v>
      </c>
      <c r="G373" s="53">
        <f t="shared" si="129"/>
        <v>10062</v>
      </c>
      <c r="H373" s="56">
        <f t="shared" si="130"/>
        <v>0.46546699356987559</v>
      </c>
      <c r="I373" s="2"/>
      <c r="J373" s="2">
        <f t="shared" si="142"/>
        <v>0.25526206226580933</v>
      </c>
      <c r="K373" s="2">
        <f t="shared" si="143"/>
        <v>0.72072905583568492</v>
      </c>
      <c r="L373" s="2">
        <f t="shared" si="144"/>
        <v>0</v>
      </c>
      <c r="M373" s="2">
        <f t="shared" si="145"/>
        <v>2.4008881898505807E-2</v>
      </c>
      <c r="N373" s="1">
        <v>5518</v>
      </c>
      <c r="O373" s="1">
        <v>15580</v>
      </c>
      <c r="Q373" s="1">
        <v>513</v>
      </c>
      <c r="U373" s="1">
        <v>6</v>
      </c>
      <c r="AG373" s="5">
        <f>IF(Q373&gt;0,RANK(Q373,(N373:P373,Q373:AE373)),0)</f>
        <v>3</v>
      </c>
      <c r="AH373" s="5">
        <f>IF(R373&gt;0,RANK(R373,(N373:P373,Q373:AE373)),0)</f>
        <v>0</v>
      </c>
      <c r="AI373" s="5">
        <f>IF(T373&gt;0,RANK(T373,(N373:P373,Q373:AE373)),0)</f>
        <v>0</v>
      </c>
      <c r="AJ373" s="5">
        <f>IF(S373&gt;0,RANK(S373,(N373:P373,Q373:AE373)),0)</f>
        <v>0</v>
      </c>
      <c r="AK373" s="2">
        <f t="shared" si="146"/>
        <v>2.373132257019938E-2</v>
      </c>
      <c r="AL373" s="2">
        <f t="shared" si="147"/>
        <v>0</v>
      </c>
      <c r="AM373" s="2">
        <f t="shared" si="148"/>
        <v>0</v>
      </c>
      <c r="AN373" s="2">
        <f t="shared" si="149"/>
        <v>0</v>
      </c>
      <c r="AP373" t="s">
        <v>80</v>
      </c>
      <c r="AQ373" t="s">
        <v>542</v>
      </c>
      <c r="AR373">
        <v>6</v>
      </c>
      <c r="AT373" s="88">
        <v>37</v>
      </c>
      <c r="AU373" s="90">
        <v>169</v>
      </c>
      <c r="AV373" s="93">
        <f t="shared" si="140"/>
        <v>37169</v>
      </c>
      <c r="AX373" s="5" t="s">
        <v>199</v>
      </c>
    </row>
    <row r="374" spans="1:50" ht="13" hidden="1" customHeight="1" outlineLevel="1">
      <c r="A374" t="s">
        <v>132</v>
      </c>
      <c r="B374" t="s">
        <v>542</v>
      </c>
      <c r="C374" s="1">
        <f t="shared" si="141"/>
        <v>29351</v>
      </c>
      <c r="D374" s="7">
        <f>IF(N374&gt;0, RANK(N374,(N374:P374,Q374:AE374)),0)</f>
        <v>2</v>
      </c>
      <c r="E374" s="7">
        <f>IF(O374&gt;0,RANK(O374,(N374:P374,Q374:AE374)),0)</f>
        <v>1</v>
      </c>
      <c r="F374" s="7">
        <f>IF(P374&gt;0,RANK(P374,(N374:P374,Q374:AE374)),0)</f>
        <v>0</v>
      </c>
      <c r="G374" s="53">
        <f t="shared" ref="G374:G437" si="150">IF(C374&gt;0,MAX(N374:P374)-LARGE(N374:P374,2),0)</f>
        <v>12775</v>
      </c>
      <c r="H374" s="56">
        <f t="shared" ref="H374:H437" si="151">IF(C374&gt;0,G374/C374,0)</f>
        <v>0.4352492248986406</v>
      </c>
      <c r="I374" s="2"/>
      <c r="J374" s="2">
        <f t="shared" si="142"/>
        <v>0.27194984838676706</v>
      </c>
      <c r="K374" s="2">
        <f t="shared" si="143"/>
        <v>0.70719907328540765</v>
      </c>
      <c r="L374" s="2">
        <f t="shared" si="144"/>
        <v>0</v>
      </c>
      <c r="M374" s="2">
        <f t="shared" si="145"/>
        <v>2.085107832782529E-2</v>
      </c>
      <c r="N374" s="1">
        <v>7982</v>
      </c>
      <c r="O374" s="1">
        <v>20757</v>
      </c>
      <c r="Q374" s="1">
        <v>603</v>
      </c>
      <c r="U374" s="1">
        <v>9</v>
      </c>
      <c r="AG374" s="5">
        <f>IF(Q374&gt;0,RANK(Q374,(N374:P374,Q374:AE374)),0)</f>
        <v>3</v>
      </c>
      <c r="AH374" s="5">
        <f>IF(R374&gt;0,RANK(R374,(N374:P374,Q374:AE374)),0)</f>
        <v>0</v>
      </c>
      <c r="AI374" s="5">
        <f>IF(T374&gt;0,RANK(T374,(N374:P374,Q374:AE374)),0)</f>
        <v>0</v>
      </c>
      <c r="AJ374" s="5">
        <f>IF(S374&gt;0,RANK(S374,(N374:P374,Q374:AE374)),0)</f>
        <v>0</v>
      </c>
      <c r="AK374" s="2">
        <f t="shared" si="146"/>
        <v>2.0544444823004326E-2</v>
      </c>
      <c r="AL374" s="2">
        <f t="shared" si="147"/>
        <v>0</v>
      </c>
      <c r="AM374" s="2">
        <f t="shared" si="148"/>
        <v>0</v>
      </c>
      <c r="AN374" s="2">
        <f t="shared" si="149"/>
        <v>0</v>
      </c>
      <c r="AP374" t="s">
        <v>132</v>
      </c>
      <c r="AQ374" t="s">
        <v>542</v>
      </c>
      <c r="AR374">
        <v>6</v>
      </c>
      <c r="AT374" s="88">
        <v>37</v>
      </c>
      <c r="AU374" s="90">
        <v>171</v>
      </c>
      <c r="AV374" s="93">
        <f t="shared" si="140"/>
        <v>37171</v>
      </c>
      <c r="AX374" s="5" t="s">
        <v>199</v>
      </c>
    </row>
    <row r="375" spans="1:50" ht="13" hidden="1" customHeight="1" outlineLevel="1">
      <c r="A375" t="s">
        <v>311</v>
      </c>
      <c r="B375" t="s">
        <v>542</v>
      </c>
      <c r="C375" s="1">
        <f t="shared" si="141"/>
        <v>5690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>IF(P375&gt;0,RANK(P375,(N375:P375,Q375:AE375)),0)</f>
        <v>0</v>
      </c>
      <c r="G375" s="53">
        <f t="shared" si="150"/>
        <v>420</v>
      </c>
      <c r="H375" s="56">
        <f t="shared" si="151"/>
        <v>7.3813708260105443E-2</v>
      </c>
      <c r="I375" s="2"/>
      <c r="J375" s="2">
        <f t="shared" si="142"/>
        <v>0.44499121265377856</v>
      </c>
      <c r="K375" s="2">
        <f t="shared" si="143"/>
        <v>0.51880492091388397</v>
      </c>
      <c r="L375" s="2">
        <f t="shared" si="144"/>
        <v>0</v>
      </c>
      <c r="M375" s="2">
        <f t="shared" si="145"/>
        <v>3.6203866432337528E-2</v>
      </c>
      <c r="N375" s="1">
        <v>2532</v>
      </c>
      <c r="O375" s="1">
        <v>2952</v>
      </c>
      <c r="Q375" s="1">
        <v>206</v>
      </c>
      <c r="U375" s="1">
        <v>0</v>
      </c>
      <c r="AG375" s="5">
        <f>IF(Q375&gt;0,RANK(Q375,(N375:P375,Q375:AE375)),0)</f>
        <v>3</v>
      </c>
      <c r="AH375" s="5">
        <f>IF(R375&gt;0,RANK(R375,(N375:P375,Q375:AE375)),0)</f>
        <v>0</v>
      </c>
      <c r="AI375" s="5">
        <f>IF(T375&gt;0,RANK(T375,(N375:P375,Q375:AE375)),0)</f>
        <v>0</v>
      </c>
      <c r="AJ375" s="5">
        <f>IF(S375&gt;0,RANK(S375,(N375:P375,Q375:AE375)),0)</f>
        <v>0</v>
      </c>
      <c r="AK375" s="2">
        <f t="shared" si="146"/>
        <v>3.6203866432337431E-2</v>
      </c>
      <c r="AL375" s="2">
        <f t="shared" si="147"/>
        <v>0</v>
      </c>
      <c r="AM375" s="2">
        <f t="shared" si="148"/>
        <v>0</v>
      </c>
      <c r="AN375" s="2">
        <f t="shared" si="149"/>
        <v>0</v>
      </c>
      <c r="AP375" t="s">
        <v>311</v>
      </c>
      <c r="AQ375" t="s">
        <v>542</v>
      </c>
      <c r="AR375">
        <v>11</v>
      </c>
      <c r="AT375" s="88">
        <v>37</v>
      </c>
      <c r="AU375" s="90">
        <v>173</v>
      </c>
      <c r="AV375" s="93">
        <f t="shared" si="140"/>
        <v>37173</v>
      </c>
      <c r="AX375" s="5" t="s">
        <v>199</v>
      </c>
    </row>
    <row r="376" spans="1:50" ht="13" hidden="1" customHeight="1" outlineLevel="1">
      <c r="A376" t="s">
        <v>401</v>
      </c>
      <c r="B376" t="s">
        <v>542</v>
      </c>
      <c r="C376" s="1">
        <f t="shared" si="141"/>
        <v>16554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>IF(P376&gt;0,RANK(P376,(N376:P376,Q376:AE376)),0)</f>
        <v>0</v>
      </c>
      <c r="G376" s="53">
        <f t="shared" si="150"/>
        <v>3674</v>
      </c>
      <c r="H376" s="56">
        <f t="shared" si="151"/>
        <v>0.22194031653980911</v>
      </c>
      <c r="I376" s="2"/>
      <c r="J376" s="2">
        <f t="shared" si="142"/>
        <v>0.37483387700857801</v>
      </c>
      <c r="K376" s="2">
        <f t="shared" si="143"/>
        <v>0.59677419354838712</v>
      </c>
      <c r="L376" s="2">
        <f t="shared" si="144"/>
        <v>0</v>
      </c>
      <c r="M376" s="2">
        <f t="shared" si="145"/>
        <v>2.8391929443034924E-2</v>
      </c>
      <c r="N376" s="1">
        <v>6205</v>
      </c>
      <c r="O376" s="1">
        <v>9879</v>
      </c>
      <c r="Q376" s="1">
        <v>465</v>
      </c>
      <c r="U376" s="1">
        <v>5</v>
      </c>
      <c r="AG376" s="5">
        <f>IF(Q376&gt;0,RANK(Q376,(N376:P376,Q376:AE376)),0)</f>
        <v>3</v>
      </c>
      <c r="AH376" s="5">
        <f>IF(R376&gt;0,RANK(R376,(N376:P376,Q376:AE376)),0)</f>
        <v>0</v>
      </c>
      <c r="AI376" s="5">
        <f>IF(T376&gt;0,RANK(T376,(N376:P376,Q376:AE376)),0)</f>
        <v>0</v>
      </c>
      <c r="AJ376" s="5">
        <f>IF(S376&gt;0,RANK(S376,(N376:P376,Q376:AE376)),0)</f>
        <v>0</v>
      </c>
      <c r="AK376" s="2">
        <f t="shared" si="146"/>
        <v>2.8089887640449437E-2</v>
      </c>
      <c r="AL376" s="2">
        <f t="shared" si="147"/>
        <v>0</v>
      </c>
      <c r="AM376" s="2">
        <f t="shared" si="148"/>
        <v>0</v>
      </c>
      <c r="AN376" s="2">
        <f t="shared" si="149"/>
        <v>0</v>
      </c>
      <c r="AP376" t="s">
        <v>401</v>
      </c>
      <c r="AQ376" t="s">
        <v>542</v>
      </c>
      <c r="AR376">
        <v>11</v>
      </c>
      <c r="AT376" s="88">
        <v>37</v>
      </c>
      <c r="AU376" s="90">
        <v>175</v>
      </c>
      <c r="AV376" s="93">
        <f t="shared" si="140"/>
        <v>37175</v>
      </c>
      <c r="AX376" s="5" t="s">
        <v>199</v>
      </c>
    </row>
    <row r="377" spans="1:50" ht="13" hidden="1" customHeight="1" outlineLevel="1">
      <c r="A377" t="s">
        <v>207</v>
      </c>
      <c r="B377" t="s">
        <v>542</v>
      </c>
      <c r="C377" s="1">
        <f t="shared" si="141"/>
        <v>1760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>IF(P377&gt;0,RANK(P377,(N377:P377,Q377:AE377)),0)</f>
        <v>0</v>
      </c>
      <c r="G377" s="53">
        <f t="shared" si="150"/>
        <v>108</v>
      </c>
      <c r="H377" s="56">
        <f t="shared" si="151"/>
        <v>6.1363636363636363E-2</v>
      </c>
      <c r="I377" s="2"/>
      <c r="J377" s="2">
        <f t="shared" si="142"/>
        <v>0.46079545454545456</v>
      </c>
      <c r="K377" s="2">
        <f t="shared" si="143"/>
        <v>0.52215909090909096</v>
      </c>
      <c r="L377" s="2">
        <f t="shared" si="144"/>
        <v>0</v>
      </c>
      <c r="M377" s="2">
        <f t="shared" si="145"/>
        <v>1.7045454545454475E-2</v>
      </c>
      <c r="N377" s="1">
        <v>811</v>
      </c>
      <c r="O377" s="1">
        <v>919</v>
      </c>
      <c r="Q377" s="1">
        <v>27</v>
      </c>
      <c r="U377" s="1">
        <v>3</v>
      </c>
      <c r="AG377" s="5">
        <f>IF(Q377&gt;0,RANK(Q377,(N377:P377,Q377:AE377)),0)</f>
        <v>3</v>
      </c>
      <c r="AH377" s="5">
        <f>IF(R377&gt;0,RANK(R377,(N377:P377,Q377:AE377)),0)</f>
        <v>0</v>
      </c>
      <c r="AI377" s="5">
        <f>IF(T377&gt;0,RANK(T377,(N377:P377,Q377:AE377)),0)</f>
        <v>0</v>
      </c>
      <c r="AJ377" s="5">
        <f>IF(S377&gt;0,RANK(S377,(N377:P377,Q377:AE377)),0)</f>
        <v>0</v>
      </c>
      <c r="AK377" s="2">
        <f t="shared" si="146"/>
        <v>1.5340909090909091E-2</v>
      </c>
      <c r="AL377" s="2">
        <f t="shared" si="147"/>
        <v>0</v>
      </c>
      <c r="AM377" s="2">
        <f t="shared" si="148"/>
        <v>0</v>
      </c>
      <c r="AN377" s="2">
        <f t="shared" si="149"/>
        <v>0</v>
      </c>
      <c r="AP377" t="s">
        <v>207</v>
      </c>
      <c r="AQ377" t="s">
        <v>542</v>
      </c>
      <c r="AR377">
        <v>3</v>
      </c>
      <c r="AT377" s="88">
        <v>37</v>
      </c>
      <c r="AU377" s="90">
        <v>177</v>
      </c>
      <c r="AV377" s="93">
        <f t="shared" si="140"/>
        <v>37177</v>
      </c>
      <c r="AX377" s="5" t="s">
        <v>199</v>
      </c>
    </row>
    <row r="378" spans="1:50" ht="13" hidden="1" customHeight="1" outlineLevel="1">
      <c r="A378" t="s">
        <v>563</v>
      </c>
      <c r="B378" t="s">
        <v>542</v>
      </c>
      <c r="C378" s="1">
        <f t="shared" si="141"/>
        <v>94075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>IF(P378&gt;0,RANK(P378,(N378:P378,Q378:AE378)),0)</f>
        <v>0</v>
      </c>
      <c r="G378" s="53">
        <f t="shared" si="150"/>
        <v>43688</v>
      </c>
      <c r="H378" s="56">
        <f t="shared" si="151"/>
        <v>0.46439542917884669</v>
      </c>
      <c r="I378" s="2"/>
      <c r="J378" s="2">
        <f t="shared" si="142"/>
        <v>0.25944193462662768</v>
      </c>
      <c r="K378" s="2">
        <f t="shared" si="143"/>
        <v>0.72383736380547437</v>
      </c>
      <c r="L378" s="2">
        <f t="shared" si="144"/>
        <v>0</v>
      </c>
      <c r="M378" s="2">
        <f t="shared" si="145"/>
        <v>1.6720701567897955E-2</v>
      </c>
      <c r="N378" s="1">
        <v>24407</v>
      </c>
      <c r="O378" s="1">
        <v>68095</v>
      </c>
      <c r="Q378" s="1">
        <v>1549</v>
      </c>
      <c r="U378" s="1">
        <v>24</v>
      </c>
      <c r="X378" s="53"/>
      <c r="AG378" s="5">
        <f>IF(Q378&gt;0,RANK(Q378,(N378:P378,Q378:AE378)),0)</f>
        <v>3</v>
      </c>
      <c r="AH378" s="5">
        <f>IF(R378&gt;0,RANK(R378,(N378:P378,Q378:AE378)),0)</f>
        <v>0</v>
      </c>
      <c r="AI378" s="5">
        <f>IF(T378&gt;0,RANK(T378,(N378:P378,Q378:AE378)),0)</f>
        <v>0</v>
      </c>
      <c r="AJ378" s="5">
        <f>IF(S378&gt;0,RANK(S378,(N378:P378,Q378:AE378)),0)</f>
        <v>0</v>
      </c>
      <c r="AK378" s="2">
        <f t="shared" si="146"/>
        <v>1.6465585968642039E-2</v>
      </c>
      <c r="AL378" s="2">
        <f t="shared" si="147"/>
        <v>0</v>
      </c>
      <c r="AM378" s="2">
        <f t="shared" si="148"/>
        <v>0</v>
      </c>
      <c r="AN378" s="2">
        <f t="shared" si="149"/>
        <v>0</v>
      </c>
      <c r="AP378" t="s">
        <v>563</v>
      </c>
      <c r="AQ378" t="s">
        <v>542</v>
      </c>
      <c r="AT378" s="88">
        <v>37</v>
      </c>
      <c r="AU378" s="90">
        <v>179</v>
      </c>
      <c r="AV378" s="93">
        <f t="shared" si="140"/>
        <v>37179</v>
      </c>
      <c r="AX378" s="5" t="s">
        <v>199</v>
      </c>
    </row>
    <row r="379" spans="1:50" ht="13" hidden="1" customHeight="1" outlineLevel="1">
      <c r="A379" t="s">
        <v>518</v>
      </c>
      <c r="B379" t="s">
        <v>542</v>
      </c>
      <c r="C379" s="1">
        <f t="shared" si="141"/>
        <v>20729</v>
      </c>
      <c r="D379" s="7">
        <f>IF(N379&gt;0, RANK(N379,(N379:P379,Q379:AE379)),0)</f>
        <v>1</v>
      </c>
      <c r="E379" s="7">
        <f>IF(O379&gt;0,RANK(O379,(N379:P379,Q379:AE379)),0)</f>
        <v>2</v>
      </c>
      <c r="F379" s="7">
        <f>IF(P379&gt;0,RANK(P379,(N379:P379,Q379:AE379)),0)</f>
        <v>0</v>
      </c>
      <c r="G379" s="53">
        <f t="shared" si="150"/>
        <v>5233</v>
      </c>
      <c r="H379" s="56">
        <f t="shared" si="151"/>
        <v>0.25244826089053984</v>
      </c>
      <c r="I379" s="2"/>
      <c r="J379" s="2">
        <f t="shared" si="142"/>
        <v>0.62135172946114137</v>
      </c>
      <c r="K379" s="2">
        <f t="shared" si="143"/>
        <v>0.36890346857060158</v>
      </c>
      <c r="L379" s="2">
        <f t="shared" si="144"/>
        <v>0</v>
      </c>
      <c r="M379" s="2">
        <f t="shared" si="145"/>
        <v>9.7448019682570552E-3</v>
      </c>
      <c r="N379" s="1">
        <v>12880</v>
      </c>
      <c r="O379" s="1">
        <v>7647</v>
      </c>
      <c r="Q379" s="1">
        <v>200</v>
      </c>
      <c r="U379" s="1">
        <v>2</v>
      </c>
      <c r="AG379" s="5">
        <f>IF(Q379&gt;0,RANK(Q379,(N379:P379,Q379:AE379)),0)</f>
        <v>3</v>
      </c>
      <c r="AH379" s="5">
        <f>IF(R379&gt;0,RANK(R379,(N379:P379,Q379:AE379)),0)</f>
        <v>0</v>
      </c>
      <c r="AI379" s="5">
        <f>IF(T379&gt;0,RANK(T379,(N379:P379,Q379:AE379)),0)</f>
        <v>0</v>
      </c>
      <c r="AJ379" s="5">
        <f>IF(S379&gt;0,RANK(S379,(N379:P379,Q379:AE379)),0)</f>
        <v>0</v>
      </c>
      <c r="AK379" s="2">
        <f t="shared" si="146"/>
        <v>9.6483187804525059E-3</v>
      </c>
      <c r="AL379" s="2">
        <f t="shared" si="147"/>
        <v>0</v>
      </c>
      <c r="AM379" s="2">
        <f t="shared" si="148"/>
        <v>0</v>
      </c>
      <c r="AN379" s="2">
        <f t="shared" si="149"/>
        <v>0</v>
      </c>
      <c r="AP379" t="s">
        <v>518</v>
      </c>
      <c r="AQ379" t="s">
        <v>542</v>
      </c>
      <c r="AT379" s="88">
        <v>37</v>
      </c>
      <c r="AU379" s="90">
        <v>181</v>
      </c>
      <c r="AV379" s="93">
        <f t="shared" si="140"/>
        <v>37181</v>
      </c>
      <c r="AX379" s="5" t="s">
        <v>199</v>
      </c>
    </row>
    <row r="380" spans="1:50" ht="13" hidden="1" customHeight="1" outlineLevel="1">
      <c r="A380" t="s">
        <v>196</v>
      </c>
      <c r="B380" t="s">
        <v>542</v>
      </c>
      <c r="C380" s="1">
        <f t="shared" si="141"/>
        <v>482102</v>
      </c>
      <c r="D380" s="7">
        <f>IF(N380&gt;0, RANK(N380,(N380:P380,Q380:AE380)),0)</f>
        <v>2</v>
      </c>
      <c r="E380" s="7">
        <f>IF(O380&gt;0,RANK(O380,(N380:P380,Q380:AE380)),0)</f>
        <v>1</v>
      </c>
      <c r="F380" s="7">
        <f>IF(P380&gt;0,RANK(P380,(N380:P380,Q380:AE380)),0)</f>
        <v>0</v>
      </c>
      <c r="G380" s="53">
        <f t="shared" si="150"/>
        <v>762</v>
      </c>
      <c r="H380" s="56">
        <f t="shared" si="151"/>
        <v>1.5805783838274887E-3</v>
      </c>
      <c r="I380" s="2"/>
      <c r="J380" s="2">
        <f t="shared" si="142"/>
        <v>0.4850052478521143</v>
      </c>
      <c r="K380" s="2">
        <f t="shared" si="143"/>
        <v>0.48658582623594177</v>
      </c>
      <c r="L380" s="2">
        <f t="shared" si="144"/>
        <v>0</v>
      </c>
      <c r="M380" s="2">
        <f t="shared" si="145"/>
        <v>2.8408925911943939E-2</v>
      </c>
      <c r="N380" s="1">
        <v>233822</v>
      </c>
      <c r="O380" s="1">
        <v>234584</v>
      </c>
      <c r="Q380" s="1">
        <v>13459</v>
      </c>
      <c r="U380" s="1">
        <v>237</v>
      </c>
      <c r="X380" s="53"/>
      <c r="AG380" s="5">
        <f>IF(Q380&gt;0,RANK(Q380,(N380:P380,Q380:AE380)),0)</f>
        <v>3</v>
      </c>
      <c r="AH380" s="5">
        <f>IF(R380&gt;0,RANK(R380,(N380:P380,Q380:AE380)),0)</f>
        <v>0</v>
      </c>
      <c r="AI380" s="5">
        <f>IF(T380&gt;0,RANK(T380,(N380:P380,Q380:AE380)),0)</f>
        <v>0</v>
      </c>
      <c r="AJ380" s="5">
        <f>IF(S380&gt;0,RANK(S380,(N380:P380,Q380:AE380)),0)</f>
        <v>0</v>
      </c>
      <c r="AK380" s="2">
        <f t="shared" si="146"/>
        <v>2.7917328698076341E-2</v>
      </c>
      <c r="AL380" s="2">
        <f t="shared" si="147"/>
        <v>0</v>
      </c>
      <c r="AM380" s="2">
        <f t="shared" si="148"/>
        <v>0</v>
      </c>
      <c r="AN380" s="2">
        <f t="shared" si="149"/>
        <v>0</v>
      </c>
      <c r="AP380" t="s">
        <v>196</v>
      </c>
      <c r="AQ380" t="s">
        <v>542</v>
      </c>
      <c r="AT380" s="88">
        <v>37</v>
      </c>
      <c r="AU380" s="90">
        <v>183</v>
      </c>
      <c r="AV380" s="93">
        <f t="shared" si="140"/>
        <v>37183</v>
      </c>
      <c r="AX380" s="5" t="s">
        <v>199</v>
      </c>
    </row>
    <row r="381" spans="1:50" ht="13" hidden="1" customHeight="1" outlineLevel="1">
      <c r="A381" t="s">
        <v>446</v>
      </c>
      <c r="B381" t="s">
        <v>542</v>
      </c>
      <c r="C381" s="1">
        <f t="shared" si="141"/>
        <v>10008</v>
      </c>
      <c r="D381" s="7">
        <f>IF(N381&gt;0, RANK(N381,(N381:P381,Q381:AE381)),0)</f>
        <v>1</v>
      </c>
      <c r="E381" s="7">
        <f>IF(O381&gt;0,RANK(O381,(N381:P381,Q381:AE381)),0)</f>
        <v>2</v>
      </c>
      <c r="F381" s="7">
        <f>IF(P381&gt;0,RANK(P381,(N381:P381,Q381:AE381)),0)</f>
        <v>0</v>
      </c>
      <c r="G381" s="53">
        <f t="shared" si="150"/>
        <v>3303</v>
      </c>
      <c r="H381" s="56">
        <f t="shared" si="151"/>
        <v>0.33003597122302158</v>
      </c>
      <c r="I381" s="2"/>
      <c r="J381" s="2">
        <f t="shared" si="142"/>
        <v>0.65977218225419665</v>
      </c>
      <c r="K381" s="2">
        <f t="shared" si="143"/>
        <v>0.32973621103117506</v>
      </c>
      <c r="L381" s="2">
        <f t="shared" si="144"/>
        <v>0</v>
      </c>
      <c r="M381" s="2">
        <f t="shared" si="145"/>
        <v>1.0491606714628288E-2</v>
      </c>
      <c r="N381" s="1">
        <v>6603</v>
      </c>
      <c r="O381" s="1">
        <v>3300</v>
      </c>
      <c r="Q381" s="1">
        <v>105</v>
      </c>
      <c r="U381" s="1">
        <v>0</v>
      </c>
      <c r="AG381" s="5">
        <f>IF(Q381&gt;0,RANK(Q381,(N381:P381,Q381:AE381)),0)</f>
        <v>3</v>
      </c>
      <c r="AH381" s="5">
        <f>IF(R381&gt;0,RANK(R381,(N381:P381,Q381:AE381)),0)</f>
        <v>0</v>
      </c>
      <c r="AI381" s="5">
        <f>IF(T381&gt;0,RANK(T381,(N381:P381,Q381:AE381)),0)</f>
        <v>0</v>
      </c>
      <c r="AJ381" s="5">
        <f>IF(S381&gt;0,RANK(S381,(N381:P381,Q381:AE381)),0)</f>
        <v>0</v>
      </c>
      <c r="AK381" s="2">
        <f t="shared" si="146"/>
        <v>1.0491606714628298E-2</v>
      </c>
      <c r="AL381" s="2">
        <f t="shared" si="147"/>
        <v>0</v>
      </c>
      <c r="AM381" s="2">
        <f t="shared" si="148"/>
        <v>0</v>
      </c>
      <c r="AN381" s="2">
        <f t="shared" si="149"/>
        <v>0</v>
      </c>
      <c r="AP381" t="s">
        <v>446</v>
      </c>
      <c r="AQ381" t="s">
        <v>542</v>
      </c>
      <c r="AR381">
        <v>1</v>
      </c>
      <c r="AT381" s="88">
        <v>37</v>
      </c>
      <c r="AU381" s="90">
        <v>185</v>
      </c>
      <c r="AV381" s="93">
        <f t="shared" si="140"/>
        <v>37185</v>
      </c>
      <c r="AX381" s="5" t="s">
        <v>199</v>
      </c>
    </row>
    <row r="382" spans="1:50" ht="13" hidden="1" customHeight="1" outlineLevel="1">
      <c r="A382" t="s">
        <v>393</v>
      </c>
      <c r="B382" t="s">
        <v>542</v>
      </c>
      <c r="C382" s="1">
        <f t="shared" si="141"/>
        <v>6481</v>
      </c>
      <c r="D382" s="7">
        <f>IF(N382&gt;0, RANK(N382,(N382:P382,Q382:AE382)),0)</f>
        <v>1</v>
      </c>
      <c r="E382" s="7">
        <f>IF(O382&gt;0,RANK(O382,(N382:P382,Q382:AE382)),0)</f>
        <v>2</v>
      </c>
      <c r="F382" s="7">
        <f>IF(P382&gt;0,RANK(P382,(N382:P382,Q382:AE382)),0)</f>
        <v>0</v>
      </c>
      <c r="G382" s="53">
        <f t="shared" si="150"/>
        <v>1233</v>
      </c>
      <c r="H382" s="56">
        <f t="shared" si="151"/>
        <v>0.1902484184539423</v>
      </c>
      <c r="I382" s="2"/>
      <c r="J382" s="2">
        <f t="shared" si="142"/>
        <v>0.59003240240703592</v>
      </c>
      <c r="K382" s="2">
        <f t="shared" si="143"/>
        <v>0.39978398395309367</v>
      </c>
      <c r="L382" s="2">
        <f t="shared" si="144"/>
        <v>0</v>
      </c>
      <c r="M382" s="2">
        <f t="shared" si="145"/>
        <v>1.0183613639870415E-2</v>
      </c>
      <c r="N382" s="1">
        <v>3824</v>
      </c>
      <c r="O382" s="1">
        <v>2591</v>
      </c>
      <c r="Q382" s="1">
        <v>66</v>
      </c>
      <c r="U382" s="1">
        <v>0</v>
      </c>
      <c r="AG382" s="5">
        <f>IF(Q382&gt;0,RANK(Q382,(N382:P382,Q382:AE382)),0)</f>
        <v>3</v>
      </c>
      <c r="AH382" s="5">
        <f>IF(R382&gt;0,RANK(R382,(N382:P382,Q382:AE382)),0)</f>
        <v>0</v>
      </c>
      <c r="AI382" s="5">
        <f>IF(T382&gt;0,RANK(T382,(N382:P382,Q382:AE382)),0)</f>
        <v>0</v>
      </c>
      <c r="AJ382" s="5">
        <f>IF(S382&gt;0,RANK(S382,(N382:P382,Q382:AE382)),0)</f>
        <v>0</v>
      </c>
      <c r="AK382" s="2">
        <f t="shared" si="146"/>
        <v>1.018361363987039E-2</v>
      </c>
      <c r="AL382" s="2">
        <f t="shared" si="147"/>
        <v>0</v>
      </c>
      <c r="AM382" s="2">
        <f t="shared" si="148"/>
        <v>0</v>
      </c>
      <c r="AN382" s="2">
        <f t="shared" si="149"/>
        <v>0</v>
      </c>
      <c r="AP382" t="s">
        <v>393</v>
      </c>
      <c r="AQ382" t="s">
        <v>542</v>
      </c>
      <c r="AT382" s="88">
        <v>37</v>
      </c>
      <c r="AU382" s="90">
        <v>187</v>
      </c>
      <c r="AV382" s="93">
        <f t="shared" si="140"/>
        <v>37187</v>
      </c>
      <c r="AX382" s="5" t="s">
        <v>199</v>
      </c>
    </row>
    <row r="383" spans="1:50" ht="13" hidden="1" customHeight="1" outlineLevel="1">
      <c r="A383" t="s">
        <v>198</v>
      </c>
      <c r="B383" t="s">
        <v>542</v>
      </c>
      <c r="C383" s="1">
        <f t="shared" si="141"/>
        <v>27075</v>
      </c>
      <c r="D383" s="7">
        <f>IF(N383&gt;0, RANK(N383,(N383:P383,Q383:AE383)),0)</f>
        <v>2</v>
      </c>
      <c r="E383" s="7">
        <f>IF(O383&gt;0,RANK(O383,(N383:P383,Q383:AE383)),0)</f>
        <v>1</v>
      </c>
      <c r="F383" s="7">
        <f>IF(P383&gt;0,RANK(P383,(N383:P383,Q383:AE383)),0)</f>
        <v>0</v>
      </c>
      <c r="G383" s="53">
        <f t="shared" si="150"/>
        <v>3957</v>
      </c>
      <c r="H383" s="56">
        <f t="shared" si="151"/>
        <v>0.14614958448753462</v>
      </c>
      <c r="I383" s="2"/>
      <c r="J383" s="2">
        <f t="shared" si="142"/>
        <v>0.40369344413665742</v>
      </c>
      <c r="K383" s="2">
        <f t="shared" si="143"/>
        <v>0.5498430286241921</v>
      </c>
      <c r="L383" s="2">
        <f t="shared" si="144"/>
        <v>0</v>
      </c>
      <c r="M383" s="2">
        <f t="shared" si="145"/>
        <v>4.6463527239150482E-2</v>
      </c>
      <c r="N383" s="1">
        <v>10930</v>
      </c>
      <c r="O383" s="1">
        <v>14887</v>
      </c>
      <c r="Q383" s="1">
        <v>1246</v>
      </c>
      <c r="U383" s="1">
        <v>12</v>
      </c>
      <c r="AG383" s="5">
        <f>IF(Q383&gt;0,RANK(Q383,(N383:P383,Q383:AE383)),0)</f>
        <v>3</v>
      </c>
      <c r="AH383" s="5">
        <f>IF(R383&gt;0,RANK(R383,(N383:P383,Q383:AE383)),0)</f>
        <v>0</v>
      </c>
      <c r="AI383" s="5">
        <f>IF(T383&gt;0,RANK(T383,(N383:P383,Q383:AE383)),0)</f>
        <v>0</v>
      </c>
      <c r="AJ383" s="5">
        <f>IF(S383&gt;0,RANK(S383,(N383:P383,Q383:AE383)),0)</f>
        <v>0</v>
      </c>
      <c r="AK383" s="2">
        <f t="shared" si="146"/>
        <v>4.6020313942751613E-2</v>
      </c>
      <c r="AL383" s="2">
        <f t="shared" si="147"/>
        <v>0</v>
      </c>
      <c r="AM383" s="2">
        <f t="shared" si="148"/>
        <v>0</v>
      </c>
      <c r="AN383" s="2">
        <f t="shared" si="149"/>
        <v>0</v>
      </c>
      <c r="AP383" t="s">
        <v>198</v>
      </c>
      <c r="AQ383" t="s">
        <v>542</v>
      </c>
      <c r="AR383">
        <v>5</v>
      </c>
      <c r="AT383" s="88">
        <v>37</v>
      </c>
      <c r="AU383" s="90">
        <v>189</v>
      </c>
      <c r="AV383" s="93">
        <f t="shared" si="140"/>
        <v>37189</v>
      </c>
      <c r="AX383" s="5" t="s">
        <v>199</v>
      </c>
    </row>
    <row r="384" spans="1:50" ht="13" hidden="1" customHeight="1" outlineLevel="1">
      <c r="A384" t="s">
        <v>447</v>
      </c>
      <c r="B384" t="s">
        <v>542</v>
      </c>
      <c r="C384" s="1">
        <f t="shared" si="141"/>
        <v>51064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>IF(P384&gt;0,RANK(P384,(N384:P384,Q384:AE384)),0)</f>
        <v>0</v>
      </c>
      <c r="G384" s="53">
        <f t="shared" si="150"/>
        <v>6153</v>
      </c>
      <c r="H384" s="56">
        <f t="shared" si="151"/>
        <v>0.12049584834717218</v>
      </c>
      <c r="I384" s="2"/>
      <c r="J384" s="2">
        <f t="shared" si="142"/>
        <v>0.43290772364092117</v>
      </c>
      <c r="K384" s="2">
        <f t="shared" si="143"/>
        <v>0.55340357198809342</v>
      </c>
      <c r="L384" s="2">
        <f t="shared" si="144"/>
        <v>0</v>
      </c>
      <c r="M384" s="2">
        <f t="shared" si="145"/>
        <v>1.3688704370985461E-2</v>
      </c>
      <c r="N384" s="1">
        <v>22106</v>
      </c>
      <c r="O384" s="1">
        <v>28259</v>
      </c>
      <c r="Q384" s="1">
        <v>683</v>
      </c>
      <c r="U384" s="1">
        <v>16</v>
      </c>
      <c r="AG384" s="5">
        <f>IF(Q384&gt;0,RANK(Q384,(N384:P384,Q384:AE384)),0)</f>
        <v>3</v>
      </c>
      <c r="AH384" s="5">
        <f>IF(R384&gt;0,RANK(R384,(N384:P384,Q384:AE384)),0)</f>
        <v>0</v>
      </c>
      <c r="AI384" s="5">
        <f>IF(T384&gt;0,RANK(T384,(N384:P384,Q384:AE384)),0)</f>
        <v>0</v>
      </c>
      <c r="AJ384" s="5">
        <f>IF(S384&gt;0,RANK(S384,(N384:P384,Q384:AE384)),0)</f>
        <v>0</v>
      </c>
      <c r="AK384" s="2">
        <f t="shared" si="146"/>
        <v>1.337537208209306E-2</v>
      </c>
      <c r="AL384" s="2">
        <f t="shared" si="147"/>
        <v>0</v>
      </c>
      <c r="AM384" s="2">
        <f t="shared" si="148"/>
        <v>0</v>
      </c>
      <c r="AN384" s="2">
        <f t="shared" si="149"/>
        <v>0</v>
      </c>
      <c r="AP384" t="s">
        <v>447</v>
      </c>
      <c r="AQ384" t="s">
        <v>542</v>
      </c>
      <c r="AT384" s="88">
        <v>37</v>
      </c>
      <c r="AU384" s="90">
        <v>191</v>
      </c>
      <c r="AV384" s="93">
        <f t="shared" si="140"/>
        <v>37191</v>
      </c>
      <c r="AX384" s="5" t="s">
        <v>199</v>
      </c>
    </row>
    <row r="385" spans="1:50" ht="13" hidden="1" customHeight="1" outlineLevel="1">
      <c r="A385" t="s">
        <v>210</v>
      </c>
      <c r="B385" t="s">
        <v>542</v>
      </c>
      <c r="C385" s="1">
        <f t="shared" si="141"/>
        <v>29092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>IF(P385&gt;0,RANK(P385,(N385:P385,Q385:AE385)),0)</f>
        <v>0</v>
      </c>
      <c r="G385" s="53">
        <f t="shared" si="150"/>
        <v>14408</v>
      </c>
      <c r="H385" s="56">
        <f t="shared" si="151"/>
        <v>0.49525642788395435</v>
      </c>
      <c r="I385" s="2"/>
      <c r="J385" s="2">
        <f t="shared" si="142"/>
        <v>0.24223154131720059</v>
      </c>
      <c r="K385" s="2">
        <f t="shared" si="143"/>
        <v>0.737487969201155</v>
      </c>
      <c r="L385" s="2">
        <f t="shared" si="144"/>
        <v>0</v>
      </c>
      <c r="M385" s="2">
        <f>IF(C385=0,"-",(1-J385-K385-L385))</f>
        <v>2.0280489481644404E-2</v>
      </c>
      <c r="N385" s="1">
        <v>7047</v>
      </c>
      <c r="O385" s="1">
        <v>21455</v>
      </c>
      <c r="Q385" s="1">
        <v>585</v>
      </c>
      <c r="U385" s="1">
        <v>5</v>
      </c>
      <c r="AG385" s="5">
        <f>IF(Q385&gt;0,RANK(Q385,(N385:P385,Q385:AE385)),0)</f>
        <v>3</v>
      </c>
      <c r="AH385" s="5">
        <f>IF(R385&gt;0,RANK(R385,(N385:P385,Q385:AE385)),0)</f>
        <v>0</v>
      </c>
      <c r="AI385" s="5">
        <f>IF(T385&gt;0,RANK(T385,(N385:P385,Q385:AE385)),0)</f>
        <v>0</v>
      </c>
      <c r="AJ385" s="5">
        <f>IF(S385&gt;0,RANK(S385,(N385:P385,Q385:AE385)),0)</f>
        <v>0</v>
      </c>
      <c r="AK385" s="2">
        <f t="shared" si="146"/>
        <v>2.0108620926715247E-2</v>
      </c>
      <c r="AL385" s="2">
        <f t="shared" si="147"/>
        <v>0</v>
      </c>
      <c r="AM385" s="2">
        <f t="shared" si="148"/>
        <v>0</v>
      </c>
      <c r="AN385" s="2">
        <f t="shared" si="149"/>
        <v>0</v>
      </c>
      <c r="AP385" t="s">
        <v>210</v>
      </c>
      <c r="AQ385" t="s">
        <v>542</v>
      </c>
      <c r="AR385">
        <v>5</v>
      </c>
      <c r="AT385" s="88">
        <v>37</v>
      </c>
      <c r="AU385" s="90">
        <v>193</v>
      </c>
      <c r="AV385" s="93">
        <f t="shared" si="140"/>
        <v>37193</v>
      </c>
      <c r="AX385" s="5" t="s">
        <v>199</v>
      </c>
    </row>
    <row r="386" spans="1:50" ht="13" hidden="1" customHeight="1" outlineLevel="1">
      <c r="A386" t="s">
        <v>63</v>
      </c>
      <c r="B386" t="s">
        <v>542</v>
      </c>
      <c r="C386" s="1">
        <f t="shared" si="141"/>
        <v>38790</v>
      </c>
      <c r="D386" s="7">
        <f>IF(N386&gt;0, RANK(N386,(N386:P386,Q386:AE386)),0)</f>
        <v>1</v>
      </c>
      <c r="E386" s="7">
        <f>IF(O386&gt;0,RANK(O386,(N386:P386,Q386:AE386)),0)</f>
        <v>2</v>
      </c>
      <c r="F386" s="7">
        <f>IF(P386&gt;0,RANK(P386,(N386:P386,Q386:AE386)),0)</f>
        <v>0</v>
      </c>
      <c r="G386" s="53">
        <f t="shared" si="150"/>
        <v>1770</v>
      </c>
      <c r="H386" s="56">
        <f t="shared" si="151"/>
        <v>4.563031709203403E-2</v>
      </c>
      <c r="I386" s="2"/>
      <c r="J386" s="2">
        <f t="shared" si="142"/>
        <v>0.51709203402938897</v>
      </c>
      <c r="K386" s="2">
        <f t="shared" si="143"/>
        <v>0.471461716937355</v>
      </c>
      <c r="L386" s="2">
        <f t="shared" si="144"/>
        <v>0</v>
      </c>
      <c r="M386" s="2">
        <f>IF(C386=0,"-",(1-J386-K386-L386))</f>
        <v>1.1446249033256028E-2</v>
      </c>
      <c r="N386" s="1">
        <v>20058</v>
      </c>
      <c r="O386" s="1">
        <v>18288</v>
      </c>
      <c r="Q386" s="1">
        <v>436</v>
      </c>
      <c r="U386" s="1">
        <v>8</v>
      </c>
      <c r="AG386" s="5">
        <f>IF(Q386&gt;0,RANK(Q386,(N386:P386,Q386:AE386)),0)</f>
        <v>3</v>
      </c>
      <c r="AH386" s="5">
        <f>IF(R386&gt;0,RANK(R386,(N386:P386,Q386:AE386)),0)</f>
        <v>0</v>
      </c>
      <c r="AI386" s="5">
        <f>IF(T386&gt;0,RANK(T386,(N386:P386,Q386:AE386)),0)</f>
        <v>0</v>
      </c>
      <c r="AJ386" s="5">
        <f>IF(S386&gt;0,RANK(S386,(N386:P386,Q386:AE386)),0)</f>
        <v>0</v>
      </c>
      <c r="AK386" s="2">
        <f t="shared" si="146"/>
        <v>1.1240010311936065E-2</v>
      </c>
      <c r="AL386" s="2">
        <f t="shared" si="147"/>
        <v>0</v>
      </c>
      <c r="AM386" s="2">
        <f t="shared" si="148"/>
        <v>0</v>
      </c>
      <c r="AN386" s="2">
        <f t="shared" si="149"/>
        <v>0</v>
      </c>
      <c r="AP386" t="s">
        <v>63</v>
      </c>
      <c r="AQ386" t="s">
        <v>542</v>
      </c>
      <c r="AT386" s="88">
        <v>37</v>
      </c>
      <c r="AU386" s="90">
        <v>195</v>
      </c>
      <c r="AV386" s="93">
        <f t="shared" si="140"/>
        <v>37195</v>
      </c>
      <c r="AX386" s="5" t="s">
        <v>199</v>
      </c>
    </row>
    <row r="387" spans="1:50" ht="13" hidden="1" customHeight="1" outlineLevel="1">
      <c r="A387" t="s">
        <v>38</v>
      </c>
      <c r="B387" t="s">
        <v>542</v>
      </c>
      <c r="C387" s="1">
        <f t="shared" si="141"/>
        <v>16764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>IF(P387&gt;0,RANK(P387,(N387:P387,Q387:AE387)),0)</f>
        <v>0</v>
      </c>
      <c r="G387" s="53">
        <f t="shared" si="150"/>
        <v>9731</v>
      </c>
      <c r="H387" s="56">
        <f t="shared" si="151"/>
        <v>0.58047005487950365</v>
      </c>
      <c r="I387" s="2"/>
      <c r="J387" s="2">
        <f t="shared" si="142"/>
        <v>0.19917680744452398</v>
      </c>
      <c r="K387" s="2">
        <f t="shared" si="143"/>
        <v>0.77964686232402769</v>
      </c>
      <c r="L387" s="2">
        <f t="shared" si="144"/>
        <v>0</v>
      </c>
      <c r="M387" s="2">
        <f>IF(C387=0,"-",(1-J387-K387-L387))</f>
        <v>2.1176330231448381E-2</v>
      </c>
      <c r="N387" s="1">
        <v>3339</v>
      </c>
      <c r="O387" s="1">
        <v>13070</v>
      </c>
      <c r="Q387" s="1">
        <v>348</v>
      </c>
      <c r="U387" s="1">
        <v>7</v>
      </c>
      <c r="AG387" s="5">
        <f>IF(Q387&gt;0,RANK(Q387,(N387:P387,Q387:AE387)),0)</f>
        <v>3</v>
      </c>
      <c r="AH387" s="5">
        <f>IF(R387&gt;0,RANK(R387,(N387:P387,Q387:AE387)),0)</f>
        <v>0</v>
      </c>
      <c r="AI387" s="5">
        <f>IF(T387&gt;0,RANK(T387,(N387:P387,Q387:AE387)),0)</f>
        <v>0</v>
      </c>
      <c r="AJ387" s="5">
        <f>IF(S387&gt;0,RANK(S387,(N387:P387,Q387:AE387)),0)</f>
        <v>0</v>
      </c>
      <c r="AK387" s="2">
        <f t="shared" si="146"/>
        <v>2.0758768790264854E-2</v>
      </c>
      <c r="AL387" s="2">
        <f t="shared" si="147"/>
        <v>0</v>
      </c>
      <c r="AM387" s="2">
        <f t="shared" si="148"/>
        <v>0</v>
      </c>
      <c r="AN387" s="2">
        <f t="shared" si="149"/>
        <v>0</v>
      </c>
      <c r="AP387" t="s">
        <v>38</v>
      </c>
      <c r="AQ387" t="s">
        <v>542</v>
      </c>
      <c r="AR387">
        <v>5</v>
      </c>
      <c r="AT387" s="88">
        <v>37</v>
      </c>
      <c r="AU387" s="90">
        <v>197</v>
      </c>
      <c r="AV387" s="93">
        <f t="shared" si="140"/>
        <v>37197</v>
      </c>
      <c r="AX387" s="5" t="s">
        <v>199</v>
      </c>
    </row>
    <row r="388" spans="1:50" ht="13" hidden="1" customHeight="1" outlineLevel="1">
      <c r="A388" t="s">
        <v>85</v>
      </c>
      <c r="B388" t="s">
        <v>542</v>
      </c>
      <c r="C388" s="1">
        <f t="shared" si="141"/>
        <v>9548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>IF(P388&gt;0,RANK(P388,(N388:P388,Q388:AE388)),0)</f>
        <v>0</v>
      </c>
      <c r="G388" s="53">
        <f t="shared" si="150"/>
        <v>1123</v>
      </c>
      <c r="H388" s="56">
        <f t="shared" si="151"/>
        <v>0.1176162547130289</v>
      </c>
      <c r="I388" s="2"/>
      <c r="J388" s="2">
        <f t="shared" si="142"/>
        <v>0.43171344784248011</v>
      </c>
      <c r="K388" s="2">
        <f t="shared" si="143"/>
        <v>0.54932970255550906</v>
      </c>
      <c r="L388" s="2">
        <f t="shared" si="144"/>
        <v>0</v>
      </c>
      <c r="M388" s="2">
        <f>IF(C388=0,"-",(1-J388-K388-L388))</f>
        <v>1.8956849602010828E-2</v>
      </c>
      <c r="N388" s="1">
        <v>4122</v>
      </c>
      <c r="O388" s="1">
        <v>5245</v>
      </c>
      <c r="Q388" s="1">
        <v>180</v>
      </c>
      <c r="U388" s="1">
        <v>1</v>
      </c>
      <c r="AG388" s="5">
        <f>IF(Q388&gt;0,RANK(Q388,(N388:P388,Q388:AE388)),0)</f>
        <v>3</v>
      </c>
      <c r="AH388" s="5">
        <f>IF(R388&gt;0,RANK(R388,(N388:P388,Q388:AE388)),0)</f>
        <v>0</v>
      </c>
      <c r="AI388" s="5">
        <f>IF(T388&gt;0,RANK(T388,(N388:P388,Q388:AE388)),0)</f>
        <v>0</v>
      </c>
      <c r="AJ388" s="5">
        <f>IF(S388&gt;0,RANK(S388,(N388:P388,Q388:AE388)),0)</f>
        <v>0</v>
      </c>
      <c r="AK388" s="2">
        <f t="shared" si="146"/>
        <v>1.8852115626309174E-2</v>
      </c>
      <c r="AL388" s="2">
        <f t="shared" si="147"/>
        <v>0</v>
      </c>
      <c r="AM388" s="2">
        <f t="shared" si="148"/>
        <v>0</v>
      </c>
      <c r="AN388" s="2">
        <f t="shared" si="149"/>
        <v>0</v>
      </c>
      <c r="AP388" t="s">
        <v>85</v>
      </c>
      <c r="AQ388" t="s">
        <v>542</v>
      </c>
      <c r="AR388">
        <v>11</v>
      </c>
      <c r="AT388" s="88">
        <v>37</v>
      </c>
      <c r="AU388" s="90">
        <v>199</v>
      </c>
      <c r="AV388" s="93">
        <f t="shared" si="140"/>
        <v>37199</v>
      </c>
      <c r="AX388" s="5" t="s">
        <v>199</v>
      </c>
    </row>
    <row r="389" spans="1:50" collapsed="1">
      <c r="A389" t="s">
        <v>663</v>
      </c>
      <c r="B389" t="s">
        <v>126</v>
      </c>
      <c r="C389" s="1">
        <f t="shared" si="141"/>
        <v>4468295</v>
      </c>
      <c r="D389" s="7">
        <f>IF(N389&gt;0, RANK(N389,(N389:P389,Q389:AE389)),0)</f>
        <v>2</v>
      </c>
      <c r="E389" s="7">
        <f>IF(O389&gt;0,RANK(O389,(N389:P389,Q389:AE389)),0)</f>
        <v>1</v>
      </c>
      <c r="F389" s="7">
        <f>IF(P389&gt;0,RANK(P389,(N389:P389,Q389:AE389)),0)</f>
        <v>0</v>
      </c>
      <c r="G389" s="53">
        <f t="shared" si="150"/>
        <v>509127</v>
      </c>
      <c r="H389" s="56">
        <f t="shared" si="151"/>
        <v>0.11394211886189251</v>
      </c>
      <c r="I389" s="2"/>
      <c r="J389" s="2">
        <f t="shared" si="142"/>
        <v>0.43228569286495183</v>
      </c>
      <c r="K389" s="2">
        <f t="shared" si="143"/>
        <v>0.54622781172684431</v>
      </c>
      <c r="L389" s="2">
        <f t="shared" si="144"/>
        <v>0</v>
      </c>
      <c r="M389" s="2">
        <f>IF(C389=0,"-",(1-J389-K389-L389))</f>
        <v>2.1486495408203798E-2</v>
      </c>
      <c r="N389" s="1">
        <f>SUM(N289:N388)</f>
        <v>1931580</v>
      </c>
      <c r="O389" s="1">
        <f>SUM(O289:O388)</f>
        <v>2440707</v>
      </c>
      <c r="Q389" s="1">
        <f>SUM(Q289:Q388)</f>
        <v>94652</v>
      </c>
      <c r="T389" s="53"/>
      <c r="U389" s="1">
        <f>SUM(U289:U388)</f>
        <v>1356</v>
      </c>
      <c r="AG389" s="5">
        <f>IF(Q389&gt;0,RANK(Q389,(N389:P389,Q389:AE389)),0)</f>
        <v>3</v>
      </c>
      <c r="AH389" s="5">
        <f>IF(R389&gt;0,RANK(R389,(N389:P389,Q389:AE389)),0)</f>
        <v>0</v>
      </c>
      <c r="AI389" s="5">
        <f>IF(T389&gt;0,RANK(T389,(N389:P389,Q389:AE389)),0)</f>
        <v>0</v>
      </c>
      <c r="AJ389" s="5">
        <f>IF(S389&gt;0,RANK(S389,(N389:P389,Q389:AE389)),0)</f>
        <v>0</v>
      </c>
      <c r="AK389" s="2">
        <f t="shared" si="146"/>
        <v>2.1183023949851117E-2</v>
      </c>
      <c r="AL389" s="2">
        <f t="shared" si="147"/>
        <v>0</v>
      </c>
      <c r="AM389" s="2">
        <f t="shared" si="148"/>
        <v>0</v>
      </c>
      <c r="AN389" s="2">
        <f t="shared" si="149"/>
        <v>0</v>
      </c>
      <c r="AP389" t="s">
        <v>663</v>
      </c>
      <c r="AQ389" t="s">
        <v>126</v>
      </c>
      <c r="AT389" s="88">
        <v>37</v>
      </c>
      <c r="AU389" s="90"/>
      <c r="AV389" s="88">
        <v>37</v>
      </c>
      <c r="AX389" s="5" t="s">
        <v>978</v>
      </c>
    </row>
    <row r="390" spans="1:50">
      <c r="C390" s="1"/>
      <c r="D390" s="7"/>
      <c r="E390" s="7"/>
      <c r="F390" s="7"/>
      <c r="G390" s="53"/>
      <c r="H390" s="56"/>
      <c r="I390" s="2"/>
      <c r="AG390" s="5"/>
      <c r="AH390" s="5"/>
      <c r="AI390" s="5"/>
      <c r="AJ390" s="5"/>
      <c r="AT390" s="88"/>
      <c r="AU390" s="90"/>
      <c r="AV390" s="93"/>
    </row>
    <row r="391" spans="1:50" hidden="1" outlineLevel="1">
      <c r="A391" t="s">
        <v>636</v>
      </c>
      <c r="B391" t="s">
        <v>240</v>
      </c>
      <c r="C391" s="1">
        <f t="shared" ref="C391:C422" si="152">SUM(N391:AE391)</f>
        <v>1288</v>
      </c>
      <c r="D391" s="7">
        <f>IF(N391&gt;0, RANK(N391,(N391:P391,Q391:AE391)),0)</f>
        <v>2</v>
      </c>
      <c r="E391" s="7">
        <f>IF(O391&gt;0,RANK(O391,(N391:P391,Q391:AE391)),0)</f>
        <v>1</v>
      </c>
      <c r="F391" s="7">
        <f>IF(P391&gt;0,RANK(P391,(N391:P391,Q391:AE391)),0)</f>
        <v>4</v>
      </c>
      <c r="G391" s="53">
        <f t="shared" si="150"/>
        <v>567</v>
      </c>
      <c r="H391" s="56">
        <f t="shared" si="151"/>
        <v>0.44021739130434784</v>
      </c>
      <c r="I391" s="2"/>
      <c r="J391" s="2">
        <f t="shared" ref="J391:J422" si="153">IF($C391=0,"-",N391/$C391)</f>
        <v>0.27096273291925466</v>
      </c>
      <c r="K391" s="2">
        <f t="shared" ref="K391:K422" si="154">IF($C391=0,"-",O391/$C391)</f>
        <v>0.71118012422360244</v>
      </c>
      <c r="L391" s="2">
        <f t="shared" ref="L391:L422" si="155">IF($C391=0,"-",P391/$C391)</f>
        <v>6.2111801242236021E-3</v>
      </c>
      <c r="M391" s="2">
        <f t="shared" ref="M391:M422" si="156">IF(C391=0,"-",(1-J391-K391-L391))</f>
        <v>1.1645962732919303E-2</v>
      </c>
      <c r="N391" s="1">
        <v>349</v>
      </c>
      <c r="O391" s="1">
        <v>916</v>
      </c>
      <c r="P391" s="1">
        <v>8</v>
      </c>
      <c r="U391" s="1">
        <v>1</v>
      </c>
      <c r="V391" s="1">
        <v>14</v>
      </c>
      <c r="AG391" s="5">
        <f>IF(Q391&gt;0,RANK(Q391,(N391:P391,Q391:AE391)),0)</f>
        <v>0</v>
      </c>
      <c r="AH391" s="5">
        <f>IF(R391&gt;0,RANK(R391,(N391:P391,Q391:AE391)),0)</f>
        <v>0</v>
      </c>
      <c r="AI391" s="5">
        <f>IF(T391&gt;0,RANK(T391,(N391:P391,Q391:AE391)),0)</f>
        <v>0</v>
      </c>
      <c r="AJ391" s="5">
        <f>IF(S391&gt;0,RANK(S391,(N391:P391,Q391:AE391)),0)</f>
        <v>0</v>
      </c>
      <c r="AK391" s="2">
        <f t="shared" ref="AK391:AK422" si="157">IF($C391=0,"-",Q391/$C391)</f>
        <v>0</v>
      </c>
      <c r="AL391" s="2">
        <f t="shared" ref="AL391:AL422" si="158">IF($C391=0,"-",R391/$C391)</f>
        <v>0</v>
      </c>
      <c r="AM391" s="2">
        <f t="shared" ref="AM391:AM422" si="159">IF($C391=0,"-",T391/$C391)</f>
        <v>0</v>
      </c>
      <c r="AN391" s="2">
        <f t="shared" ref="AN391:AN422" si="160">IF($C391=0,"-",S391/$C391)</f>
        <v>0</v>
      </c>
      <c r="AP391" t="s">
        <v>636</v>
      </c>
      <c r="AQ391" t="s">
        <v>240</v>
      </c>
      <c r="AR391">
        <v>1</v>
      </c>
      <c r="AT391" s="88">
        <v>38</v>
      </c>
      <c r="AU391" s="90">
        <v>1</v>
      </c>
      <c r="AV391" s="93">
        <f t="shared" si="140"/>
        <v>38001</v>
      </c>
      <c r="AX391" s="5" t="s">
        <v>199</v>
      </c>
    </row>
    <row r="392" spans="1:50" hidden="1" outlineLevel="1">
      <c r="A392" t="s">
        <v>792</v>
      </c>
      <c r="B392" t="s">
        <v>240</v>
      </c>
      <c r="C392" s="1">
        <f t="shared" si="152"/>
        <v>5499</v>
      </c>
      <c r="D392" s="7">
        <f>IF(N392&gt;0, RANK(N392,(N392:P392,Q392:AE392)),0)</f>
        <v>2</v>
      </c>
      <c r="E392" s="7">
        <f>IF(O392&gt;0,RANK(O392,(N392:P392,Q392:AE392)),0)</f>
        <v>1</v>
      </c>
      <c r="F392" s="7">
        <f>IF(P392&gt;0,RANK(P392,(N392:P392,Q392:AE392)),0)</f>
        <v>3</v>
      </c>
      <c r="G392" s="53">
        <f t="shared" si="150"/>
        <v>903</v>
      </c>
      <c r="H392" s="56">
        <f t="shared" si="151"/>
        <v>0.16421167484997273</v>
      </c>
      <c r="I392" s="2"/>
      <c r="J392" s="2">
        <f t="shared" si="153"/>
        <v>0.40734679032551374</v>
      </c>
      <c r="K392" s="2">
        <f t="shared" si="154"/>
        <v>0.57155846517548647</v>
      </c>
      <c r="L392" s="2">
        <f t="shared" si="155"/>
        <v>1.054737224949991E-2</v>
      </c>
      <c r="M392" s="2">
        <f t="shared" si="156"/>
        <v>1.054737224949993E-2</v>
      </c>
      <c r="N392" s="1">
        <v>2240</v>
      </c>
      <c r="O392" s="1">
        <v>3143</v>
      </c>
      <c r="P392" s="1">
        <v>58</v>
      </c>
      <c r="U392" s="1">
        <v>2</v>
      </c>
      <c r="V392" s="1">
        <v>56</v>
      </c>
      <c r="AG392" s="5">
        <f>IF(Q392&gt;0,RANK(Q392,(N392:P392,Q392:AE392)),0)</f>
        <v>0</v>
      </c>
      <c r="AH392" s="5">
        <f>IF(R392&gt;0,RANK(R392,(N392:P392,Q392:AE392)),0)</f>
        <v>0</v>
      </c>
      <c r="AI392" s="5">
        <f>IF(T392&gt;0,RANK(T392,(N392:P392,Q392:AE392)),0)</f>
        <v>0</v>
      </c>
      <c r="AJ392" s="5">
        <f>IF(S392&gt;0,RANK(S392,(N392:P392,Q392:AE392)),0)</f>
        <v>0</v>
      </c>
      <c r="AK392" s="2">
        <f t="shared" si="157"/>
        <v>0</v>
      </c>
      <c r="AL392" s="2">
        <f t="shared" si="158"/>
        <v>0</v>
      </c>
      <c r="AM392" s="2">
        <f t="shared" si="159"/>
        <v>0</v>
      </c>
      <c r="AN392" s="2">
        <f t="shared" si="160"/>
        <v>0</v>
      </c>
      <c r="AP392" t="s">
        <v>792</v>
      </c>
      <c r="AQ392" t="s">
        <v>240</v>
      </c>
      <c r="AR392">
        <v>1</v>
      </c>
      <c r="AT392" s="88">
        <v>38</v>
      </c>
      <c r="AU392" s="90">
        <v>3</v>
      </c>
      <c r="AV392" s="93">
        <f t="shared" si="140"/>
        <v>38003</v>
      </c>
      <c r="AX392" s="5" t="s">
        <v>199</v>
      </c>
    </row>
    <row r="393" spans="1:50" hidden="1" outlineLevel="1">
      <c r="A393" t="s">
        <v>771</v>
      </c>
      <c r="B393" t="s">
        <v>240</v>
      </c>
      <c r="C393" s="1">
        <f t="shared" si="152"/>
        <v>2151</v>
      </c>
      <c r="D393" s="7">
        <f>IF(N393&gt;0, RANK(N393,(N393:P393,Q393:AE393)),0)</f>
        <v>1</v>
      </c>
      <c r="E393" s="7">
        <f>IF(O393&gt;0,RANK(O393,(N393:P393,Q393:AE393)),0)</f>
        <v>2</v>
      </c>
      <c r="F393" s="7">
        <f>IF(P393&gt;0,RANK(P393,(N393:P393,Q393:AE393)),0)</f>
        <v>3</v>
      </c>
      <c r="G393" s="53">
        <f t="shared" si="150"/>
        <v>554</v>
      </c>
      <c r="H393" s="56">
        <f t="shared" si="151"/>
        <v>0.25755462575546256</v>
      </c>
      <c r="I393" s="2"/>
      <c r="J393" s="2">
        <f t="shared" si="153"/>
        <v>0.61320316132031616</v>
      </c>
      <c r="K393" s="2">
        <f t="shared" si="154"/>
        <v>0.35564853556485354</v>
      </c>
      <c r="L393" s="2">
        <f t="shared" si="155"/>
        <v>1.9525801952580194E-2</v>
      </c>
      <c r="M393" s="2">
        <f t="shared" si="156"/>
        <v>1.1622501162250106E-2</v>
      </c>
      <c r="N393" s="1">
        <v>1319</v>
      </c>
      <c r="O393" s="1">
        <v>765</v>
      </c>
      <c r="P393" s="1">
        <v>42</v>
      </c>
      <c r="U393" s="1">
        <v>2</v>
      </c>
      <c r="V393" s="1">
        <v>23</v>
      </c>
      <c r="AG393" s="5">
        <f>IF(Q393&gt;0,RANK(Q393,(N393:P393,Q393:AE393)),0)</f>
        <v>0</v>
      </c>
      <c r="AH393" s="5">
        <f>IF(R393&gt;0,RANK(R393,(N393:P393,Q393:AE393)),0)</f>
        <v>0</v>
      </c>
      <c r="AI393" s="5">
        <f>IF(T393&gt;0,RANK(T393,(N393:P393,Q393:AE393)),0)</f>
        <v>0</v>
      </c>
      <c r="AJ393" s="5">
        <f>IF(S393&gt;0,RANK(S393,(N393:P393,Q393:AE393)),0)</f>
        <v>0</v>
      </c>
      <c r="AK393" s="2">
        <f t="shared" si="157"/>
        <v>0</v>
      </c>
      <c r="AL393" s="2">
        <f t="shared" si="158"/>
        <v>0</v>
      </c>
      <c r="AM393" s="2">
        <f t="shared" si="159"/>
        <v>0</v>
      </c>
      <c r="AN393" s="2">
        <f t="shared" si="160"/>
        <v>0</v>
      </c>
      <c r="AP393" t="s">
        <v>771</v>
      </c>
      <c r="AQ393" t="s">
        <v>240</v>
      </c>
      <c r="AR393">
        <v>1</v>
      </c>
      <c r="AT393" s="88">
        <v>38</v>
      </c>
      <c r="AU393" s="90">
        <v>5</v>
      </c>
      <c r="AV393" s="93">
        <f t="shared" si="140"/>
        <v>38005</v>
      </c>
      <c r="AX393" s="5" t="s">
        <v>199</v>
      </c>
    </row>
    <row r="394" spans="1:50" hidden="1" outlineLevel="1">
      <c r="A394" t="s">
        <v>556</v>
      </c>
      <c r="B394" t="s">
        <v>240</v>
      </c>
      <c r="C394" s="1">
        <f t="shared" si="152"/>
        <v>572</v>
      </c>
      <c r="D394" s="7">
        <f>IF(N394&gt;0, RANK(N394,(N394:P394,Q394:AE394)),0)</f>
        <v>2</v>
      </c>
      <c r="E394" s="7">
        <f>IF(O394&gt;0,RANK(O394,(N394:P394,Q394:AE394)),0)</f>
        <v>1</v>
      </c>
      <c r="F394" s="7">
        <f>IF(P394&gt;0,RANK(P394,(N394:P394,Q394:AE394)),0)</f>
        <v>3</v>
      </c>
      <c r="G394" s="53">
        <f t="shared" si="150"/>
        <v>233</v>
      </c>
      <c r="H394" s="56">
        <f t="shared" si="151"/>
        <v>0.40734265734265734</v>
      </c>
      <c r="I394" s="2"/>
      <c r="J394" s="2">
        <f t="shared" si="153"/>
        <v>0.27972027972027974</v>
      </c>
      <c r="K394" s="2">
        <f t="shared" si="154"/>
        <v>0.68706293706293708</v>
      </c>
      <c r="L394" s="2">
        <f t="shared" si="155"/>
        <v>2.4475524475524476E-2</v>
      </c>
      <c r="M394" s="2">
        <f t="shared" si="156"/>
        <v>8.741258741258643E-3</v>
      </c>
      <c r="N394" s="1">
        <v>160</v>
      </c>
      <c r="O394" s="1">
        <v>393</v>
      </c>
      <c r="P394" s="1">
        <v>14</v>
      </c>
      <c r="U394" s="1">
        <v>0</v>
      </c>
      <c r="V394" s="1">
        <v>5</v>
      </c>
      <c r="AG394" s="5">
        <f>IF(Q394&gt;0,RANK(Q394,(N394:P394,Q394:AE394)),0)</f>
        <v>0</v>
      </c>
      <c r="AH394" s="5">
        <f>IF(R394&gt;0,RANK(R394,(N394:P394,Q394:AE394)),0)</f>
        <v>0</v>
      </c>
      <c r="AI394" s="5">
        <f>IF(T394&gt;0,RANK(T394,(N394:P394,Q394:AE394)),0)</f>
        <v>0</v>
      </c>
      <c r="AJ394" s="5">
        <f>IF(S394&gt;0,RANK(S394,(N394:P394,Q394:AE394)),0)</f>
        <v>0</v>
      </c>
      <c r="AK394" s="2">
        <f t="shared" si="157"/>
        <v>0</v>
      </c>
      <c r="AL394" s="2">
        <f t="shared" si="158"/>
        <v>0</v>
      </c>
      <c r="AM394" s="2">
        <f t="shared" si="159"/>
        <v>0</v>
      </c>
      <c r="AN394" s="2">
        <f t="shared" si="160"/>
        <v>0</v>
      </c>
      <c r="AP394" t="s">
        <v>556</v>
      </c>
      <c r="AQ394" t="s">
        <v>240</v>
      </c>
      <c r="AR394">
        <v>1</v>
      </c>
      <c r="AT394" s="88">
        <v>38</v>
      </c>
      <c r="AU394" s="90">
        <v>7</v>
      </c>
      <c r="AV394" s="93">
        <f t="shared" si="140"/>
        <v>38007</v>
      </c>
      <c r="AX394" s="5" t="s">
        <v>199</v>
      </c>
    </row>
    <row r="395" spans="1:50" hidden="1" outlineLevel="1">
      <c r="A395" t="s">
        <v>179</v>
      </c>
      <c r="B395" t="s">
        <v>240</v>
      </c>
      <c r="C395" s="1">
        <f t="shared" si="152"/>
        <v>3522</v>
      </c>
      <c r="D395" s="7">
        <f>IF(N395&gt;0, RANK(N395,(N395:P395,Q395:AE395)),0)</f>
        <v>2</v>
      </c>
      <c r="E395" s="7">
        <f>IF(O395&gt;0,RANK(O395,(N395:P395,Q395:AE395)),0)</f>
        <v>1</v>
      </c>
      <c r="F395" s="7">
        <f>IF(P395&gt;0,RANK(P395,(N395:P395,Q395:AE395)),0)</f>
        <v>3</v>
      </c>
      <c r="G395" s="53">
        <f t="shared" si="150"/>
        <v>966</v>
      </c>
      <c r="H395" s="56">
        <f t="shared" si="151"/>
        <v>0.27427597955706984</v>
      </c>
      <c r="I395" s="2"/>
      <c r="J395" s="2">
        <f t="shared" si="153"/>
        <v>0.35377626348665531</v>
      </c>
      <c r="K395" s="2">
        <f t="shared" si="154"/>
        <v>0.6280522430437252</v>
      </c>
      <c r="L395" s="2">
        <f t="shared" si="155"/>
        <v>1.1073253833049404E-2</v>
      </c>
      <c r="M395" s="2">
        <f t="shared" si="156"/>
        <v>7.0982396365701448E-3</v>
      </c>
      <c r="N395" s="1">
        <v>1246</v>
      </c>
      <c r="O395" s="1">
        <v>2212</v>
      </c>
      <c r="P395" s="1">
        <v>39</v>
      </c>
      <c r="U395" s="1">
        <v>6</v>
      </c>
      <c r="V395" s="1">
        <v>19</v>
      </c>
      <c r="AG395" s="5">
        <f>IF(Q395&gt;0,RANK(Q395,(N395:P395,Q395:AE395)),0)</f>
        <v>0</v>
      </c>
      <c r="AH395" s="5">
        <f>IF(R395&gt;0,RANK(R395,(N395:P395,Q395:AE395)),0)</f>
        <v>0</v>
      </c>
      <c r="AI395" s="5">
        <f>IF(T395&gt;0,RANK(T395,(N395:P395,Q395:AE395)),0)</f>
        <v>0</v>
      </c>
      <c r="AJ395" s="5">
        <f>IF(S395&gt;0,RANK(S395,(N395:P395,Q395:AE395)),0)</f>
        <v>0</v>
      </c>
      <c r="AK395" s="2">
        <f t="shared" si="157"/>
        <v>0</v>
      </c>
      <c r="AL395" s="2">
        <f t="shared" si="158"/>
        <v>0</v>
      </c>
      <c r="AM395" s="2">
        <f t="shared" si="159"/>
        <v>0</v>
      </c>
      <c r="AN395" s="2">
        <f t="shared" si="160"/>
        <v>0</v>
      </c>
      <c r="AP395" t="s">
        <v>179</v>
      </c>
      <c r="AQ395" t="s">
        <v>240</v>
      </c>
      <c r="AR395">
        <v>1</v>
      </c>
      <c r="AT395" s="88">
        <v>38</v>
      </c>
      <c r="AU395" s="90">
        <v>9</v>
      </c>
      <c r="AV395" s="93">
        <f t="shared" si="140"/>
        <v>38009</v>
      </c>
      <c r="AX395" s="5" t="s">
        <v>199</v>
      </c>
    </row>
    <row r="396" spans="1:50" hidden="1" outlineLevel="1">
      <c r="A396" t="s">
        <v>388</v>
      </c>
      <c r="B396" t="s">
        <v>240</v>
      </c>
      <c r="C396" s="1">
        <f t="shared" si="152"/>
        <v>1722</v>
      </c>
      <c r="D396" s="7">
        <f>IF(N396&gt;0, RANK(N396,(N396:P396,Q396:AE396)),0)</f>
        <v>2</v>
      </c>
      <c r="E396" s="7">
        <f>IF(O396&gt;0,RANK(O396,(N396:P396,Q396:AE396)),0)</f>
        <v>1</v>
      </c>
      <c r="F396" s="7">
        <f>IF(P396&gt;0,RANK(P396,(N396:P396,Q396:AE396)),0)</f>
        <v>3</v>
      </c>
      <c r="G396" s="53">
        <f t="shared" si="150"/>
        <v>625</v>
      </c>
      <c r="H396" s="56">
        <f t="shared" si="151"/>
        <v>0.36295005807200931</v>
      </c>
      <c r="I396" s="2"/>
      <c r="J396" s="2">
        <f t="shared" si="153"/>
        <v>0.30720092915214864</v>
      </c>
      <c r="K396" s="2">
        <f t="shared" si="154"/>
        <v>0.670150987224158</v>
      </c>
      <c r="L396" s="2">
        <f t="shared" si="155"/>
        <v>1.3937282229965157E-2</v>
      </c>
      <c r="M396" s="2">
        <f t="shared" si="156"/>
        <v>8.710801393728148E-3</v>
      </c>
      <c r="N396" s="1">
        <v>529</v>
      </c>
      <c r="O396" s="1">
        <v>1154</v>
      </c>
      <c r="P396" s="1">
        <v>24</v>
      </c>
      <c r="U396" s="1">
        <v>0</v>
      </c>
      <c r="V396" s="1">
        <v>15</v>
      </c>
      <c r="AG396" s="5">
        <f>IF(Q396&gt;0,RANK(Q396,(N396:P396,Q396:AE396)),0)</f>
        <v>0</v>
      </c>
      <c r="AH396" s="5">
        <f>IF(R396&gt;0,RANK(R396,(N396:P396,Q396:AE396)),0)</f>
        <v>0</v>
      </c>
      <c r="AI396" s="5">
        <f>IF(T396&gt;0,RANK(T396,(N396:P396,Q396:AE396)),0)</f>
        <v>0</v>
      </c>
      <c r="AJ396" s="5">
        <f>IF(S396&gt;0,RANK(S396,(N396:P396,Q396:AE396)),0)</f>
        <v>0</v>
      </c>
      <c r="AK396" s="2">
        <f t="shared" si="157"/>
        <v>0</v>
      </c>
      <c r="AL396" s="2">
        <f t="shared" si="158"/>
        <v>0</v>
      </c>
      <c r="AM396" s="2">
        <f t="shared" si="159"/>
        <v>0</v>
      </c>
      <c r="AN396" s="2">
        <f t="shared" si="160"/>
        <v>0</v>
      </c>
      <c r="AP396" t="s">
        <v>388</v>
      </c>
      <c r="AQ396" t="s">
        <v>240</v>
      </c>
      <c r="AR396">
        <v>1</v>
      </c>
      <c r="AT396" s="88">
        <v>38</v>
      </c>
      <c r="AU396" s="90">
        <v>11</v>
      </c>
      <c r="AV396" s="93">
        <f t="shared" si="140"/>
        <v>38011</v>
      </c>
      <c r="AX396" s="5" t="s">
        <v>199</v>
      </c>
    </row>
    <row r="397" spans="1:50" hidden="1" outlineLevel="1">
      <c r="A397" t="s">
        <v>305</v>
      </c>
      <c r="B397" t="s">
        <v>240</v>
      </c>
      <c r="C397" s="1">
        <f t="shared" si="152"/>
        <v>1023</v>
      </c>
      <c r="D397" s="7">
        <f>IF(N397&gt;0, RANK(N397,(N397:P397,Q397:AE397)),0)</f>
        <v>2</v>
      </c>
      <c r="E397" s="7">
        <f>IF(O397&gt;0,RANK(O397,(N397:P397,Q397:AE397)),0)</f>
        <v>1</v>
      </c>
      <c r="F397" s="7">
        <f>IF(P397&gt;0,RANK(P397,(N397:P397,Q397:AE397)),0)</f>
        <v>3</v>
      </c>
      <c r="G397" s="53">
        <f t="shared" si="150"/>
        <v>432</v>
      </c>
      <c r="H397" s="56">
        <f t="shared" si="151"/>
        <v>0.42228739002932553</v>
      </c>
      <c r="I397" s="2"/>
      <c r="J397" s="2">
        <f t="shared" si="153"/>
        <v>0.28054740957966762</v>
      </c>
      <c r="K397" s="2">
        <f t="shared" si="154"/>
        <v>0.7028347996089932</v>
      </c>
      <c r="L397" s="2">
        <f t="shared" si="155"/>
        <v>9.7751710654936461E-3</v>
      </c>
      <c r="M397" s="2">
        <f t="shared" si="156"/>
        <v>6.8426197458455375E-3</v>
      </c>
      <c r="N397" s="1">
        <v>287</v>
      </c>
      <c r="O397" s="1">
        <v>719</v>
      </c>
      <c r="P397" s="1">
        <v>10</v>
      </c>
      <c r="U397" s="1">
        <v>1</v>
      </c>
      <c r="V397" s="1">
        <v>6</v>
      </c>
      <c r="AG397" s="5">
        <f>IF(Q397&gt;0,RANK(Q397,(N397:P397,Q397:AE397)),0)</f>
        <v>0</v>
      </c>
      <c r="AH397" s="5">
        <f>IF(R397&gt;0,RANK(R397,(N397:P397,Q397:AE397)),0)</f>
        <v>0</v>
      </c>
      <c r="AI397" s="5">
        <f>IF(T397&gt;0,RANK(T397,(N397:P397,Q397:AE397)),0)</f>
        <v>0</v>
      </c>
      <c r="AJ397" s="5">
        <f>IF(S397&gt;0,RANK(S397,(N397:P397,Q397:AE397)),0)</f>
        <v>0</v>
      </c>
      <c r="AK397" s="2">
        <f t="shared" si="157"/>
        <v>0</v>
      </c>
      <c r="AL397" s="2">
        <f t="shared" si="158"/>
        <v>0</v>
      </c>
      <c r="AM397" s="2">
        <f t="shared" si="159"/>
        <v>0</v>
      </c>
      <c r="AN397" s="2">
        <f t="shared" si="160"/>
        <v>0</v>
      </c>
      <c r="AP397" t="s">
        <v>305</v>
      </c>
      <c r="AQ397" t="s">
        <v>240</v>
      </c>
      <c r="AR397">
        <v>1</v>
      </c>
      <c r="AT397" s="88">
        <v>38</v>
      </c>
      <c r="AU397" s="90">
        <v>13</v>
      </c>
      <c r="AV397" s="93">
        <f t="shared" si="140"/>
        <v>38013</v>
      </c>
      <c r="AX397" s="5" t="s">
        <v>199</v>
      </c>
    </row>
    <row r="398" spans="1:50" hidden="1" outlineLevel="1">
      <c r="A398" t="s">
        <v>658</v>
      </c>
      <c r="B398" t="s">
        <v>240</v>
      </c>
      <c r="C398" s="1">
        <f t="shared" si="152"/>
        <v>42958</v>
      </c>
      <c r="D398" s="7">
        <f>IF(N398&gt;0, RANK(N398,(N398:P398,Q398:AE398)),0)</f>
        <v>2</v>
      </c>
      <c r="E398" s="7">
        <f>IF(O398&gt;0,RANK(O398,(N398:P398,Q398:AE398)),0)</f>
        <v>1</v>
      </c>
      <c r="F398" s="7">
        <f>IF(P398&gt;0,RANK(P398,(N398:P398,Q398:AE398)),0)</f>
        <v>3</v>
      </c>
      <c r="G398" s="53">
        <f t="shared" si="150"/>
        <v>17845</v>
      </c>
      <c r="H398" s="56">
        <f t="shared" si="151"/>
        <v>0.41540574514642209</v>
      </c>
      <c r="I398" s="2"/>
      <c r="J398" s="2">
        <f t="shared" si="153"/>
        <v>0.2828809534894548</v>
      </c>
      <c r="K398" s="2">
        <f t="shared" si="154"/>
        <v>0.69828669863587689</v>
      </c>
      <c r="L398" s="2">
        <f t="shared" si="155"/>
        <v>1.282648167978025E-2</v>
      </c>
      <c r="M398" s="2">
        <f t="shared" si="156"/>
        <v>6.0058661948881147E-3</v>
      </c>
      <c r="N398" s="1">
        <v>12152</v>
      </c>
      <c r="O398" s="1">
        <v>29997</v>
      </c>
      <c r="P398" s="1">
        <v>551</v>
      </c>
      <c r="U398" s="1">
        <v>38</v>
      </c>
      <c r="V398" s="1">
        <v>220</v>
      </c>
      <c r="AG398" s="5">
        <f>IF(Q398&gt;0,RANK(Q398,(N398:P398,Q398:AE398)),0)</f>
        <v>0</v>
      </c>
      <c r="AH398" s="5">
        <f>IF(R398&gt;0,RANK(R398,(N398:P398,Q398:AE398)),0)</f>
        <v>0</v>
      </c>
      <c r="AI398" s="5">
        <f>IF(T398&gt;0,RANK(T398,(N398:P398,Q398:AE398)),0)</f>
        <v>0</v>
      </c>
      <c r="AJ398" s="5">
        <f>IF(S398&gt;0,RANK(S398,(N398:P398,Q398:AE398)),0)</f>
        <v>0</v>
      </c>
      <c r="AK398" s="2">
        <f t="shared" si="157"/>
        <v>0</v>
      </c>
      <c r="AL398" s="2">
        <f t="shared" si="158"/>
        <v>0</v>
      </c>
      <c r="AM398" s="2">
        <f t="shared" si="159"/>
        <v>0</v>
      </c>
      <c r="AN398" s="2">
        <f t="shared" si="160"/>
        <v>0</v>
      </c>
      <c r="AP398" t="s">
        <v>658</v>
      </c>
      <c r="AQ398" t="s">
        <v>240</v>
      </c>
      <c r="AR398">
        <v>1</v>
      </c>
      <c r="AT398" s="88">
        <v>38</v>
      </c>
      <c r="AU398" s="90">
        <v>15</v>
      </c>
      <c r="AV398" s="93">
        <f t="shared" si="140"/>
        <v>38015</v>
      </c>
      <c r="AX398" s="5" t="s">
        <v>199</v>
      </c>
    </row>
    <row r="399" spans="1:50" hidden="1" outlineLevel="1">
      <c r="A399" t="s">
        <v>427</v>
      </c>
      <c r="B399" t="s">
        <v>240</v>
      </c>
      <c r="C399" s="1">
        <f t="shared" si="152"/>
        <v>72015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>IF(P399&gt;0,RANK(P399,(N399:P399,Q399:AE399)),0)</f>
        <v>3</v>
      </c>
      <c r="G399" s="53">
        <f t="shared" si="150"/>
        <v>19548</v>
      </c>
      <c r="H399" s="56">
        <f t="shared" si="151"/>
        <v>0.27144344928139968</v>
      </c>
      <c r="I399" s="2"/>
      <c r="J399" s="2">
        <f t="shared" si="153"/>
        <v>0.34912171075470388</v>
      </c>
      <c r="K399" s="2">
        <f t="shared" si="154"/>
        <v>0.62056516003610362</v>
      </c>
      <c r="L399" s="2">
        <f t="shared" si="155"/>
        <v>2.0926195931403178E-2</v>
      </c>
      <c r="M399" s="2">
        <f t="shared" si="156"/>
        <v>9.3869332777893125E-3</v>
      </c>
      <c r="N399" s="1">
        <v>25142</v>
      </c>
      <c r="O399" s="1">
        <v>44690</v>
      </c>
      <c r="P399" s="1">
        <v>1507</v>
      </c>
      <c r="U399" s="1">
        <v>83</v>
      </c>
      <c r="V399" s="1">
        <v>593</v>
      </c>
      <c r="AG399" s="5">
        <f>IF(Q399&gt;0,RANK(Q399,(N399:P399,Q399:AE399)),0)</f>
        <v>0</v>
      </c>
      <c r="AH399" s="5">
        <f>IF(R399&gt;0,RANK(R399,(N399:P399,Q399:AE399)),0)</f>
        <v>0</v>
      </c>
      <c r="AI399" s="5">
        <f>IF(T399&gt;0,RANK(T399,(N399:P399,Q399:AE399)),0)</f>
        <v>0</v>
      </c>
      <c r="AJ399" s="5">
        <f>IF(S399&gt;0,RANK(S399,(N399:P399,Q399:AE399)),0)</f>
        <v>0</v>
      </c>
      <c r="AK399" s="2">
        <f t="shared" si="157"/>
        <v>0</v>
      </c>
      <c r="AL399" s="2">
        <f t="shared" si="158"/>
        <v>0</v>
      </c>
      <c r="AM399" s="2">
        <f t="shared" si="159"/>
        <v>0</v>
      </c>
      <c r="AN399" s="2">
        <f t="shared" si="160"/>
        <v>0</v>
      </c>
      <c r="AP399" t="s">
        <v>427</v>
      </c>
      <c r="AQ399" t="s">
        <v>240</v>
      </c>
      <c r="AR399">
        <v>1</v>
      </c>
      <c r="AT399" s="88">
        <v>38</v>
      </c>
      <c r="AU399" s="90">
        <v>17</v>
      </c>
      <c r="AV399" s="93">
        <f t="shared" si="140"/>
        <v>38017</v>
      </c>
      <c r="AX399" s="5" t="s">
        <v>199</v>
      </c>
    </row>
    <row r="400" spans="1:50" hidden="1" outlineLevel="1">
      <c r="A400" t="s">
        <v>64</v>
      </c>
      <c r="B400" t="s">
        <v>240</v>
      </c>
      <c r="C400" s="1">
        <f t="shared" si="152"/>
        <v>2050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>IF(P400&gt;0,RANK(P400,(N400:P400,Q400:AE400)),0)</f>
        <v>3</v>
      </c>
      <c r="G400" s="53">
        <f t="shared" si="150"/>
        <v>763</v>
      </c>
      <c r="H400" s="56">
        <f t="shared" si="151"/>
        <v>0.37219512195121951</v>
      </c>
      <c r="I400" s="2"/>
      <c r="J400" s="2">
        <f t="shared" si="153"/>
        <v>0.30292682926829267</v>
      </c>
      <c r="K400" s="2">
        <f t="shared" si="154"/>
        <v>0.67512195121951224</v>
      </c>
      <c r="L400" s="2">
        <f t="shared" si="155"/>
        <v>1.7560975609756099E-2</v>
      </c>
      <c r="M400" s="2">
        <f t="shared" si="156"/>
        <v>4.3902439024389311E-3</v>
      </c>
      <c r="N400" s="1">
        <v>621</v>
      </c>
      <c r="O400" s="1">
        <v>1384</v>
      </c>
      <c r="P400" s="1">
        <v>36</v>
      </c>
      <c r="U400" s="1">
        <v>1</v>
      </c>
      <c r="V400" s="1">
        <v>8</v>
      </c>
      <c r="AG400" s="5">
        <f>IF(Q400&gt;0,RANK(Q400,(N400:P400,Q400:AE400)),0)</f>
        <v>0</v>
      </c>
      <c r="AH400" s="5">
        <f>IF(R400&gt;0,RANK(R400,(N400:P400,Q400:AE400)),0)</f>
        <v>0</v>
      </c>
      <c r="AI400" s="5">
        <f>IF(T400&gt;0,RANK(T400,(N400:P400,Q400:AE400)),0)</f>
        <v>0</v>
      </c>
      <c r="AJ400" s="5">
        <f>IF(S400&gt;0,RANK(S400,(N400:P400,Q400:AE400)),0)</f>
        <v>0</v>
      </c>
      <c r="AK400" s="2">
        <f t="shared" si="157"/>
        <v>0</v>
      </c>
      <c r="AL400" s="2">
        <f t="shared" si="158"/>
        <v>0</v>
      </c>
      <c r="AM400" s="2">
        <f t="shared" si="159"/>
        <v>0</v>
      </c>
      <c r="AN400" s="2">
        <f t="shared" si="160"/>
        <v>0</v>
      </c>
      <c r="AP400" t="s">
        <v>64</v>
      </c>
      <c r="AQ400" t="s">
        <v>240</v>
      </c>
      <c r="AR400">
        <v>1</v>
      </c>
      <c r="AT400" s="88">
        <v>38</v>
      </c>
      <c r="AU400" s="90">
        <v>19</v>
      </c>
      <c r="AV400" s="93">
        <f t="shared" si="140"/>
        <v>38019</v>
      </c>
      <c r="AX400" s="5" t="s">
        <v>199</v>
      </c>
    </row>
    <row r="401" spans="1:50" hidden="1" outlineLevel="1">
      <c r="A401" t="s">
        <v>396</v>
      </c>
      <c r="B401" t="s">
        <v>240</v>
      </c>
      <c r="C401" s="1">
        <f t="shared" si="152"/>
        <v>2485</v>
      </c>
      <c r="D401" s="7">
        <f>IF(N401&gt;0, RANK(N401,(N401:P401,Q401:AE401)),0)</f>
        <v>2</v>
      </c>
      <c r="E401" s="7">
        <f>IF(O401&gt;0,RANK(O401,(N401:P401,Q401:AE401)),0)</f>
        <v>1</v>
      </c>
      <c r="F401" s="7">
        <f>IF(P401&gt;0,RANK(P401,(N401:P401,Q401:AE401)),0)</f>
        <v>3</v>
      </c>
      <c r="G401" s="53">
        <f t="shared" si="150"/>
        <v>899</v>
      </c>
      <c r="H401" s="56">
        <f t="shared" si="151"/>
        <v>0.36177062374245472</v>
      </c>
      <c r="I401" s="2"/>
      <c r="J401" s="2">
        <f t="shared" si="153"/>
        <v>0.30261569416498996</v>
      </c>
      <c r="K401" s="2">
        <f t="shared" si="154"/>
        <v>0.66438631790744462</v>
      </c>
      <c r="L401" s="2">
        <f t="shared" si="155"/>
        <v>2.2132796780684104E-2</v>
      </c>
      <c r="M401" s="2">
        <f t="shared" si="156"/>
        <v>1.086519114688126E-2</v>
      </c>
      <c r="N401" s="1">
        <v>752</v>
      </c>
      <c r="O401" s="1">
        <v>1651</v>
      </c>
      <c r="P401" s="1">
        <v>55</v>
      </c>
      <c r="U401" s="1">
        <v>1</v>
      </c>
      <c r="V401" s="1">
        <v>26</v>
      </c>
      <c r="AG401" s="5">
        <f>IF(Q401&gt;0,RANK(Q401,(N401:P401,Q401:AE401)),0)</f>
        <v>0</v>
      </c>
      <c r="AH401" s="5">
        <f>IF(R401&gt;0,RANK(R401,(N401:P401,Q401:AE401)),0)</f>
        <v>0</v>
      </c>
      <c r="AI401" s="5">
        <f>IF(T401&gt;0,RANK(T401,(N401:P401,Q401:AE401)),0)</f>
        <v>0</v>
      </c>
      <c r="AJ401" s="5">
        <f>IF(S401&gt;0,RANK(S401,(N401:P401,Q401:AE401)),0)</f>
        <v>0</v>
      </c>
      <c r="AK401" s="2">
        <f t="shared" si="157"/>
        <v>0</v>
      </c>
      <c r="AL401" s="2">
        <f t="shared" si="158"/>
        <v>0</v>
      </c>
      <c r="AM401" s="2">
        <f t="shared" si="159"/>
        <v>0</v>
      </c>
      <c r="AN401" s="2">
        <f t="shared" si="160"/>
        <v>0</v>
      </c>
      <c r="AP401" t="s">
        <v>396</v>
      </c>
      <c r="AQ401" t="s">
        <v>240</v>
      </c>
      <c r="AR401">
        <v>1</v>
      </c>
      <c r="AT401" s="88">
        <v>38</v>
      </c>
      <c r="AU401" s="90">
        <v>21</v>
      </c>
      <c r="AV401" s="93">
        <f t="shared" si="140"/>
        <v>38021</v>
      </c>
      <c r="AX401" s="5" t="s">
        <v>199</v>
      </c>
    </row>
    <row r="402" spans="1:50" hidden="1" outlineLevel="1">
      <c r="A402" t="s">
        <v>522</v>
      </c>
      <c r="B402" t="s">
        <v>240</v>
      </c>
      <c r="C402" s="1">
        <f t="shared" si="152"/>
        <v>1159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>IF(P402&gt;0,RANK(P402,(N402:P402,Q402:AE402)),0)</f>
        <v>3</v>
      </c>
      <c r="G402" s="53">
        <f t="shared" si="150"/>
        <v>233</v>
      </c>
      <c r="H402" s="56">
        <f t="shared" si="151"/>
        <v>0.20103537532355478</v>
      </c>
      <c r="I402" s="2"/>
      <c r="J402" s="2">
        <f t="shared" si="153"/>
        <v>0.38567730802415878</v>
      </c>
      <c r="K402" s="2">
        <f t="shared" si="154"/>
        <v>0.58671268334771354</v>
      </c>
      <c r="L402" s="2">
        <f t="shared" si="155"/>
        <v>2.0707506471095771E-2</v>
      </c>
      <c r="M402" s="2">
        <f t="shared" si="156"/>
        <v>6.9025021570319096E-3</v>
      </c>
      <c r="N402" s="1">
        <v>447</v>
      </c>
      <c r="O402" s="1">
        <v>680</v>
      </c>
      <c r="P402" s="1">
        <v>24</v>
      </c>
      <c r="U402" s="1">
        <v>0</v>
      </c>
      <c r="V402" s="1">
        <v>8</v>
      </c>
      <c r="AG402" s="5">
        <f>IF(Q402&gt;0,RANK(Q402,(N402:P402,Q402:AE402)),0)</f>
        <v>0</v>
      </c>
      <c r="AH402" s="5">
        <f>IF(R402&gt;0,RANK(R402,(N402:P402,Q402:AE402)),0)</f>
        <v>0</v>
      </c>
      <c r="AI402" s="5">
        <f>IF(T402&gt;0,RANK(T402,(N402:P402,Q402:AE402)),0)</f>
        <v>0</v>
      </c>
      <c r="AJ402" s="5">
        <f>IF(S402&gt;0,RANK(S402,(N402:P402,Q402:AE402)),0)</f>
        <v>0</v>
      </c>
      <c r="AK402" s="2">
        <f t="shared" si="157"/>
        <v>0</v>
      </c>
      <c r="AL402" s="2">
        <f t="shared" si="158"/>
        <v>0</v>
      </c>
      <c r="AM402" s="2">
        <f t="shared" si="159"/>
        <v>0</v>
      </c>
      <c r="AN402" s="2">
        <f t="shared" si="160"/>
        <v>0</v>
      </c>
      <c r="AP402" t="s">
        <v>522</v>
      </c>
      <c r="AQ402" t="s">
        <v>240</v>
      </c>
      <c r="AR402">
        <v>1</v>
      </c>
      <c r="AT402" s="88">
        <v>38</v>
      </c>
      <c r="AU402" s="90">
        <v>23</v>
      </c>
      <c r="AV402" s="93">
        <f t="shared" si="140"/>
        <v>38023</v>
      </c>
      <c r="AX402" s="5" t="s">
        <v>199</v>
      </c>
    </row>
    <row r="403" spans="1:50" hidden="1" outlineLevel="1">
      <c r="A403" t="s">
        <v>409</v>
      </c>
      <c r="B403" t="s">
        <v>240</v>
      </c>
      <c r="C403" s="1">
        <f t="shared" si="152"/>
        <v>2017</v>
      </c>
      <c r="D403" s="7">
        <f>IF(N403&gt;0, RANK(N403,(N403:P403,Q403:AE403)),0)</f>
        <v>2</v>
      </c>
      <c r="E403" s="7">
        <f>IF(O403&gt;0,RANK(O403,(N403:P403,Q403:AE403)),0)</f>
        <v>1</v>
      </c>
      <c r="F403" s="7">
        <f>IF(P403&gt;0,RANK(P403,(N403:P403,Q403:AE403)),0)</f>
        <v>3</v>
      </c>
      <c r="G403" s="53">
        <f t="shared" si="150"/>
        <v>460</v>
      </c>
      <c r="H403" s="56">
        <f t="shared" si="151"/>
        <v>0.22806147744174515</v>
      </c>
      <c r="I403" s="2"/>
      <c r="J403" s="2">
        <f t="shared" si="153"/>
        <v>0.37431829449677739</v>
      </c>
      <c r="K403" s="2">
        <f t="shared" si="154"/>
        <v>0.60237977193852255</v>
      </c>
      <c r="L403" s="2">
        <f t="shared" si="155"/>
        <v>1.6360932077342589E-2</v>
      </c>
      <c r="M403" s="2">
        <f t="shared" si="156"/>
        <v>6.9410014873575281E-3</v>
      </c>
      <c r="N403" s="1">
        <v>755</v>
      </c>
      <c r="O403" s="1">
        <v>1215</v>
      </c>
      <c r="P403" s="1">
        <v>33</v>
      </c>
      <c r="U403" s="1">
        <v>1</v>
      </c>
      <c r="V403" s="1">
        <v>13</v>
      </c>
      <c r="AG403" s="5">
        <f>IF(Q403&gt;0,RANK(Q403,(N403:P403,Q403:AE403)),0)</f>
        <v>0</v>
      </c>
      <c r="AH403" s="5">
        <f>IF(R403&gt;0,RANK(R403,(N403:P403,Q403:AE403)),0)</f>
        <v>0</v>
      </c>
      <c r="AI403" s="5">
        <f>IF(T403&gt;0,RANK(T403,(N403:P403,Q403:AE403)),0)</f>
        <v>0</v>
      </c>
      <c r="AJ403" s="5">
        <f>IF(S403&gt;0,RANK(S403,(N403:P403,Q403:AE403)),0)</f>
        <v>0</v>
      </c>
      <c r="AK403" s="2">
        <f t="shared" si="157"/>
        <v>0</v>
      </c>
      <c r="AL403" s="2">
        <f t="shared" si="158"/>
        <v>0</v>
      </c>
      <c r="AM403" s="2">
        <f t="shared" si="159"/>
        <v>0</v>
      </c>
      <c r="AN403" s="2">
        <f t="shared" si="160"/>
        <v>0</v>
      </c>
      <c r="AP403" t="s">
        <v>409</v>
      </c>
      <c r="AQ403" t="s">
        <v>240</v>
      </c>
      <c r="AR403">
        <v>1</v>
      </c>
      <c r="AT403" s="88">
        <v>38</v>
      </c>
      <c r="AU403" s="90">
        <v>25</v>
      </c>
      <c r="AV403" s="93">
        <f t="shared" si="140"/>
        <v>38025</v>
      </c>
      <c r="AX403" s="5" t="s">
        <v>199</v>
      </c>
    </row>
    <row r="404" spans="1:50" hidden="1" outlineLevel="1">
      <c r="A404" t="s">
        <v>137</v>
      </c>
      <c r="B404" t="s">
        <v>240</v>
      </c>
      <c r="C404" s="1">
        <f t="shared" si="152"/>
        <v>1163</v>
      </c>
      <c r="D404" s="7">
        <f>IF(N404&gt;0, RANK(N404,(N404:P404,Q404:AE404)),0)</f>
        <v>2</v>
      </c>
      <c r="E404" s="7">
        <f>IF(O404&gt;0,RANK(O404,(N404:P404,Q404:AE404)),0)</f>
        <v>1</v>
      </c>
      <c r="F404" s="7">
        <f>IF(P404&gt;0,RANK(P404,(N404:P404,Q404:AE404)),0)</f>
        <v>3</v>
      </c>
      <c r="G404" s="53">
        <f t="shared" si="150"/>
        <v>37</v>
      </c>
      <c r="H404" s="56">
        <f t="shared" si="151"/>
        <v>3.1814273430782462E-2</v>
      </c>
      <c r="I404" s="2"/>
      <c r="J404" s="2">
        <f t="shared" si="153"/>
        <v>0.47205503009458299</v>
      </c>
      <c r="K404" s="2">
        <f t="shared" si="154"/>
        <v>0.50386930352536541</v>
      </c>
      <c r="L404" s="2">
        <f t="shared" si="155"/>
        <v>1.8056749785038694E-2</v>
      </c>
      <c r="M404" s="2">
        <f t="shared" si="156"/>
        <v>6.0189165950129582E-3</v>
      </c>
      <c r="N404" s="1">
        <v>549</v>
      </c>
      <c r="O404" s="1">
        <v>586</v>
      </c>
      <c r="P404" s="1">
        <v>21</v>
      </c>
      <c r="U404" s="1">
        <v>2</v>
      </c>
      <c r="V404" s="1">
        <v>5</v>
      </c>
      <c r="AG404" s="5">
        <f>IF(Q404&gt;0,RANK(Q404,(N404:P404,Q404:AE404)),0)</f>
        <v>0</v>
      </c>
      <c r="AH404" s="5">
        <f>IF(R404&gt;0,RANK(R404,(N404:P404,Q404:AE404)),0)</f>
        <v>0</v>
      </c>
      <c r="AI404" s="5">
        <f>IF(T404&gt;0,RANK(T404,(N404:P404,Q404:AE404)),0)</f>
        <v>0</v>
      </c>
      <c r="AJ404" s="5">
        <f>IF(S404&gt;0,RANK(S404,(N404:P404,Q404:AE404)),0)</f>
        <v>0</v>
      </c>
      <c r="AK404" s="2">
        <f t="shared" si="157"/>
        <v>0</v>
      </c>
      <c r="AL404" s="2">
        <f t="shared" si="158"/>
        <v>0</v>
      </c>
      <c r="AM404" s="2">
        <f t="shared" si="159"/>
        <v>0</v>
      </c>
      <c r="AN404" s="2">
        <f t="shared" si="160"/>
        <v>0</v>
      </c>
      <c r="AP404" t="s">
        <v>137</v>
      </c>
      <c r="AQ404" t="s">
        <v>240</v>
      </c>
      <c r="AR404">
        <v>1</v>
      </c>
      <c r="AT404" s="88">
        <v>38</v>
      </c>
      <c r="AU404" s="90">
        <v>27</v>
      </c>
      <c r="AV404" s="93">
        <f t="shared" si="140"/>
        <v>38027</v>
      </c>
      <c r="AX404" s="5" t="s">
        <v>199</v>
      </c>
    </row>
    <row r="405" spans="1:50" hidden="1" outlineLevel="1">
      <c r="A405" t="s">
        <v>759</v>
      </c>
      <c r="B405" t="s">
        <v>240</v>
      </c>
      <c r="C405" s="1">
        <f t="shared" si="152"/>
        <v>1878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>IF(P405&gt;0,RANK(P405,(N405:P405,Q405:AE405)),0)</f>
        <v>3</v>
      </c>
      <c r="G405" s="53">
        <f t="shared" si="150"/>
        <v>755</v>
      </c>
      <c r="H405" s="56">
        <f t="shared" si="151"/>
        <v>0.40202342917997869</v>
      </c>
      <c r="I405" s="2"/>
      <c r="J405" s="2">
        <f t="shared" si="153"/>
        <v>0.28594249201277955</v>
      </c>
      <c r="K405" s="2">
        <f t="shared" si="154"/>
        <v>0.68796592119275823</v>
      </c>
      <c r="L405" s="2">
        <f t="shared" si="155"/>
        <v>1.650692225772098E-2</v>
      </c>
      <c r="M405" s="2">
        <f t="shared" si="156"/>
        <v>9.5846645367412379E-3</v>
      </c>
      <c r="N405" s="1">
        <v>537</v>
      </c>
      <c r="O405" s="1">
        <v>1292</v>
      </c>
      <c r="P405" s="1">
        <v>31</v>
      </c>
      <c r="U405" s="1">
        <v>1</v>
      </c>
      <c r="V405" s="1">
        <v>17</v>
      </c>
      <c r="AG405" s="5">
        <f>IF(Q405&gt;0,RANK(Q405,(N405:P405,Q405:AE405)),0)</f>
        <v>0</v>
      </c>
      <c r="AH405" s="5">
        <f>IF(R405&gt;0,RANK(R405,(N405:P405,Q405:AE405)),0)</f>
        <v>0</v>
      </c>
      <c r="AI405" s="5">
        <f>IF(T405&gt;0,RANK(T405,(N405:P405,Q405:AE405)),0)</f>
        <v>0</v>
      </c>
      <c r="AJ405" s="5">
        <f>IF(S405&gt;0,RANK(S405,(N405:P405,Q405:AE405)),0)</f>
        <v>0</v>
      </c>
      <c r="AK405" s="2">
        <f t="shared" si="157"/>
        <v>0</v>
      </c>
      <c r="AL405" s="2">
        <f t="shared" si="158"/>
        <v>0</v>
      </c>
      <c r="AM405" s="2">
        <f t="shared" si="159"/>
        <v>0</v>
      </c>
      <c r="AN405" s="2">
        <f t="shared" si="160"/>
        <v>0</v>
      </c>
      <c r="AP405" t="s">
        <v>759</v>
      </c>
      <c r="AQ405" t="s">
        <v>240</v>
      </c>
      <c r="AR405">
        <v>1</v>
      </c>
      <c r="AT405" s="88">
        <v>38</v>
      </c>
      <c r="AU405" s="90">
        <v>29</v>
      </c>
      <c r="AV405" s="93">
        <f t="shared" si="140"/>
        <v>38029</v>
      </c>
      <c r="AX405" s="5" t="s">
        <v>199</v>
      </c>
    </row>
    <row r="406" spans="1:50" hidden="1" outlineLevel="1">
      <c r="A406" t="s">
        <v>760</v>
      </c>
      <c r="B406" t="s">
        <v>240</v>
      </c>
      <c r="C406" s="1">
        <f t="shared" si="152"/>
        <v>1677</v>
      </c>
      <c r="D406" s="7">
        <f>IF(N406&gt;0, RANK(N406,(N406:P406,Q406:AE406)),0)</f>
        <v>2</v>
      </c>
      <c r="E406" s="7">
        <f>IF(O406&gt;0,RANK(O406,(N406:P406,Q406:AE406)),0)</f>
        <v>1</v>
      </c>
      <c r="F406" s="7">
        <f>IF(P406&gt;0,RANK(P406,(N406:P406,Q406:AE406)),0)</f>
        <v>3</v>
      </c>
      <c r="G406" s="53">
        <f t="shared" si="150"/>
        <v>243</v>
      </c>
      <c r="H406" s="56">
        <f t="shared" si="151"/>
        <v>0.14490161001788909</v>
      </c>
      <c r="I406" s="2"/>
      <c r="J406" s="2">
        <f t="shared" si="153"/>
        <v>0.41681574239713776</v>
      </c>
      <c r="K406" s="2">
        <f t="shared" si="154"/>
        <v>0.56171735241502685</v>
      </c>
      <c r="L406" s="2">
        <f t="shared" si="155"/>
        <v>1.2522361359570662E-2</v>
      </c>
      <c r="M406" s="2">
        <f t="shared" si="156"/>
        <v>8.9445438282647876E-3</v>
      </c>
      <c r="N406" s="1">
        <v>699</v>
      </c>
      <c r="O406" s="1">
        <v>942</v>
      </c>
      <c r="P406" s="1">
        <v>21</v>
      </c>
      <c r="U406" s="1">
        <v>1</v>
      </c>
      <c r="V406" s="1">
        <v>14</v>
      </c>
      <c r="AG406" s="5">
        <f>IF(Q406&gt;0,RANK(Q406,(N406:P406,Q406:AE406)),0)</f>
        <v>0</v>
      </c>
      <c r="AH406" s="5">
        <f>IF(R406&gt;0,RANK(R406,(N406:P406,Q406:AE406)),0)</f>
        <v>0</v>
      </c>
      <c r="AI406" s="5">
        <f>IF(T406&gt;0,RANK(T406,(N406:P406,Q406:AE406)),0)</f>
        <v>0</v>
      </c>
      <c r="AJ406" s="5">
        <f>IF(S406&gt;0,RANK(S406,(N406:P406,Q406:AE406)),0)</f>
        <v>0</v>
      </c>
      <c r="AK406" s="2">
        <f t="shared" si="157"/>
        <v>0</v>
      </c>
      <c r="AL406" s="2">
        <f t="shared" si="158"/>
        <v>0</v>
      </c>
      <c r="AM406" s="2">
        <f t="shared" si="159"/>
        <v>0</v>
      </c>
      <c r="AN406" s="2">
        <f t="shared" si="160"/>
        <v>0</v>
      </c>
      <c r="AP406" t="s">
        <v>760</v>
      </c>
      <c r="AQ406" t="s">
        <v>240</v>
      </c>
      <c r="AR406">
        <v>1</v>
      </c>
      <c r="AT406" s="88">
        <v>38</v>
      </c>
      <c r="AU406" s="90">
        <v>31</v>
      </c>
      <c r="AV406" s="93">
        <f t="shared" si="140"/>
        <v>38031</v>
      </c>
      <c r="AX406" s="5" t="s">
        <v>199</v>
      </c>
    </row>
    <row r="407" spans="1:50" hidden="1" outlineLevel="1">
      <c r="A407" t="s">
        <v>65</v>
      </c>
      <c r="B407" t="s">
        <v>240</v>
      </c>
      <c r="C407" s="1">
        <f t="shared" si="152"/>
        <v>924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>IF(P407&gt;0,RANK(P407,(N407:P407,Q407:AE407)),0)</f>
        <v>3</v>
      </c>
      <c r="G407" s="53">
        <f t="shared" si="150"/>
        <v>409</v>
      </c>
      <c r="H407" s="56">
        <f t="shared" si="151"/>
        <v>0.44264069264069267</v>
      </c>
      <c r="I407" s="2"/>
      <c r="J407" s="2">
        <f t="shared" si="153"/>
        <v>0.27056277056277056</v>
      </c>
      <c r="K407" s="2">
        <f t="shared" si="154"/>
        <v>0.71320346320346317</v>
      </c>
      <c r="L407" s="2">
        <f t="shared" si="155"/>
        <v>1.1904761904761904E-2</v>
      </c>
      <c r="M407" s="2">
        <f t="shared" si="156"/>
        <v>4.3290043290043628E-3</v>
      </c>
      <c r="N407" s="1">
        <v>250</v>
      </c>
      <c r="O407" s="1">
        <v>659</v>
      </c>
      <c r="P407" s="1">
        <v>11</v>
      </c>
      <c r="U407" s="1">
        <v>0</v>
      </c>
      <c r="V407" s="1">
        <v>4</v>
      </c>
      <c r="AG407" s="5">
        <f>IF(Q407&gt;0,RANK(Q407,(N407:P407,Q407:AE407)),0)</f>
        <v>0</v>
      </c>
      <c r="AH407" s="5">
        <f>IF(R407&gt;0,RANK(R407,(N407:P407,Q407:AE407)),0)</f>
        <v>0</v>
      </c>
      <c r="AI407" s="5">
        <f>IF(T407&gt;0,RANK(T407,(N407:P407,Q407:AE407)),0)</f>
        <v>0</v>
      </c>
      <c r="AJ407" s="5">
        <f>IF(S407&gt;0,RANK(S407,(N407:P407,Q407:AE407)),0)</f>
        <v>0</v>
      </c>
      <c r="AK407" s="2">
        <f t="shared" si="157"/>
        <v>0</v>
      </c>
      <c r="AL407" s="2">
        <f t="shared" si="158"/>
        <v>0</v>
      </c>
      <c r="AM407" s="2">
        <f t="shared" si="159"/>
        <v>0</v>
      </c>
      <c r="AN407" s="2">
        <f t="shared" si="160"/>
        <v>0</v>
      </c>
      <c r="AP407" t="s">
        <v>65</v>
      </c>
      <c r="AQ407" t="s">
        <v>240</v>
      </c>
      <c r="AR407">
        <v>1</v>
      </c>
      <c r="AT407" s="88">
        <v>38</v>
      </c>
      <c r="AU407" s="90">
        <v>33</v>
      </c>
      <c r="AV407" s="93">
        <f t="shared" ref="AV407:AV443" si="161">1000*AT407+AU407</f>
        <v>38033</v>
      </c>
      <c r="AX407" s="5" t="s">
        <v>199</v>
      </c>
    </row>
    <row r="408" spans="1:50" hidden="1" outlineLevel="1">
      <c r="A408" t="s">
        <v>23</v>
      </c>
      <c r="B408" t="s">
        <v>240</v>
      </c>
      <c r="C408" s="1">
        <f t="shared" si="152"/>
        <v>28958</v>
      </c>
      <c r="D408" s="7">
        <f>IF(N408&gt;0, RANK(N408,(N408:P408,Q408:AE408)),0)</f>
        <v>2</v>
      </c>
      <c r="E408" s="7">
        <f>IF(O408&gt;0,RANK(O408,(N408:P408,Q408:AE408)),0)</f>
        <v>1</v>
      </c>
      <c r="F408" s="7">
        <f>IF(P408&gt;0,RANK(P408,(N408:P408,Q408:AE408)),0)</f>
        <v>3</v>
      </c>
      <c r="G408" s="53">
        <f t="shared" si="150"/>
        <v>7704</v>
      </c>
      <c r="H408" s="56">
        <f t="shared" si="151"/>
        <v>0.26604047240831546</v>
      </c>
      <c r="I408" s="2"/>
      <c r="J408" s="2">
        <f t="shared" si="153"/>
        <v>0.34688169072449754</v>
      </c>
      <c r="K408" s="2">
        <f t="shared" si="154"/>
        <v>0.612922163132813</v>
      </c>
      <c r="L408" s="2">
        <f t="shared" si="155"/>
        <v>2.4034809033773051E-2</v>
      </c>
      <c r="M408" s="2">
        <f t="shared" si="156"/>
        <v>1.6161337108916353E-2</v>
      </c>
      <c r="N408" s="1">
        <v>10045</v>
      </c>
      <c r="O408" s="1">
        <v>17749</v>
      </c>
      <c r="P408" s="1">
        <v>696</v>
      </c>
      <c r="U408" s="1">
        <v>36</v>
      </c>
      <c r="V408" s="1">
        <v>432</v>
      </c>
      <c r="AG408" s="5">
        <f>IF(Q408&gt;0,RANK(Q408,(N408:P408,Q408:AE408)),0)</f>
        <v>0</v>
      </c>
      <c r="AH408" s="5">
        <f>IF(R408&gt;0,RANK(R408,(N408:P408,Q408:AE408)),0)</f>
        <v>0</v>
      </c>
      <c r="AI408" s="5">
        <f>IF(T408&gt;0,RANK(T408,(N408:P408,Q408:AE408)),0)</f>
        <v>0</v>
      </c>
      <c r="AJ408" s="5">
        <f>IF(S408&gt;0,RANK(S408,(N408:P408,Q408:AE408)),0)</f>
        <v>0</v>
      </c>
      <c r="AK408" s="2">
        <f t="shared" si="157"/>
        <v>0</v>
      </c>
      <c r="AL408" s="2">
        <f t="shared" si="158"/>
        <v>0</v>
      </c>
      <c r="AM408" s="2">
        <f t="shared" si="159"/>
        <v>0</v>
      </c>
      <c r="AN408" s="2">
        <f t="shared" si="160"/>
        <v>0</v>
      </c>
      <c r="AP408" t="s">
        <v>23</v>
      </c>
      <c r="AQ408" t="s">
        <v>240</v>
      </c>
      <c r="AR408">
        <v>1</v>
      </c>
      <c r="AT408" s="88">
        <v>38</v>
      </c>
      <c r="AU408" s="90">
        <v>35</v>
      </c>
      <c r="AV408" s="93">
        <f t="shared" si="161"/>
        <v>38035</v>
      </c>
      <c r="AX408" s="5" t="s">
        <v>199</v>
      </c>
    </row>
    <row r="409" spans="1:50" hidden="1" outlineLevel="1">
      <c r="A409" t="s">
        <v>51</v>
      </c>
      <c r="B409" t="s">
        <v>240</v>
      </c>
      <c r="C409" s="1">
        <f t="shared" si="152"/>
        <v>1423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>IF(P409&gt;0,RANK(P409,(N409:P409,Q409:AE409)),0)</f>
        <v>3</v>
      </c>
      <c r="G409" s="53">
        <f t="shared" si="150"/>
        <v>451</v>
      </c>
      <c r="H409" s="56">
        <f t="shared" si="151"/>
        <v>0.3169360505973296</v>
      </c>
      <c r="I409" s="2"/>
      <c r="J409" s="2">
        <f t="shared" si="153"/>
        <v>0.33239634574841881</v>
      </c>
      <c r="K409" s="2">
        <f t="shared" si="154"/>
        <v>0.64933239634574846</v>
      </c>
      <c r="L409" s="2">
        <f t="shared" si="155"/>
        <v>1.1243851018973999E-2</v>
      </c>
      <c r="M409" s="2">
        <f t="shared" si="156"/>
        <v>7.0274068868587287E-3</v>
      </c>
      <c r="N409" s="1">
        <v>473</v>
      </c>
      <c r="O409" s="1">
        <v>924</v>
      </c>
      <c r="P409" s="1">
        <v>16</v>
      </c>
      <c r="U409" s="1">
        <v>0</v>
      </c>
      <c r="V409" s="1">
        <v>10</v>
      </c>
      <c r="AG409" s="5">
        <f>IF(Q409&gt;0,RANK(Q409,(N409:P409,Q409:AE409)),0)</f>
        <v>0</v>
      </c>
      <c r="AH409" s="5">
        <f>IF(R409&gt;0,RANK(R409,(N409:P409,Q409:AE409)),0)</f>
        <v>0</v>
      </c>
      <c r="AI409" s="5">
        <f>IF(T409&gt;0,RANK(T409,(N409:P409,Q409:AE409)),0)</f>
        <v>0</v>
      </c>
      <c r="AJ409" s="5">
        <f>IF(S409&gt;0,RANK(S409,(N409:P409,Q409:AE409)),0)</f>
        <v>0</v>
      </c>
      <c r="AK409" s="2">
        <f t="shared" si="157"/>
        <v>0</v>
      </c>
      <c r="AL409" s="2">
        <f t="shared" si="158"/>
        <v>0</v>
      </c>
      <c r="AM409" s="2">
        <f t="shared" si="159"/>
        <v>0</v>
      </c>
      <c r="AN409" s="2">
        <f t="shared" si="160"/>
        <v>0</v>
      </c>
      <c r="AP409" t="s">
        <v>51</v>
      </c>
      <c r="AQ409" t="s">
        <v>240</v>
      </c>
      <c r="AR409">
        <v>1</v>
      </c>
      <c r="AT409" s="88">
        <v>38</v>
      </c>
      <c r="AU409" s="90">
        <v>37</v>
      </c>
      <c r="AV409" s="93">
        <f t="shared" si="161"/>
        <v>38037</v>
      </c>
      <c r="AX409" s="5" t="s">
        <v>199</v>
      </c>
    </row>
    <row r="410" spans="1:50" hidden="1" outlineLevel="1">
      <c r="A410" t="s">
        <v>130</v>
      </c>
      <c r="B410" t="s">
        <v>240</v>
      </c>
      <c r="C410" s="1">
        <f t="shared" si="152"/>
        <v>1335</v>
      </c>
      <c r="D410" s="7">
        <f>IF(N410&gt;0, RANK(N410,(N410:P410,Q410:AE410)),0)</f>
        <v>2</v>
      </c>
      <c r="E410" s="7">
        <f>IF(O410&gt;0,RANK(O410,(N410:P410,Q410:AE410)),0)</f>
        <v>1</v>
      </c>
      <c r="F410" s="7">
        <f>IF(P410&gt;0,RANK(P410,(N410:P410,Q410:AE410)),0)</f>
        <v>3</v>
      </c>
      <c r="G410" s="53">
        <f t="shared" si="150"/>
        <v>217</v>
      </c>
      <c r="H410" s="56">
        <f t="shared" si="151"/>
        <v>0.16254681647940075</v>
      </c>
      <c r="I410" s="2"/>
      <c r="J410" s="2">
        <f t="shared" si="153"/>
        <v>0.41123595505617977</v>
      </c>
      <c r="K410" s="2">
        <f t="shared" si="154"/>
        <v>0.57378277153558055</v>
      </c>
      <c r="L410" s="2">
        <f t="shared" si="155"/>
        <v>8.988764044943821E-3</v>
      </c>
      <c r="M410" s="2">
        <f t="shared" si="156"/>
        <v>5.992509363295916E-3</v>
      </c>
      <c r="N410" s="1">
        <v>549</v>
      </c>
      <c r="O410" s="1">
        <v>766</v>
      </c>
      <c r="P410" s="1">
        <v>12</v>
      </c>
      <c r="U410" s="1">
        <v>0</v>
      </c>
      <c r="V410" s="1">
        <v>8</v>
      </c>
      <c r="AG410" s="5">
        <f>IF(Q410&gt;0,RANK(Q410,(N410:P410,Q410:AE410)),0)</f>
        <v>0</v>
      </c>
      <c r="AH410" s="5">
        <f>IF(R410&gt;0,RANK(R410,(N410:P410,Q410:AE410)),0)</f>
        <v>0</v>
      </c>
      <c r="AI410" s="5">
        <f>IF(T410&gt;0,RANK(T410,(N410:P410,Q410:AE410)),0)</f>
        <v>0</v>
      </c>
      <c r="AJ410" s="5">
        <f>IF(S410&gt;0,RANK(S410,(N410:P410,Q410:AE410)),0)</f>
        <v>0</v>
      </c>
      <c r="AK410" s="2">
        <f t="shared" si="157"/>
        <v>0</v>
      </c>
      <c r="AL410" s="2">
        <f t="shared" si="158"/>
        <v>0</v>
      </c>
      <c r="AM410" s="2">
        <f t="shared" si="159"/>
        <v>0</v>
      </c>
      <c r="AN410" s="2">
        <f t="shared" si="160"/>
        <v>0</v>
      </c>
      <c r="AP410" t="s">
        <v>130</v>
      </c>
      <c r="AQ410" t="s">
        <v>240</v>
      </c>
      <c r="AR410">
        <v>1</v>
      </c>
      <c r="AT410" s="88">
        <v>38</v>
      </c>
      <c r="AU410" s="90">
        <v>39</v>
      </c>
      <c r="AV410" s="93">
        <f t="shared" si="161"/>
        <v>38039</v>
      </c>
      <c r="AX410" s="5" t="s">
        <v>199</v>
      </c>
    </row>
    <row r="411" spans="1:50" hidden="1" outlineLevel="1">
      <c r="A411" t="s">
        <v>9</v>
      </c>
      <c r="B411" t="s">
        <v>240</v>
      </c>
      <c r="C411" s="1">
        <f t="shared" si="152"/>
        <v>1363</v>
      </c>
      <c r="D411" s="7">
        <f>IF(N411&gt;0, RANK(N411,(N411:P411,Q411:AE411)),0)</f>
        <v>2</v>
      </c>
      <c r="E411" s="7">
        <f>IF(O411&gt;0,RANK(O411,(N411:P411,Q411:AE411)),0)</f>
        <v>1</v>
      </c>
      <c r="F411" s="7">
        <f>IF(P411&gt;0,RANK(P411,(N411:P411,Q411:AE411)),0)</f>
        <v>3</v>
      </c>
      <c r="G411" s="53">
        <f t="shared" si="150"/>
        <v>497</v>
      </c>
      <c r="H411" s="56">
        <f t="shared" si="151"/>
        <v>0.36463683052090978</v>
      </c>
      <c r="I411" s="2"/>
      <c r="J411" s="2">
        <f t="shared" si="153"/>
        <v>0.30520909757887016</v>
      </c>
      <c r="K411" s="2">
        <f t="shared" si="154"/>
        <v>0.66984592809977994</v>
      </c>
      <c r="L411" s="2">
        <f t="shared" si="155"/>
        <v>1.3939838591342627E-2</v>
      </c>
      <c r="M411" s="2">
        <f t="shared" si="156"/>
        <v>1.1005135730007273E-2</v>
      </c>
      <c r="N411" s="1">
        <v>416</v>
      </c>
      <c r="O411" s="1">
        <v>913</v>
      </c>
      <c r="P411" s="1">
        <v>19</v>
      </c>
      <c r="U411" s="1">
        <v>1</v>
      </c>
      <c r="V411" s="1">
        <v>14</v>
      </c>
      <c r="AG411" s="5">
        <f>IF(Q411&gt;0,RANK(Q411,(N411:P411,Q411:AE411)),0)</f>
        <v>0</v>
      </c>
      <c r="AH411" s="5">
        <f>IF(R411&gt;0,RANK(R411,(N411:P411,Q411:AE411)),0)</f>
        <v>0</v>
      </c>
      <c r="AI411" s="5">
        <f>IF(T411&gt;0,RANK(T411,(N411:P411,Q411:AE411)),0)</f>
        <v>0</v>
      </c>
      <c r="AJ411" s="5">
        <f>IF(S411&gt;0,RANK(S411,(N411:P411,Q411:AE411)),0)</f>
        <v>0</v>
      </c>
      <c r="AK411" s="2">
        <f t="shared" si="157"/>
        <v>0</v>
      </c>
      <c r="AL411" s="2">
        <f t="shared" si="158"/>
        <v>0</v>
      </c>
      <c r="AM411" s="2">
        <f t="shared" si="159"/>
        <v>0</v>
      </c>
      <c r="AN411" s="2">
        <f t="shared" si="160"/>
        <v>0</v>
      </c>
      <c r="AP411" t="s">
        <v>9</v>
      </c>
      <c r="AQ411" t="s">
        <v>240</v>
      </c>
      <c r="AR411">
        <v>1</v>
      </c>
      <c r="AT411" s="88">
        <v>38</v>
      </c>
      <c r="AU411" s="90">
        <v>41</v>
      </c>
      <c r="AV411" s="93">
        <f t="shared" si="161"/>
        <v>38041</v>
      </c>
      <c r="AX411" s="5" t="s">
        <v>199</v>
      </c>
    </row>
    <row r="412" spans="1:50" hidden="1" outlineLevel="1">
      <c r="A412" t="s">
        <v>523</v>
      </c>
      <c r="B412" t="s">
        <v>240</v>
      </c>
      <c r="C412" s="1">
        <f t="shared" si="152"/>
        <v>1330</v>
      </c>
      <c r="D412" s="7">
        <f>IF(N412&gt;0, RANK(N412,(N412:P412,Q412:AE412)),0)</f>
        <v>2</v>
      </c>
      <c r="E412" s="7">
        <f>IF(O412&gt;0,RANK(O412,(N412:P412,Q412:AE412)),0)</f>
        <v>1</v>
      </c>
      <c r="F412" s="7">
        <f>IF(P412&gt;0,RANK(P412,(N412:P412,Q412:AE412)),0)</f>
        <v>3</v>
      </c>
      <c r="G412" s="53">
        <f t="shared" si="150"/>
        <v>277</v>
      </c>
      <c r="H412" s="56">
        <f t="shared" si="151"/>
        <v>0.20827067669172933</v>
      </c>
      <c r="I412" s="2"/>
      <c r="J412" s="2">
        <f t="shared" si="153"/>
        <v>0.38421052631578945</v>
      </c>
      <c r="K412" s="2">
        <f t="shared" si="154"/>
        <v>0.59248120300751883</v>
      </c>
      <c r="L412" s="2">
        <f t="shared" si="155"/>
        <v>1.2781954887218045E-2</v>
      </c>
      <c r="M412" s="2">
        <f t="shared" si="156"/>
        <v>1.0526315789473677E-2</v>
      </c>
      <c r="N412" s="1">
        <v>511</v>
      </c>
      <c r="O412" s="1">
        <v>788</v>
      </c>
      <c r="P412" s="1">
        <v>17</v>
      </c>
      <c r="U412" s="1">
        <v>0</v>
      </c>
      <c r="V412" s="1">
        <v>14</v>
      </c>
      <c r="AG412" s="5">
        <f>IF(Q412&gt;0,RANK(Q412,(N412:P412,Q412:AE412)),0)</f>
        <v>0</v>
      </c>
      <c r="AH412" s="5">
        <f>IF(R412&gt;0,RANK(R412,(N412:P412,Q412:AE412)),0)</f>
        <v>0</v>
      </c>
      <c r="AI412" s="5">
        <f>IF(T412&gt;0,RANK(T412,(N412:P412,Q412:AE412)),0)</f>
        <v>0</v>
      </c>
      <c r="AJ412" s="5">
        <f>IF(S412&gt;0,RANK(S412,(N412:P412,Q412:AE412)),0)</f>
        <v>0</v>
      </c>
      <c r="AK412" s="2">
        <f t="shared" si="157"/>
        <v>0</v>
      </c>
      <c r="AL412" s="2">
        <f t="shared" si="158"/>
        <v>0</v>
      </c>
      <c r="AM412" s="2">
        <f t="shared" si="159"/>
        <v>0</v>
      </c>
      <c r="AN412" s="2">
        <f t="shared" si="160"/>
        <v>0</v>
      </c>
      <c r="AP412" t="s">
        <v>523</v>
      </c>
      <c r="AQ412" t="s">
        <v>240</v>
      </c>
      <c r="AR412">
        <v>1</v>
      </c>
      <c r="AT412" s="88">
        <v>38</v>
      </c>
      <c r="AU412" s="90">
        <v>43</v>
      </c>
      <c r="AV412" s="93">
        <f t="shared" si="161"/>
        <v>38043</v>
      </c>
      <c r="AX412" s="5" t="s">
        <v>199</v>
      </c>
    </row>
    <row r="413" spans="1:50" hidden="1" outlineLevel="1">
      <c r="A413" t="s">
        <v>24</v>
      </c>
      <c r="B413" t="s">
        <v>240</v>
      </c>
      <c r="C413" s="1">
        <f t="shared" si="152"/>
        <v>2186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>IF(P413&gt;0,RANK(P413,(N413:P413,Q413:AE413)),0)</f>
        <v>3</v>
      </c>
      <c r="G413" s="53">
        <f t="shared" si="150"/>
        <v>587</v>
      </c>
      <c r="H413" s="56">
        <f t="shared" si="151"/>
        <v>0.26852698993595608</v>
      </c>
      <c r="I413" s="2"/>
      <c r="J413" s="2">
        <f t="shared" si="153"/>
        <v>0.35544373284537967</v>
      </c>
      <c r="K413" s="2">
        <f t="shared" si="154"/>
        <v>0.62397072278133581</v>
      </c>
      <c r="L413" s="2">
        <f t="shared" si="155"/>
        <v>1.2351326623970723E-2</v>
      </c>
      <c r="M413" s="2">
        <f t="shared" si="156"/>
        <v>8.2342177493138023E-3</v>
      </c>
      <c r="N413" s="1">
        <v>777</v>
      </c>
      <c r="O413" s="1">
        <v>1364</v>
      </c>
      <c r="P413" s="1">
        <v>27</v>
      </c>
      <c r="U413" s="1">
        <v>0</v>
      </c>
      <c r="V413" s="1">
        <v>18</v>
      </c>
      <c r="AG413" s="5">
        <f>IF(Q413&gt;0,RANK(Q413,(N413:P413,Q413:AE413)),0)</f>
        <v>0</v>
      </c>
      <c r="AH413" s="5">
        <f>IF(R413&gt;0,RANK(R413,(N413:P413,Q413:AE413)),0)</f>
        <v>0</v>
      </c>
      <c r="AI413" s="5">
        <f>IF(T413&gt;0,RANK(T413,(N413:P413,Q413:AE413)),0)</f>
        <v>0</v>
      </c>
      <c r="AJ413" s="5">
        <f>IF(S413&gt;0,RANK(S413,(N413:P413,Q413:AE413)),0)</f>
        <v>0</v>
      </c>
      <c r="AK413" s="2">
        <f t="shared" si="157"/>
        <v>0</v>
      </c>
      <c r="AL413" s="2">
        <f t="shared" si="158"/>
        <v>0</v>
      </c>
      <c r="AM413" s="2">
        <f t="shared" si="159"/>
        <v>0</v>
      </c>
      <c r="AN413" s="2">
        <f t="shared" si="160"/>
        <v>0</v>
      </c>
      <c r="AP413" t="s">
        <v>24</v>
      </c>
      <c r="AQ413" t="s">
        <v>240</v>
      </c>
      <c r="AR413">
        <v>1</v>
      </c>
      <c r="AT413" s="88">
        <v>38</v>
      </c>
      <c r="AU413" s="90">
        <v>45</v>
      </c>
      <c r="AV413" s="93">
        <f t="shared" si="161"/>
        <v>38045</v>
      </c>
      <c r="AX413" s="5" t="s">
        <v>199</v>
      </c>
    </row>
    <row r="414" spans="1:50" hidden="1" outlineLevel="1">
      <c r="A414" t="s">
        <v>236</v>
      </c>
      <c r="B414" t="s">
        <v>240</v>
      </c>
      <c r="C414" s="1">
        <f t="shared" si="152"/>
        <v>1085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>IF(P414&gt;0,RANK(P414,(N414:P414,Q414:AE414)),0)</f>
        <v>3</v>
      </c>
      <c r="G414" s="53">
        <f t="shared" si="150"/>
        <v>409</v>
      </c>
      <c r="H414" s="56">
        <f t="shared" si="151"/>
        <v>0.37695852534562213</v>
      </c>
      <c r="I414" s="2"/>
      <c r="J414" s="2">
        <f t="shared" si="153"/>
        <v>0.30691244239631338</v>
      </c>
      <c r="K414" s="2">
        <f t="shared" si="154"/>
        <v>0.68387096774193545</v>
      </c>
      <c r="L414" s="2">
        <f t="shared" si="155"/>
        <v>4.608294930875576E-3</v>
      </c>
      <c r="M414" s="2">
        <f t="shared" si="156"/>
        <v>4.6082949308755361E-3</v>
      </c>
      <c r="N414" s="1">
        <v>333</v>
      </c>
      <c r="O414" s="1">
        <v>742</v>
      </c>
      <c r="P414" s="1">
        <v>5</v>
      </c>
      <c r="U414" s="1">
        <v>0</v>
      </c>
      <c r="V414" s="1">
        <v>5</v>
      </c>
      <c r="AG414" s="5">
        <f>IF(Q414&gt;0,RANK(Q414,(N414:P414,Q414:AE414)),0)</f>
        <v>0</v>
      </c>
      <c r="AH414" s="5">
        <f>IF(R414&gt;0,RANK(R414,(N414:P414,Q414:AE414)),0)</f>
        <v>0</v>
      </c>
      <c r="AI414" s="5">
        <f>IF(T414&gt;0,RANK(T414,(N414:P414,Q414:AE414)),0)</f>
        <v>0</v>
      </c>
      <c r="AJ414" s="5">
        <f>IF(S414&gt;0,RANK(S414,(N414:P414,Q414:AE414)),0)</f>
        <v>0</v>
      </c>
      <c r="AK414" s="2">
        <f t="shared" si="157"/>
        <v>0</v>
      </c>
      <c r="AL414" s="2">
        <f t="shared" si="158"/>
        <v>0</v>
      </c>
      <c r="AM414" s="2">
        <f t="shared" si="159"/>
        <v>0</v>
      </c>
      <c r="AN414" s="2">
        <f t="shared" si="160"/>
        <v>0</v>
      </c>
      <c r="AP414" t="s">
        <v>236</v>
      </c>
      <c r="AQ414" t="s">
        <v>240</v>
      </c>
      <c r="AR414">
        <v>1</v>
      </c>
      <c r="AT414" s="88">
        <v>38</v>
      </c>
      <c r="AU414" s="90">
        <v>47</v>
      </c>
      <c r="AV414" s="93">
        <f t="shared" si="161"/>
        <v>38047</v>
      </c>
      <c r="AX414" s="5" t="s">
        <v>199</v>
      </c>
    </row>
    <row r="415" spans="1:50" hidden="1" outlineLevel="1">
      <c r="A415" t="s">
        <v>910</v>
      </c>
      <c r="B415" t="s">
        <v>240</v>
      </c>
      <c r="C415" s="1">
        <f t="shared" si="152"/>
        <v>2748</v>
      </c>
      <c r="D415" s="7">
        <f>IF(N415&gt;0, RANK(N415,(N415:P415,Q415:AE415)),0)</f>
        <v>1</v>
      </c>
      <c r="E415" s="7">
        <f>IF(O415&gt;0,RANK(O415,(N415:P415,Q415:AE415)),0)</f>
        <v>2</v>
      </c>
      <c r="F415" s="7">
        <f>IF(P415&gt;0,RANK(P415,(N415:P415,Q415:AE415)),0)</f>
        <v>3</v>
      </c>
      <c r="G415" s="53">
        <f t="shared" si="150"/>
        <v>202</v>
      </c>
      <c r="H415" s="56">
        <f t="shared" si="151"/>
        <v>7.3508005822416303E-2</v>
      </c>
      <c r="I415" s="2"/>
      <c r="J415" s="2">
        <f t="shared" si="153"/>
        <v>0.53093158660844253</v>
      </c>
      <c r="K415" s="2">
        <f t="shared" si="154"/>
        <v>0.45742358078602618</v>
      </c>
      <c r="L415" s="2">
        <f t="shared" si="155"/>
        <v>8.0058224163027658E-3</v>
      </c>
      <c r="M415" s="2">
        <f t="shared" si="156"/>
        <v>3.6390101892285198E-3</v>
      </c>
      <c r="N415" s="1">
        <v>1459</v>
      </c>
      <c r="O415" s="1">
        <v>1257</v>
      </c>
      <c r="P415" s="1">
        <v>22</v>
      </c>
      <c r="U415" s="1">
        <v>0</v>
      </c>
      <c r="V415" s="1">
        <v>10</v>
      </c>
      <c r="AG415" s="5">
        <f>IF(Q415&gt;0,RANK(Q415,(N415:P415,Q415:AE415)),0)</f>
        <v>0</v>
      </c>
      <c r="AH415" s="5">
        <f>IF(R415&gt;0,RANK(R415,(N415:P415,Q415:AE415)),0)</f>
        <v>0</v>
      </c>
      <c r="AI415" s="5">
        <f>IF(T415&gt;0,RANK(T415,(N415:P415,Q415:AE415)),0)</f>
        <v>0</v>
      </c>
      <c r="AJ415" s="5">
        <f>IF(S415&gt;0,RANK(S415,(N415:P415,Q415:AE415)),0)</f>
        <v>0</v>
      </c>
      <c r="AK415" s="2">
        <f t="shared" si="157"/>
        <v>0</v>
      </c>
      <c r="AL415" s="2">
        <f t="shared" si="158"/>
        <v>0</v>
      </c>
      <c r="AM415" s="2">
        <f t="shared" si="159"/>
        <v>0</v>
      </c>
      <c r="AN415" s="2">
        <f t="shared" si="160"/>
        <v>0</v>
      </c>
      <c r="AP415" t="s">
        <v>910</v>
      </c>
      <c r="AQ415" t="s">
        <v>240</v>
      </c>
      <c r="AR415">
        <v>1</v>
      </c>
      <c r="AT415" s="88">
        <v>38</v>
      </c>
      <c r="AU415" s="90">
        <v>49</v>
      </c>
      <c r="AV415" s="93">
        <f t="shared" si="161"/>
        <v>38049</v>
      </c>
      <c r="AX415" s="5" t="s">
        <v>199</v>
      </c>
    </row>
    <row r="416" spans="1:50" hidden="1" outlineLevel="1">
      <c r="A416" t="s">
        <v>637</v>
      </c>
      <c r="B416" t="s">
        <v>240</v>
      </c>
      <c r="C416" s="1">
        <f t="shared" si="152"/>
        <v>1538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>IF(P416&gt;0,RANK(P416,(N416:P416,Q416:AE416)),0)</f>
        <v>3</v>
      </c>
      <c r="G416" s="53">
        <f t="shared" si="150"/>
        <v>655</v>
      </c>
      <c r="H416" s="56">
        <f t="shared" si="151"/>
        <v>0.42587776332899868</v>
      </c>
      <c r="I416" s="2"/>
      <c r="J416" s="2">
        <f t="shared" si="153"/>
        <v>0.27568270481144341</v>
      </c>
      <c r="K416" s="2">
        <f t="shared" si="154"/>
        <v>0.70156046814044215</v>
      </c>
      <c r="L416" s="2">
        <f t="shared" si="155"/>
        <v>1.4304291287386216E-2</v>
      </c>
      <c r="M416" s="2">
        <f t="shared" si="156"/>
        <v>8.4525357607282206E-3</v>
      </c>
      <c r="N416" s="1">
        <v>424</v>
      </c>
      <c r="O416" s="1">
        <v>1079</v>
      </c>
      <c r="P416" s="1">
        <v>22</v>
      </c>
      <c r="U416" s="1">
        <v>1</v>
      </c>
      <c r="V416" s="1">
        <v>12</v>
      </c>
      <c r="AG416" s="5">
        <f>IF(Q416&gt;0,RANK(Q416,(N416:P416,Q416:AE416)),0)</f>
        <v>0</v>
      </c>
      <c r="AH416" s="5">
        <f>IF(R416&gt;0,RANK(R416,(N416:P416,Q416:AE416)),0)</f>
        <v>0</v>
      </c>
      <c r="AI416" s="5">
        <f>IF(T416&gt;0,RANK(T416,(N416:P416,Q416:AE416)),0)</f>
        <v>0</v>
      </c>
      <c r="AJ416" s="5">
        <f>IF(S416&gt;0,RANK(S416,(N416:P416,Q416:AE416)),0)</f>
        <v>0</v>
      </c>
      <c r="AK416" s="2">
        <f t="shared" si="157"/>
        <v>0</v>
      </c>
      <c r="AL416" s="2">
        <f t="shared" si="158"/>
        <v>0</v>
      </c>
      <c r="AM416" s="2">
        <f t="shared" si="159"/>
        <v>0</v>
      </c>
      <c r="AN416" s="2">
        <f t="shared" si="160"/>
        <v>0</v>
      </c>
      <c r="AP416" t="s">
        <v>637</v>
      </c>
      <c r="AQ416" t="s">
        <v>240</v>
      </c>
      <c r="AR416">
        <v>1</v>
      </c>
      <c r="AT416" s="88">
        <v>38</v>
      </c>
      <c r="AU416" s="90">
        <v>51</v>
      </c>
      <c r="AV416" s="93">
        <f t="shared" si="161"/>
        <v>38051</v>
      </c>
      <c r="AX416" s="5" t="s">
        <v>199</v>
      </c>
    </row>
    <row r="417" spans="1:50" hidden="1" outlineLevel="1">
      <c r="A417" t="s">
        <v>145</v>
      </c>
      <c r="B417" t="s">
        <v>240</v>
      </c>
      <c r="C417" s="1">
        <f t="shared" si="152"/>
        <v>3379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>IF(P417&gt;0,RANK(P417,(N417:P417,Q417:AE417)),0)</f>
        <v>3</v>
      </c>
      <c r="G417" s="53">
        <f t="shared" si="150"/>
        <v>1067</v>
      </c>
      <c r="H417" s="56">
        <f t="shared" si="151"/>
        <v>0.31577389760284108</v>
      </c>
      <c r="I417" s="2"/>
      <c r="J417" s="2">
        <f t="shared" si="153"/>
        <v>0.32761171944362238</v>
      </c>
      <c r="K417" s="2">
        <f t="shared" si="154"/>
        <v>0.64338561704646346</v>
      </c>
      <c r="L417" s="2">
        <f t="shared" si="155"/>
        <v>1.9532406037289139E-2</v>
      </c>
      <c r="M417" s="2">
        <f t="shared" si="156"/>
        <v>9.4702574726250668E-3</v>
      </c>
      <c r="N417" s="1">
        <v>1107</v>
      </c>
      <c r="O417" s="1">
        <v>2174</v>
      </c>
      <c r="P417" s="1">
        <v>66</v>
      </c>
      <c r="U417" s="1">
        <v>2</v>
      </c>
      <c r="V417" s="1">
        <v>30</v>
      </c>
      <c r="AG417" s="5">
        <f>IF(Q417&gt;0,RANK(Q417,(N417:P417,Q417:AE417)),0)</f>
        <v>0</v>
      </c>
      <c r="AH417" s="5">
        <f>IF(R417&gt;0,RANK(R417,(N417:P417,Q417:AE417)),0)</f>
        <v>0</v>
      </c>
      <c r="AI417" s="5">
        <f>IF(T417&gt;0,RANK(T417,(N417:P417,Q417:AE417)),0)</f>
        <v>0</v>
      </c>
      <c r="AJ417" s="5">
        <f>IF(S417&gt;0,RANK(S417,(N417:P417,Q417:AE417)),0)</f>
        <v>0</v>
      </c>
      <c r="AK417" s="2">
        <f t="shared" si="157"/>
        <v>0</v>
      </c>
      <c r="AL417" s="2">
        <f t="shared" si="158"/>
        <v>0</v>
      </c>
      <c r="AM417" s="2">
        <f t="shared" si="159"/>
        <v>0</v>
      </c>
      <c r="AN417" s="2">
        <f t="shared" si="160"/>
        <v>0</v>
      </c>
      <c r="AP417" t="s">
        <v>145</v>
      </c>
      <c r="AQ417" t="s">
        <v>240</v>
      </c>
      <c r="AR417">
        <v>1</v>
      </c>
      <c r="AT417" s="88">
        <v>38</v>
      </c>
      <c r="AU417" s="90">
        <v>53</v>
      </c>
      <c r="AV417" s="93">
        <f t="shared" si="161"/>
        <v>38053</v>
      </c>
      <c r="AX417" s="5" t="s">
        <v>199</v>
      </c>
    </row>
    <row r="418" spans="1:50" hidden="1" outlineLevel="1">
      <c r="A418" t="s">
        <v>726</v>
      </c>
      <c r="B418" t="s">
        <v>240</v>
      </c>
      <c r="C418" s="1">
        <f t="shared" si="152"/>
        <v>4931</v>
      </c>
      <c r="D418" s="7">
        <f>IF(N418&gt;0, RANK(N418,(N418:P418,Q418:AE418)),0)</f>
        <v>2</v>
      </c>
      <c r="E418" s="7">
        <f>IF(O418&gt;0,RANK(O418,(N418:P418,Q418:AE418)),0)</f>
        <v>1</v>
      </c>
      <c r="F418" s="7">
        <f>IF(P418&gt;0,RANK(P418,(N418:P418,Q418:AE418)),0)</f>
        <v>3</v>
      </c>
      <c r="G418" s="53">
        <f t="shared" si="150"/>
        <v>1041</v>
      </c>
      <c r="H418" s="56">
        <f t="shared" si="151"/>
        <v>0.21111336442912187</v>
      </c>
      <c r="I418" s="2"/>
      <c r="J418" s="2">
        <f t="shared" si="153"/>
        <v>0.38369499087406206</v>
      </c>
      <c r="K418" s="2">
        <f t="shared" si="154"/>
        <v>0.59480835530318399</v>
      </c>
      <c r="L418" s="2">
        <f t="shared" si="155"/>
        <v>1.5818292435611437E-2</v>
      </c>
      <c r="M418" s="2">
        <f t="shared" si="156"/>
        <v>5.6783613871424603E-3</v>
      </c>
      <c r="N418" s="1">
        <v>1892</v>
      </c>
      <c r="O418" s="1">
        <v>2933</v>
      </c>
      <c r="P418" s="1">
        <v>78</v>
      </c>
      <c r="U418" s="1">
        <v>2</v>
      </c>
      <c r="V418" s="1">
        <v>26</v>
      </c>
      <c r="AG418" s="5">
        <f>IF(Q418&gt;0,RANK(Q418,(N418:P418,Q418:AE418)),0)</f>
        <v>0</v>
      </c>
      <c r="AH418" s="5">
        <f>IF(R418&gt;0,RANK(R418,(N418:P418,Q418:AE418)),0)</f>
        <v>0</v>
      </c>
      <c r="AI418" s="5">
        <f>IF(T418&gt;0,RANK(T418,(N418:P418,Q418:AE418)),0)</f>
        <v>0</v>
      </c>
      <c r="AJ418" s="5">
        <f>IF(S418&gt;0,RANK(S418,(N418:P418,Q418:AE418)),0)</f>
        <v>0</v>
      </c>
      <c r="AK418" s="2">
        <f t="shared" si="157"/>
        <v>0</v>
      </c>
      <c r="AL418" s="2">
        <f t="shared" si="158"/>
        <v>0</v>
      </c>
      <c r="AM418" s="2">
        <f t="shared" si="159"/>
        <v>0</v>
      </c>
      <c r="AN418" s="2">
        <f t="shared" si="160"/>
        <v>0</v>
      </c>
      <c r="AP418" t="s">
        <v>726</v>
      </c>
      <c r="AQ418" t="s">
        <v>240</v>
      </c>
      <c r="AR418">
        <v>1</v>
      </c>
      <c r="AT418" s="88">
        <v>38</v>
      </c>
      <c r="AU418" s="90">
        <v>55</v>
      </c>
      <c r="AV418" s="93">
        <f t="shared" si="161"/>
        <v>38055</v>
      </c>
      <c r="AX418" s="5" t="s">
        <v>199</v>
      </c>
    </row>
    <row r="419" spans="1:50" hidden="1" outlineLevel="1">
      <c r="A419" t="s">
        <v>31</v>
      </c>
      <c r="B419" t="s">
        <v>240</v>
      </c>
      <c r="C419" s="1">
        <f t="shared" si="152"/>
        <v>4461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>IF(P419&gt;0,RANK(P419,(N419:P419,Q419:AE419)),0)</f>
        <v>3</v>
      </c>
      <c r="G419" s="53">
        <f t="shared" si="150"/>
        <v>1700</v>
      </c>
      <c r="H419" s="56">
        <f t="shared" si="151"/>
        <v>0.38108047522976912</v>
      </c>
      <c r="I419" s="2"/>
      <c r="J419" s="2">
        <f t="shared" si="153"/>
        <v>0.30195023537323468</v>
      </c>
      <c r="K419" s="2">
        <f t="shared" si="154"/>
        <v>0.6830307106030038</v>
      </c>
      <c r="L419" s="2">
        <f t="shared" si="155"/>
        <v>8.7424344317417624E-3</v>
      </c>
      <c r="M419" s="2">
        <f t="shared" si="156"/>
        <v>6.2766195920198175E-3</v>
      </c>
      <c r="N419" s="1">
        <v>1347</v>
      </c>
      <c r="O419" s="1">
        <v>3047</v>
      </c>
      <c r="P419" s="1">
        <v>39</v>
      </c>
      <c r="U419" s="1">
        <v>1</v>
      </c>
      <c r="V419" s="1">
        <v>27</v>
      </c>
      <c r="AG419" s="5">
        <f>IF(Q419&gt;0,RANK(Q419,(N419:P419,Q419:AE419)),0)</f>
        <v>0</v>
      </c>
      <c r="AH419" s="5">
        <f>IF(R419&gt;0,RANK(R419,(N419:P419,Q419:AE419)),0)</f>
        <v>0</v>
      </c>
      <c r="AI419" s="5">
        <f>IF(T419&gt;0,RANK(T419,(N419:P419,Q419:AE419)),0)</f>
        <v>0</v>
      </c>
      <c r="AJ419" s="5">
        <f>IF(S419&gt;0,RANK(S419,(N419:P419,Q419:AE419)),0)</f>
        <v>0</v>
      </c>
      <c r="AK419" s="2">
        <f t="shared" si="157"/>
        <v>0</v>
      </c>
      <c r="AL419" s="2">
        <f t="shared" si="158"/>
        <v>0</v>
      </c>
      <c r="AM419" s="2">
        <f t="shared" si="159"/>
        <v>0</v>
      </c>
      <c r="AN419" s="2">
        <f t="shared" si="160"/>
        <v>0</v>
      </c>
      <c r="AP419" t="s">
        <v>31</v>
      </c>
      <c r="AQ419" t="s">
        <v>240</v>
      </c>
      <c r="AR419">
        <v>1</v>
      </c>
      <c r="AT419" s="88">
        <v>38</v>
      </c>
      <c r="AU419" s="90">
        <v>57</v>
      </c>
      <c r="AV419" s="93">
        <f t="shared" si="161"/>
        <v>38057</v>
      </c>
      <c r="AX419" s="5" t="s">
        <v>199</v>
      </c>
    </row>
    <row r="420" spans="1:50" hidden="1" outlineLevel="1">
      <c r="A420" t="s">
        <v>182</v>
      </c>
      <c r="B420" t="s">
        <v>240</v>
      </c>
      <c r="C420" s="1">
        <f t="shared" si="152"/>
        <v>13548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>IF(P420&gt;0,RANK(P420,(N420:P420,Q420:AE420)),0)</f>
        <v>3</v>
      </c>
      <c r="G420" s="53">
        <f t="shared" si="150"/>
        <v>4755</v>
      </c>
      <c r="H420" s="56">
        <f t="shared" si="151"/>
        <v>0.35097431355181574</v>
      </c>
      <c r="I420" s="2"/>
      <c r="J420" s="2">
        <f t="shared" si="153"/>
        <v>0.31369943903159137</v>
      </c>
      <c r="K420" s="2">
        <f t="shared" si="154"/>
        <v>0.66467375258340711</v>
      </c>
      <c r="L420" s="2">
        <f t="shared" si="155"/>
        <v>1.4688514909949808E-2</v>
      </c>
      <c r="M420" s="2">
        <f t="shared" si="156"/>
        <v>6.9382934750517201E-3</v>
      </c>
      <c r="N420" s="1">
        <v>4250</v>
      </c>
      <c r="O420" s="1">
        <v>9005</v>
      </c>
      <c r="P420" s="1">
        <v>199</v>
      </c>
      <c r="U420" s="1">
        <v>9</v>
      </c>
      <c r="V420" s="1">
        <v>85</v>
      </c>
      <c r="AG420" s="5">
        <f>IF(Q420&gt;0,RANK(Q420,(N420:P420,Q420:AE420)),0)</f>
        <v>0</v>
      </c>
      <c r="AH420" s="5">
        <f>IF(R420&gt;0,RANK(R420,(N420:P420,Q420:AE420)),0)</f>
        <v>0</v>
      </c>
      <c r="AI420" s="5">
        <f>IF(T420&gt;0,RANK(T420,(N420:P420,Q420:AE420)),0)</f>
        <v>0</v>
      </c>
      <c r="AJ420" s="5">
        <f>IF(S420&gt;0,RANK(S420,(N420:P420,Q420:AE420)),0)</f>
        <v>0</v>
      </c>
      <c r="AK420" s="2">
        <f t="shared" si="157"/>
        <v>0</v>
      </c>
      <c r="AL420" s="2">
        <f t="shared" si="158"/>
        <v>0</v>
      </c>
      <c r="AM420" s="2">
        <f t="shared" si="159"/>
        <v>0</v>
      </c>
      <c r="AN420" s="2">
        <f t="shared" si="160"/>
        <v>0</v>
      </c>
      <c r="AP420" t="s">
        <v>182</v>
      </c>
      <c r="AQ420" t="s">
        <v>240</v>
      </c>
      <c r="AR420">
        <v>1</v>
      </c>
      <c r="AT420" s="88">
        <v>38</v>
      </c>
      <c r="AU420" s="90">
        <v>59</v>
      </c>
      <c r="AV420" s="93">
        <f t="shared" si="161"/>
        <v>38059</v>
      </c>
      <c r="AX420" s="5" t="s">
        <v>199</v>
      </c>
    </row>
    <row r="421" spans="1:50" hidden="1" outlineLevel="1">
      <c r="A421" t="s">
        <v>283</v>
      </c>
      <c r="B421" t="s">
        <v>240</v>
      </c>
      <c r="C421" s="1">
        <f t="shared" si="152"/>
        <v>3421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>IF(P421&gt;0,RANK(P421,(N421:P421,Q421:AE421)),0)</f>
        <v>3</v>
      </c>
      <c r="G421" s="53">
        <f t="shared" si="150"/>
        <v>160</v>
      </c>
      <c r="H421" s="56">
        <f t="shared" si="151"/>
        <v>4.67699503069278E-2</v>
      </c>
      <c r="I421" s="2"/>
      <c r="J421" s="2">
        <f t="shared" si="153"/>
        <v>0.4615609470914937</v>
      </c>
      <c r="K421" s="2">
        <f t="shared" si="154"/>
        <v>0.50833089739842152</v>
      </c>
      <c r="L421" s="2">
        <f t="shared" si="155"/>
        <v>2.1338789827535808E-2</v>
      </c>
      <c r="M421" s="2">
        <f t="shared" si="156"/>
        <v>8.7693656825490254E-3</v>
      </c>
      <c r="N421" s="1">
        <v>1579</v>
      </c>
      <c r="O421" s="1">
        <v>1739</v>
      </c>
      <c r="P421" s="1">
        <v>73</v>
      </c>
      <c r="U421" s="1">
        <v>1</v>
      </c>
      <c r="V421" s="1">
        <v>29</v>
      </c>
      <c r="AG421" s="5">
        <f>IF(Q421&gt;0,RANK(Q421,(N421:P421,Q421:AE421)),0)</f>
        <v>0</v>
      </c>
      <c r="AH421" s="5">
        <f>IF(R421&gt;0,RANK(R421,(N421:P421,Q421:AE421)),0)</f>
        <v>0</v>
      </c>
      <c r="AI421" s="5">
        <f>IF(T421&gt;0,RANK(T421,(N421:P421,Q421:AE421)),0)</f>
        <v>0</v>
      </c>
      <c r="AJ421" s="5">
        <f>IF(S421&gt;0,RANK(S421,(N421:P421,Q421:AE421)),0)</f>
        <v>0</v>
      </c>
      <c r="AK421" s="2">
        <f t="shared" si="157"/>
        <v>0</v>
      </c>
      <c r="AL421" s="2">
        <f t="shared" si="158"/>
        <v>0</v>
      </c>
      <c r="AM421" s="2">
        <f t="shared" si="159"/>
        <v>0</v>
      </c>
      <c r="AN421" s="2">
        <f t="shared" si="160"/>
        <v>0</v>
      </c>
      <c r="AP421" t="s">
        <v>283</v>
      </c>
      <c r="AQ421" t="s">
        <v>240</v>
      </c>
      <c r="AR421">
        <v>1</v>
      </c>
      <c r="AT421" s="88">
        <v>38</v>
      </c>
      <c r="AU421" s="90">
        <v>61</v>
      </c>
      <c r="AV421" s="93">
        <f t="shared" si="161"/>
        <v>38061</v>
      </c>
      <c r="AX421" s="5" t="s">
        <v>199</v>
      </c>
    </row>
    <row r="422" spans="1:50" hidden="1" outlineLevel="1">
      <c r="A422" t="s">
        <v>445</v>
      </c>
      <c r="B422" t="s">
        <v>240</v>
      </c>
      <c r="C422" s="1">
        <f t="shared" si="152"/>
        <v>1676</v>
      </c>
      <c r="D422" s="7">
        <f>IF(N422&gt;0, RANK(N422,(N422:P422,Q422:AE422)),0)</f>
        <v>2</v>
      </c>
      <c r="E422" s="7">
        <f>IF(O422&gt;0,RANK(O422,(N422:P422,Q422:AE422)),0)</f>
        <v>1</v>
      </c>
      <c r="F422" s="7">
        <f>IF(P422&gt;0,RANK(P422,(N422:P422,Q422:AE422)),0)</f>
        <v>3</v>
      </c>
      <c r="G422" s="53">
        <f t="shared" si="150"/>
        <v>173</v>
      </c>
      <c r="H422" s="56">
        <f t="shared" si="151"/>
        <v>0.1032219570405728</v>
      </c>
      <c r="I422" s="2"/>
      <c r="J422" s="2">
        <f t="shared" si="153"/>
        <v>0.43735083532219571</v>
      </c>
      <c r="K422" s="2">
        <f t="shared" si="154"/>
        <v>0.54057279236276845</v>
      </c>
      <c r="L422" s="2">
        <f t="shared" si="155"/>
        <v>1.3723150357995227E-2</v>
      </c>
      <c r="M422" s="2">
        <f t="shared" si="156"/>
        <v>8.3532219570405589E-3</v>
      </c>
      <c r="N422" s="1">
        <v>733</v>
      </c>
      <c r="O422" s="1">
        <v>906</v>
      </c>
      <c r="P422" s="1">
        <v>23</v>
      </c>
      <c r="U422" s="1">
        <v>2</v>
      </c>
      <c r="V422" s="1">
        <v>12</v>
      </c>
      <c r="AG422" s="5">
        <f>IF(Q422&gt;0,RANK(Q422,(N422:P422,Q422:AE422)),0)</f>
        <v>0</v>
      </c>
      <c r="AH422" s="5">
        <f>IF(R422&gt;0,RANK(R422,(N422:P422,Q422:AE422)),0)</f>
        <v>0</v>
      </c>
      <c r="AI422" s="5">
        <f>IF(T422&gt;0,RANK(T422,(N422:P422,Q422:AE422)),0)</f>
        <v>0</v>
      </c>
      <c r="AJ422" s="5">
        <f>IF(S422&gt;0,RANK(S422,(N422:P422,Q422:AE422)),0)</f>
        <v>0</v>
      </c>
      <c r="AK422" s="2">
        <f t="shared" si="157"/>
        <v>0</v>
      </c>
      <c r="AL422" s="2">
        <f t="shared" si="158"/>
        <v>0</v>
      </c>
      <c r="AM422" s="2">
        <f t="shared" si="159"/>
        <v>0</v>
      </c>
      <c r="AN422" s="2">
        <f t="shared" si="160"/>
        <v>0</v>
      </c>
      <c r="AP422" t="s">
        <v>445</v>
      </c>
      <c r="AQ422" t="s">
        <v>240</v>
      </c>
      <c r="AR422">
        <v>1</v>
      </c>
      <c r="AT422" s="88">
        <v>38</v>
      </c>
      <c r="AU422" s="90">
        <v>63</v>
      </c>
      <c r="AV422" s="93">
        <f t="shared" si="161"/>
        <v>38063</v>
      </c>
      <c r="AX422" s="5" t="s">
        <v>199</v>
      </c>
    </row>
    <row r="423" spans="1:50" hidden="1" outlineLevel="1">
      <c r="A423" t="s">
        <v>43</v>
      </c>
      <c r="B423" t="s">
        <v>240</v>
      </c>
      <c r="C423" s="1">
        <f t="shared" ref="C423:C444" si="162">SUM(N423:AE423)</f>
        <v>1019</v>
      </c>
      <c r="D423" s="7">
        <f>IF(N423&gt;0, RANK(N423,(N423:P423,Q423:AE423)),0)</f>
        <v>2</v>
      </c>
      <c r="E423" s="7">
        <f>IF(O423&gt;0,RANK(O423,(N423:P423,Q423:AE423)),0)</f>
        <v>1</v>
      </c>
      <c r="F423" s="7">
        <f>IF(P423&gt;0,RANK(P423,(N423:P423,Q423:AE423)),0)</f>
        <v>3</v>
      </c>
      <c r="G423" s="53">
        <f t="shared" si="150"/>
        <v>316</v>
      </c>
      <c r="H423" s="56">
        <f t="shared" si="151"/>
        <v>0.310107948969578</v>
      </c>
      <c r="I423" s="2"/>
      <c r="J423" s="2">
        <f t="shared" ref="J423:J444" si="163">IF($C423=0,"-",N423/$C423)</f>
        <v>0.33562315996074582</v>
      </c>
      <c r="K423" s="2">
        <f t="shared" ref="K423:K444" si="164">IF($C423=0,"-",O423/$C423)</f>
        <v>0.64573110893032382</v>
      </c>
      <c r="L423" s="2">
        <f t="shared" ref="L423:L444" si="165">IF($C423=0,"-",P423/$C423)</f>
        <v>1.2757605495583905E-2</v>
      </c>
      <c r="M423" s="2">
        <f t="shared" ref="M423:M444" si="166">IF(C423=0,"-",(1-J423-K423-L423))</f>
        <v>5.8881256133465135E-3</v>
      </c>
      <c r="N423" s="1">
        <v>342</v>
      </c>
      <c r="O423" s="1">
        <v>658</v>
      </c>
      <c r="P423" s="1">
        <v>13</v>
      </c>
      <c r="U423" s="1">
        <v>0</v>
      </c>
      <c r="V423" s="1">
        <v>6</v>
      </c>
      <c r="AG423" s="5">
        <f>IF(Q423&gt;0,RANK(Q423,(N423:P423,Q423:AE423)),0)</f>
        <v>0</v>
      </c>
      <c r="AH423" s="5">
        <f>IF(R423&gt;0,RANK(R423,(N423:P423,Q423:AE423)),0)</f>
        <v>0</v>
      </c>
      <c r="AI423" s="5">
        <f>IF(T423&gt;0,RANK(T423,(N423:P423,Q423:AE423)),0)</f>
        <v>0</v>
      </c>
      <c r="AJ423" s="5">
        <f>IF(S423&gt;0,RANK(S423,(N423:P423,Q423:AE423)),0)</f>
        <v>0</v>
      </c>
      <c r="AK423" s="2">
        <f t="shared" ref="AK423:AK444" si="167">IF($C423=0,"-",Q423/$C423)</f>
        <v>0</v>
      </c>
      <c r="AL423" s="2">
        <f t="shared" ref="AL423:AL444" si="168">IF($C423=0,"-",R423/$C423)</f>
        <v>0</v>
      </c>
      <c r="AM423" s="2">
        <f t="shared" ref="AM423:AM444" si="169">IF($C423=0,"-",T423/$C423)</f>
        <v>0</v>
      </c>
      <c r="AN423" s="2">
        <f t="shared" ref="AN423:AN444" si="170">IF($C423=0,"-",S423/$C423)</f>
        <v>0</v>
      </c>
      <c r="AP423" t="s">
        <v>43</v>
      </c>
      <c r="AQ423" t="s">
        <v>240</v>
      </c>
      <c r="AR423">
        <v>1</v>
      </c>
      <c r="AT423" s="88">
        <v>38</v>
      </c>
      <c r="AU423" s="90">
        <v>65</v>
      </c>
      <c r="AV423" s="93">
        <f t="shared" si="161"/>
        <v>38065</v>
      </c>
      <c r="AX423" s="5" t="s">
        <v>199</v>
      </c>
    </row>
    <row r="424" spans="1:50" hidden="1" outlineLevel="1">
      <c r="A424" t="s">
        <v>397</v>
      </c>
      <c r="B424" t="s">
        <v>240</v>
      </c>
      <c r="C424" s="1">
        <f t="shared" si="162"/>
        <v>3236</v>
      </c>
      <c r="D424" s="7">
        <f>IF(N424&gt;0, RANK(N424,(N424:P424,Q424:AE424)),0)</f>
        <v>2</v>
      </c>
      <c r="E424" s="7">
        <f>IF(O424&gt;0,RANK(O424,(N424:P424,Q424:AE424)),0)</f>
        <v>1</v>
      </c>
      <c r="F424" s="7">
        <f>IF(P424&gt;0,RANK(P424,(N424:P424,Q424:AE424)),0)</f>
        <v>3</v>
      </c>
      <c r="G424" s="53">
        <f t="shared" si="150"/>
        <v>1162</v>
      </c>
      <c r="H424" s="56">
        <f t="shared" si="151"/>
        <v>0.35908529048207666</v>
      </c>
      <c r="I424" s="2"/>
      <c r="J424" s="2">
        <f t="shared" si="163"/>
        <v>0.30995055624227441</v>
      </c>
      <c r="K424" s="2">
        <f t="shared" si="164"/>
        <v>0.66903584672435101</v>
      </c>
      <c r="L424" s="2">
        <f t="shared" si="165"/>
        <v>1.4833127317676144E-2</v>
      </c>
      <c r="M424" s="2">
        <f t="shared" si="166"/>
        <v>6.180469715698432E-3</v>
      </c>
      <c r="N424" s="1">
        <v>1003</v>
      </c>
      <c r="O424" s="1">
        <v>2165</v>
      </c>
      <c r="P424" s="1">
        <v>48</v>
      </c>
      <c r="U424" s="1">
        <v>1</v>
      </c>
      <c r="V424" s="1">
        <v>19</v>
      </c>
      <c r="AG424" s="5">
        <f>IF(Q424&gt;0,RANK(Q424,(N424:P424,Q424:AE424)),0)</f>
        <v>0</v>
      </c>
      <c r="AH424" s="5">
        <f>IF(R424&gt;0,RANK(R424,(N424:P424,Q424:AE424)),0)</f>
        <v>0</v>
      </c>
      <c r="AI424" s="5">
        <f>IF(T424&gt;0,RANK(T424,(N424:P424,Q424:AE424)),0)</f>
        <v>0</v>
      </c>
      <c r="AJ424" s="5">
        <f>IF(S424&gt;0,RANK(S424,(N424:P424,Q424:AE424)),0)</f>
        <v>0</v>
      </c>
      <c r="AK424" s="2">
        <f t="shared" si="167"/>
        <v>0</v>
      </c>
      <c r="AL424" s="2">
        <f t="shared" si="168"/>
        <v>0</v>
      </c>
      <c r="AM424" s="2">
        <f t="shared" si="169"/>
        <v>0</v>
      </c>
      <c r="AN424" s="2">
        <f t="shared" si="170"/>
        <v>0</v>
      </c>
      <c r="AP424" t="s">
        <v>397</v>
      </c>
      <c r="AQ424" t="s">
        <v>240</v>
      </c>
      <c r="AR424">
        <v>1</v>
      </c>
      <c r="AT424" s="88">
        <v>38</v>
      </c>
      <c r="AU424" s="90">
        <v>67</v>
      </c>
      <c r="AV424" s="93">
        <f t="shared" si="161"/>
        <v>38067</v>
      </c>
      <c r="AX424" s="5" t="s">
        <v>199</v>
      </c>
    </row>
    <row r="425" spans="1:50" hidden="1" outlineLevel="1">
      <c r="A425" t="s">
        <v>904</v>
      </c>
      <c r="B425" t="s">
        <v>240</v>
      </c>
      <c r="C425" s="1">
        <f t="shared" si="162"/>
        <v>2192</v>
      </c>
      <c r="D425" s="7">
        <f>IF(N425&gt;0, RANK(N425,(N425:P425,Q425:AE425)),0)</f>
        <v>1</v>
      </c>
      <c r="E425" s="7">
        <f>IF(O425&gt;0,RANK(O425,(N425:P425,Q425:AE425)),0)</f>
        <v>2</v>
      </c>
      <c r="F425" s="7">
        <f>IF(P425&gt;0,RANK(P425,(N425:P425,Q425:AE425)),0)</f>
        <v>3</v>
      </c>
      <c r="G425" s="53">
        <f t="shared" si="150"/>
        <v>58</v>
      </c>
      <c r="H425" s="56">
        <f t="shared" si="151"/>
        <v>2.6459854014598539E-2</v>
      </c>
      <c r="I425" s="2"/>
      <c r="J425" s="2">
        <f t="shared" si="163"/>
        <v>0.50729927007299269</v>
      </c>
      <c r="K425" s="2">
        <f t="shared" si="164"/>
        <v>0.48083941605839414</v>
      </c>
      <c r="L425" s="2">
        <f t="shared" si="165"/>
        <v>8.2116788321167887E-3</v>
      </c>
      <c r="M425" s="2">
        <f t="shared" si="166"/>
        <v>3.6496350364963771E-3</v>
      </c>
      <c r="N425" s="1">
        <v>1112</v>
      </c>
      <c r="O425" s="1">
        <v>1054</v>
      </c>
      <c r="P425" s="1">
        <v>18</v>
      </c>
      <c r="U425" s="1">
        <v>0</v>
      </c>
      <c r="V425" s="1">
        <v>8</v>
      </c>
      <c r="AG425" s="5">
        <f>IF(Q425&gt;0,RANK(Q425,(N425:P425,Q425:AE425)),0)</f>
        <v>0</v>
      </c>
      <c r="AH425" s="5">
        <f>IF(R425&gt;0,RANK(R425,(N425:P425,Q425:AE425)),0)</f>
        <v>0</v>
      </c>
      <c r="AI425" s="5">
        <f>IF(T425&gt;0,RANK(T425,(N425:P425,Q425:AE425)),0)</f>
        <v>0</v>
      </c>
      <c r="AJ425" s="5">
        <f>IF(S425&gt;0,RANK(S425,(N425:P425,Q425:AE425)),0)</f>
        <v>0</v>
      </c>
      <c r="AK425" s="2">
        <f t="shared" si="167"/>
        <v>0</v>
      </c>
      <c r="AL425" s="2">
        <f t="shared" si="168"/>
        <v>0</v>
      </c>
      <c r="AM425" s="2">
        <f t="shared" si="169"/>
        <v>0</v>
      </c>
      <c r="AN425" s="2">
        <f t="shared" si="170"/>
        <v>0</v>
      </c>
      <c r="AP425" t="s">
        <v>904</v>
      </c>
      <c r="AQ425" t="s">
        <v>240</v>
      </c>
      <c r="AR425">
        <v>1</v>
      </c>
      <c r="AT425" s="88">
        <v>38</v>
      </c>
      <c r="AU425" s="90">
        <v>69</v>
      </c>
      <c r="AV425" s="93">
        <f t="shared" si="161"/>
        <v>38069</v>
      </c>
      <c r="AX425" s="5" t="s">
        <v>199</v>
      </c>
    </row>
    <row r="426" spans="1:50" hidden="1" outlineLevel="1">
      <c r="A426" t="s">
        <v>704</v>
      </c>
      <c r="B426" t="s">
        <v>240</v>
      </c>
      <c r="C426" s="1">
        <f t="shared" si="162"/>
        <v>4976</v>
      </c>
      <c r="D426" s="7">
        <f>IF(N426&gt;0, RANK(N426,(N426:P426,Q426:AE426)),0)</f>
        <v>2</v>
      </c>
      <c r="E426" s="7">
        <f>IF(O426&gt;0,RANK(O426,(N426:P426,Q426:AE426)),0)</f>
        <v>1</v>
      </c>
      <c r="F426" s="7">
        <f>IF(P426&gt;0,RANK(P426,(N426:P426,Q426:AE426)),0)</f>
        <v>3</v>
      </c>
      <c r="G426" s="53">
        <f t="shared" si="150"/>
        <v>603</v>
      </c>
      <c r="H426" s="56">
        <f t="shared" si="151"/>
        <v>0.12118167202572347</v>
      </c>
      <c r="I426" s="2"/>
      <c r="J426" s="2">
        <f t="shared" si="163"/>
        <v>0.42785369774919613</v>
      </c>
      <c r="K426" s="2">
        <f t="shared" si="164"/>
        <v>0.54903536977491962</v>
      </c>
      <c r="L426" s="2">
        <f t="shared" si="165"/>
        <v>1.4871382636655949E-2</v>
      </c>
      <c r="M426" s="2">
        <f t="shared" si="166"/>
        <v>8.2395498392283002E-3</v>
      </c>
      <c r="N426" s="1">
        <v>2129</v>
      </c>
      <c r="O426" s="1">
        <v>2732</v>
      </c>
      <c r="P426" s="1">
        <v>74</v>
      </c>
      <c r="U426" s="1">
        <v>4</v>
      </c>
      <c r="V426" s="1">
        <v>37</v>
      </c>
      <c r="AG426" s="5">
        <f>IF(Q426&gt;0,RANK(Q426,(N426:P426,Q426:AE426)),0)</f>
        <v>0</v>
      </c>
      <c r="AH426" s="5">
        <f>IF(R426&gt;0,RANK(R426,(N426:P426,Q426:AE426)),0)</f>
        <v>0</v>
      </c>
      <c r="AI426" s="5">
        <f>IF(T426&gt;0,RANK(T426,(N426:P426,Q426:AE426)),0)</f>
        <v>0</v>
      </c>
      <c r="AJ426" s="5">
        <f>IF(S426&gt;0,RANK(S426,(N426:P426,Q426:AE426)),0)</f>
        <v>0</v>
      </c>
      <c r="AK426" s="2">
        <f t="shared" si="167"/>
        <v>0</v>
      </c>
      <c r="AL426" s="2">
        <f t="shared" si="168"/>
        <v>0</v>
      </c>
      <c r="AM426" s="2">
        <f t="shared" si="169"/>
        <v>0</v>
      </c>
      <c r="AN426" s="2">
        <f t="shared" si="170"/>
        <v>0</v>
      </c>
      <c r="AP426" t="s">
        <v>704</v>
      </c>
      <c r="AQ426" t="s">
        <v>240</v>
      </c>
      <c r="AR426">
        <v>1</v>
      </c>
      <c r="AT426" s="88">
        <v>38</v>
      </c>
      <c r="AU426" s="90">
        <v>71</v>
      </c>
      <c r="AV426" s="93">
        <f t="shared" si="161"/>
        <v>38071</v>
      </c>
      <c r="AX426" s="5" t="s">
        <v>199</v>
      </c>
    </row>
    <row r="427" spans="1:50" hidden="1" outlineLevel="1">
      <c r="A427" t="s">
        <v>101</v>
      </c>
      <c r="B427" t="s">
        <v>240</v>
      </c>
      <c r="C427" s="1">
        <f t="shared" si="162"/>
        <v>2409</v>
      </c>
      <c r="D427" s="7">
        <f>IF(N427&gt;0, RANK(N427,(N427:P427,Q427:AE427)),0)</f>
        <v>1</v>
      </c>
      <c r="E427" s="7">
        <f>IF(O427&gt;0,RANK(O427,(N427:P427,Q427:AE427)),0)</f>
        <v>2</v>
      </c>
      <c r="F427" s="7">
        <f>IF(P427&gt;0,RANK(P427,(N427:P427,Q427:AE427)),0)</f>
        <v>3</v>
      </c>
      <c r="G427" s="53">
        <f t="shared" si="150"/>
        <v>194</v>
      </c>
      <c r="H427" s="56">
        <f t="shared" si="151"/>
        <v>8.0531340805313406E-2</v>
      </c>
      <c r="I427" s="2"/>
      <c r="J427" s="2">
        <f t="shared" si="163"/>
        <v>0.52968036529680362</v>
      </c>
      <c r="K427" s="2">
        <f t="shared" si="164"/>
        <v>0.44914902449149025</v>
      </c>
      <c r="L427" s="2">
        <f t="shared" si="165"/>
        <v>1.4113740141137402E-2</v>
      </c>
      <c r="M427" s="2">
        <f t="shared" si="166"/>
        <v>7.0568700705687295E-3</v>
      </c>
      <c r="N427" s="1">
        <v>1276</v>
      </c>
      <c r="O427" s="1">
        <v>1082</v>
      </c>
      <c r="P427" s="1">
        <v>34</v>
      </c>
      <c r="U427" s="1">
        <v>0</v>
      </c>
      <c r="V427" s="1">
        <v>17</v>
      </c>
      <c r="AG427" s="5">
        <f>IF(Q427&gt;0,RANK(Q427,(N427:P427,Q427:AE427)),0)</f>
        <v>0</v>
      </c>
      <c r="AH427" s="5">
        <f>IF(R427&gt;0,RANK(R427,(N427:P427,Q427:AE427)),0)</f>
        <v>0</v>
      </c>
      <c r="AI427" s="5">
        <f>IF(T427&gt;0,RANK(T427,(N427:P427,Q427:AE427)),0)</f>
        <v>0</v>
      </c>
      <c r="AJ427" s="5">
        <f>IF(S427&gt;0,RANK(S427,(N427:P427,Q427:AE427)),0)</f>
        <v>0</v>
      </c>
      <c r="AK427" s="2">
        <f t="shared" si="167"/>
        <v>0</v>
      </c>
      <c r="AL427" s="2">
        <f t="shared" si="168"/>
        <v>0</v>
      </c>
      <c r="AM427" s="2">
        <f t="shared" si="169"/>
        <v>0</v>
      </c>
      <c r="AN427" s="2">
        <f t="shared" si="170"/>
        <v>0</v>
      </c>
      <c r="AP427" t="s">
        <v>101</v>
      </c>
      <c r="AQ427" t="s">
        <v>240</v>
      </c>
      <c r="AR427">
        <v>1</v>
      </c>
      <c r="AT427" s="88">
        <v>38</v>
      </c>
      <c r="AU427" s="90">
        <v>73</v>
      </c>
      <c r="AV427" s="93">
        <f t="shared" si="161"/>
        <v>38073</v>
      </c>
      <c r="AX427" s="5" t="s">
        <v>199</v>
      </c>
    </row>
    <row r="428" spans="1:50" hidden="1" outlineLevel="1">
      <c r="A428" t="s">
        <v>406</v>
      </c>
      <c r="B428" t="s">
        <v>240</v>
      </c>
      <c r="C428" s="1">
        <f t="shared" si="162"/>
        <v>1270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>IF(P428&gt;0,RANK(P428,(N428:P428,Q428:AE428)),0)</f>
        <v>3</v>
      </c>
      <c r="G428" s="53">
        <f t="shared" si="150"/>
        <v>302</v>
      </c>
      <c r="H428" s="56">
        <f t="shared" si="151"/>
        <v>0.23779527559055119</v>
      </c>
      <c r="I428" s="2"/>
      <c r="J428" s="2">
        <f t="shared" si="163"/>
        <v>0.36929133858267715</v>
      </c>
      <c r="K428" s="2">
        <f t="shared" si="164"/>
        <v>0.6070866141732284</v>
      </c>
      <c r="L428" s="2">
        <f t="shared" si="165"/>
        <v>1.7322834645669291E-2</v>
      </c>
      <c r="M428" s="2">
        <f t="shared" si="166"/>
        <v>6.2992125984251551E-3</v>
      </c>
      <c r="N428" s="1">
        <v>469</v>
      </c>
      <c r="O428" s="1">
        <v>771</v>
      </c>
      <c r="P428" s="1">
        <v>22</v>
      </c>
      <c r="U428" s="1">
        <v>0</v>
      </c>
      <c r="V428" s="1">
        <v>8</v>
      </c>
      <c r="AG428" s="5">
        <f>IF(Q428&gt;0,RANK(Q428,(N428:P428,Q428:AE428)),0)</f>
        <v>0</v>
      </c>
      <c r="AH428" s="5">
        <f>IF(R428&gt;0,RANK(R428,(N428:P428,Q428:AE428)),0)</f>
        <v>0</v>
      </c>
      <c r="AI428" s="5">
        <f>IF(T428&gt;0,RANK(T428,(N428:P428,Q428:AE428)),0)</f>
        <v>0</v>
      </c>
      <c r="AJ428" s="5">
        <f>IF(S428&gt;0,RANK(S428,(N428:P428,Q428:AE428)),0)</f>
        <v>0</v>
      </c>
      <c r="AK428" s="2">
        <f t="shared" si="167"/>
        <v>0</v>
      </c>
      <c r="AL428" s="2">
        <f t="shared" si="168"/>
        <v>0</v>
      </c>
      <c r="AM428" s="2">
        <f t="shared" si="169"/>
        <v>0</v>
      </c>
      <c r="AN428" s="2">
        <f t="shared" si="170"/>
        <v>0</v>
      </c>
      <c r="AP428" t="s">
        <v>406</v>
      </c>
      <c r="AQ428" t="s">
        <v>240</v>
      </c>
      <c r="AR428">
        <v>1</v>
      </c>
      <c r="AT428" s="88">
        <v>38</v>
      </c>
      <c r="AU428" s="90">
        <v>75</v>
      </c>
      <c r="AV428" s="93">
        <f t="shared" si="161"/>
        <v>38075</v>
      </c>
      <c r="AX428" s="5" t="s">
        <v>199</v>
      </c>
    </row>
    <row r="429" spans="1:50" hidden="1" outlineLevel="1">
      <c r="A429" t="s">
        <v>172</v>
      </c>
      <c r="B429" t="s">
        <v>240</v>
      </c>
      <c r="C429" s="1">
        <f t="shared" si="162"/>
        <v>7520</v>
      </c>
      <c r="D429" s="7">
        <f>IF(N429&gt;0, RANK(N429,(N429:P429,Q429:AE429)),0)</f>
        <v>2</v>
      </c>
      <c r="E429" s="7">
        <f>IF(O429&gt;0,RANK(O429,(N429:P429,Q429:AE429)),0)</f>
        <v>1</v>
      </c>
      <c r="F429" s="7">
        <f>IF(P429&gt;0,RANK(P429,(N429:P429,Q429:AE429)),0)</f>
        <v>3</v>
      </c>
      <c r="G429" s="53">
        <f t="shared" si="150"/>
        <v>2124</v>
      </c>
      <c r="H429" s="56">
        <f t="shared" si="151"/>
        <v>0.2824468085106383</v>
      </c>
      <c r="I429" s="2"/>
      <c r="J429" s="2">
        <f t="shared" si="163"/>
        <v>0.34428191489361704</v>
      </c>
      <c r="K429" s="2">
        <f t="shared" si="164"/>
        <v>0.62672872340425534</v>
      </c>
      <c r="L429" s="2">
        <f t="shared" si="165"/>
        <v>2.1276595744680851E-2</v>
      </c>
      <c r="M429" s="2">
        <f t="shared" si="166"/>
        <v>7.7127659574467745E-3</v>
      </c>
      <c r="N429" s="1">
        <v>2589</v>
      </c>
      <c r="O429" s="1">
        <v>4713</v>
      </c>
      <c r="P429" s="1">
        <v>160</v>
      </c>
      <c r="U429" s="1">
        <v>8</v>
      </c>
      <c r="V429" s="1">
        <v>50</v>
      </c>
      <c r="AG429" s="5">
        <f>IF(Q429&gt;0,RANK(Q429,(N429:P429,Q429:AE429)),0)</f>
        <v>0</v>
      </c>
      <c r="AH429" s="5">
        <f>IF(R429&gt;0,RANK(R429,(N429:P429,Q429:AE429)),0)</f>
        <v>0</v>
      </c>
      <c r="AI429" s="5">
        <f>IF(T429&gt;0,RANK(T429,(N429:P429,Q429:AE429)),0)</f>
        <v>0</v>
      </c>
      <c r="AJ429" s="5">
        <f>IF(S429&gt;0,RANK(S429,(N429:P429,Q429:AE429)),0)</f>
        <v>0</v>
      </c>
      <c r="AK429" s="2">
        <f t="shared" si="167"/>
        <v>0</v>
      </c>
      <c r="AL429" s="2">
        <f t="shared" si="168"/>
        <v>0</v>
      </c>
      <c r="AM429" s="2">
        <f t="shared" si="169"/>
        <v>0</v>
      </c>
      <c r="AN429" s="2">
        <f t="shared" si="170"/>
        <v>0</v>
      </c>
      <c r="AP429" t="s">
        <v>172</v>
      </c>
      <c r="AQ429" t="s">
        <v>240</v>
      </c>
      <c r="AR429">
        <v>1</v>
      </c>
      <c r="AT429" s="88">
        <v>38</v>
      </c>
      <c r="AU429" s="90">
        <v>77</v>
      </c>
      <c r="AV429" s="93">
        <f t="shared" si="161"/>
        <v>38077</v>
      </c>
      <c r="AX429" s="5" t="s">
        <v>199</v>
      </c>
    </row>
    <row r="430" spans="1:50" hidden="1" outlineLevel="1">
      <c r="A430" t="s">
        <v>57</v>
      </c>
      <c r="B430" t="s">
        <v>240</v>
      </c>
      <c r="C430" s="1">
        <f t="shared" si="162"/>
        <v>4494</v>
      </c>
      <c r="D430" s="7">
        <f>IF(N430&gt;0, RANK(N430,(N430:P430,Q430:AE430)),0)</f>
        <v>1</v>
      </c>
      <c r="E430" s="7">
        <f>IF(O430&gt;0,RANK(O430,(N430:P430,Q430:AE430)),0)</f>
        <v>2</v>
      </c>
      <c r="F430" s="7">
        <f>IF(P430&gt;0,RANK(P430,(N430:P430,Q430:AE430)),0)</f>
        <v>3</v>
      </c>
      <c r="G430" s="53">
        <f t="shared" si="150"/>
        <v>1934</v>
      </c>
      <c r="H430" s="56">
        <f t="shared" si="151"/>
        <v>0.43035157988429018</v>
      </c>
      <c r="I430" s="2"/>
      <c r="J430" s="2">
        <f t="shared" si="163"/>
        <v>0.70160213618157541</v>
      </c>
      <c r="K430" s="2">
        <f t="shared" si="164"/>
        <v>0.27125055629728528</v>
      </c>
      <c r="L430" s="2">
        <f t="shared" si="165"/>
        <v>1.4686248331108143E-2</v>
      </c>
      <c r="M430" s="2">
        <f t="shared" si="166"/>
        <v>1.2461059190031164E-2</v>
      </c>
      <c r="N430" s="1">
        <v>3153</v>
      </c>
      <c r="O430" s="1">
        <v>1219</v>
      </c>
      <c r="P430" s="1">
        <v>66</v>
      </c>
      <c r="U430" s="1">
        <v>4</v>
      </c>
      <c r="V430" s="1">
        <v>52</v>
      </c>
      <c r="AG430" s="5">
        <f>IF(Q430&gt;0,RANK(Q430,(N430:P430,Q430:AE430)),0)</f>
        <v>0</v>
      </c>
      <c r="AH430" s="5">
        <f>IF(R430&gt;0,RANK(R430,(N430:P430,Q430:AE430)),0)</f>
        <v>0</v>
      </c>
      <c r="AI430" s="5">
        <f>IF(T430&gt;0,RANK(T430,(N430:P430,Q430:AE430)),0)</f>
        <v>0</v>
      </c>
      <c r="AJ430" s="5">
        <f>IF(S430&gt;0,RANK(S430,(N430:P430,Q430:AE430)),0)</f>
        <v>0</v>
      </c>
      <c r="AK430" s="2">
        <f t="shared" si="167"/>
        <v>0</v>
      </c>
      <c r="AL430" s="2">
        <f t="shared" si="168"/>
        <v>0</v>
      </c>
      <c r="AM430" s="2">
        <f t="shared" si="169"/>
        <v>0</v>
      </c>
      <c r="AN430" s="2">
        <f t="shared" si="170"/>
        <v>0</v>
      </c>
      <c r="AP430" t="s">
        <v>57</v>
      </c>
      <c r="AQ430" t="s">
        <v>240</v>
      </c>
      <c r="AR430">
        <v>1</v>
      </c>
      <c r="AT430" s="88">
        <v>38</v>
      </c>
      <c r="AU430" s="90">
        <v>79</v>
      </c>
      <c r="AV430" s="93">
        <f t="shared" si="161"/>
        <v>38079</v>
      </c>
      <c r="AX430" s="5" t="s">
        <v>199</v>
      </c>
    </row>
    <row r="431" spans="1:50" hidden="1" outlineLevel="1">
      <c r="A431" t="s">
        <v>46</v>
      </c>
      <c r="B431" t="s">
        <v>240</v>
      </c>
      <c r="C431" s="1">
        <f t="shared" si="162"/>
        <v>2004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>IF(P431&gt;0,RANK(P431,(N431:P431,Q431:AE431)),0)</f>
        <v>3</v>
      </c>
      <c r="G431" s="53">
        <f t="shared" si="150"/>
        <v>49</v>
      </c>
      <c r="H431" s="56">
        <f t="shared" si="151"/>
        <v>2.4451097804391218E-2</v>
      </c>
      <c r="I431" s="2"/>
      <c r="J431" s="2">
        <f t="shared" si="163"/>
        <v>0.47804391217564868</v>
      </c>
      <c r="K431" s="2">
        <f t="shared" si="164"/>
        <v>0.50249500998003993</v>
      </c>
      <c r="L431" s="2">
        <f t="shared" si="165"/>
        <v>1.2475049900199601E-2</v>
      </c>
      <c r="M431" s="2">
        <f t="shared" si="166"/>
        <v>6.986027944111791E-3</v>
      </c>
      <c r="N431" s="1">
        <v>958</v>
      </c>
      <c r="O431" s="1">
        <v>1007</v>
      </c>
      <c r="P431" s="1">
        <v>25</v>
      </c>
      <c r="U431" s="1">
        <v>1</v>
      </c>
      <c r="V431" s="1">
        <v>13</v>
      </c>
      <c r="AG431" s="5">
        <f>IF(Q431&gt;0,RANK(Q431,(N431:P431,Q431:AE431)),0)</f>
        <v>0</v>
      </c>
      <c r="AH431" s="5">
        <f>IF(R431&gt;0,RANK(R431,(N431:P431,Q431:AE431)),0)</f>
        <v>0</v>
      </c>
      <c r="AI431" s="5">
        <f>IF(T431&gt;0,RANK(T431,(N431:P431,Q431:AE431)),0)</f>
        <v>0</v>
      </c>
      <c r="AJ431" s="5">
        <f>IF(S431&gt;0,RANK(S431,(N431:P431,Q431:AE431)),0)</f>
        <v>0</v>
      </c>
      <c r="AK431" s="2">
        <f t="shared" si="167"/>
        <v>0</v>
      </c>
      <c r="AL431" s="2">
        <f t="shared" si="168"/>
        <v>0</v>
      </c>
      <c r="AM431" s="2">
        <f t="shared" si="169"/>
        <v>0</v>
      </c>
      <c r="AN431" s="2">
        <f t="shared" si="170"/>
        <v>0</v>
      </c>
      <c r="AP431" t="s">
        <v>46</v>
      </c>
      <c r="AQ431" t="s">
        <v>240</v>
      </c>
      <c r="AR431">
        <v>1</v>
      </c>
      <c r="AT431" s="88">
        <v>38</v>
      </c>
      <c r="AU431" s="90">
        <v>81</v>
      </c>
      <c r="AV431" s="93">
        <f t="shared" si="161"/>
        <v>38081</v>
      </c>
      <c r="AX431" s="5" t="s">
        <v>199</v>
      </c>
    </row>
    <row r="432" spans="1:50" hidden="1" outlineLevel="1">
      <c r="A432" t="s">
        <v>422</v>
      </c>
      <c r="B432" t="s">
        <v>240</v>
      </c>
      <c r="C432" s="1">
        <f t="shared" si="162"/>
        <v>830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>IF(P432&gt;0,RANK(P432,(N432:P432,Q432:AE432)),0)</f>
        <v>4</v>
      </c>
      <c r="G432" s="53">
        <f t="shared" si="150"/>
        <v>206</v>
      </c>
      <c r="H432" s="56">
        <f t="shared" si="151"/>
        <v>0.24819277108433735</v>
      </c>
      <c r="I432" s="2"/>
      <c r="J432" s="2">
        <f t="shared" si="163"/>
        <v>0.36867469879518072</v>
      </c>
      <c r="K432" s="2">
        <f t="shared" si="164"/>
        <v>0.61686746987951813</v>
      </c>
      <c r="L432" s="2">
        <f t="shared" si="165"/>
        <v>6.024096385542169E-3</v>
      </c>
      <c r="M432" s="2">
        <f t="shared" si="166"/>
        <v>8.4337349397589269E-3</v>
      </c>
      <c r="N432" s="1">
        <v>306</v>
      </c>
      <c r="O432" s="1">
        <v>512</v>
      </c>
      <c r="P432" s="1">
        <v>5</v>
      </c>
      <c r="U432" s="1">
        <v>1</v>
      </c>
      <c r="V432" s="1">
        <v>6</v>
      </c>
      <c r="AG432" s="5">
        <f>IF(Q432&gt;0,RANK(Q432,(N432:P432,Q432:AE432)),0)</f>
        <v>0</v>
      </c>
      <c r="AH432" s="5">
        <f>IF(R432&gt;0,RANK(R432,(N432:P432,Q432:AE432)),0)</f>
        <v>0</v>
      </c>
      <c r="AI432" s="5">
        <f>IF(T432&gt;0,RANK(T432,(N432:P432,Q432:AE432)),0)</f>
        <v>0</v>
      </c>
      <c r="AJ432" s="5">
        <f>IF(S432&gt;0,RANK(S432,(N432:P432,Q432:AE432)),0)</f>
        <v>0</v>
      </c>
      <c r="AK432" s="2">
        <f t="shared" si="167"/>
        <v>0</v>
      </c>
      <c r="AL432" s="2">
        <f t="shared" si="168"/>
        <v>0</v>
      </c>
      <c r="AM432" s="2">
        <f t="shared" si="169"/>
        <v>0</v>
      </c>
      <c r="AN432" s="2">
        <f t="shared" si="170"/>
        <v>0</v>
      </c>
      <c r="AP432" t="s">
        <v>422</v>
      </c>
      <c r="AQ432" t="s">
        <v>240</v>
      </c>
      <c r="AR432">
        <v>1</v>
      </c>
      <c r="AT432" s="88">
        <v>38</v>
      </c>
      <c r="AU432" s="90">
        <v>83</v>
      </c>
      <c r="AV432" s="93">
        <f t="shared" si="161"/>
        <v>38083</v>
      </c>
      <c r="AX432" s="5" t="s">
        <v>199</v>
      </c>
    </row>
    <row r="433" spans="1:50" hidden="1" outlineLevel="1">
      <c r="A433" t="s">
        <v>156</v>
      </c>
      <c r="B433" t="s">
        <v>240</v>
      </c>
      <c r="C433" s="1">
        <f t="shared" si="162"/>
        <v>1120</v>
      </c>
      <c r="D433" s="7">
        <f>IF(N433&gt;0, RANK(N433,(N433:P433,Q433:AE433)),0)</f>
        <v>1</v>
      </c>
      <c r="E433" s="7">
        <f>IF(O433&gt;0,RANK(O433,(N433:P433,Q433:AE433)),0)</f>
        <v>2</v>
      </c>
      <c r="F433" s="7">
        <f>IF(P433&gt;0,RANK(P433,(N433:P433,Q433:AE433)),0)</f>
        <v>3</v>
      </c>
      <c r="G433" s="53">
        <f t="shared" si="150"/>
        <v>506</v>
      </c>
      <c r="H433" s="56">
        <f t="shared" si="151"/>
        <v>0.45178571428571429</v>
      </c>
      <c r="I433" s="2"/>
      <c r="J433" s="2">
        <f t="shared" si="163"/>
        <v>0.71250000000000002</v>
      </c>
      <c r="K433" s="2">
        <f t="shared" si="164"/>
        <v>0.26071428571428573</v>
      </c>
      <c r="L433" s="2">
        <f t="shared" si="165"/>
        <v>1.8749999999999999E-2</v>
      </c>
      <c r="M433" s="2">
        <f t="shared" si="166"/>
        <v>8.0357142857142468E-3</v>
      </c>
      <c r="N433" s="1">
        <v>798</v>
      </c>
      <c r="O433" s="1">
        <v>292</v>
      </c>
      <c r="P433" s="1">
        <v>21</v>
      </c>
      <c r="U433" s="1">
        <v>0</v>
      </c>
      <c r="V433" s="1">
        <v>9</v>
      </c>
      <c r="AG433" s="5">
        <f>IF(Q433&gt;0,RANK(Q433,(N433:P433,Q433:AE433)),0)</f>
        <v>0</v>
      </c>
      <c r="AH433" s="5">
        <f>IF(R433&gt;0,RANK(R433,(N433:P433,Q433:AE433)),0)</f>
        <v>0</v>
      </c>
      <c r="AI433" s="5">
        <f>IF(T433&gt;0,RANK(T433,(N433:P433,Q433:AE433)),0)</f>
        <v>0</v>
      </c>
      <c r="AJ433" s="5">
        <f>IF(S433&gt;0,RANK(S433,(N433:P433,Q433:AE433)),0)</f>
        <v>0</v>
      </c>
      <c r="AK433" s="2">
        <f t="shared" si="167"/>
        <v>0</v>
      </c>
      <c r="AL433" s="2">
        <f t="shared" si="168"/>
        <v>0</v>
      </c>
      <c r="AM433" s="2">
        <f t="shared" si="169"/>
        <v>0</v>
      </c>
      <c r="AN433" s="2">
        <f t="shared" si="170"/>
        <v>0</v>
      </c>
      <c r="AP433" t="s">
        <v>156</v>
      </c>
      <c r="AQ433" t="s">
        <v>240</v>
      </c>
      <c r="AR433">
        <v>1</v>
      </c>
      <c r="AT433" s="88">
        <v>38</v>
      </c>
      <c r="AU433" s="90">
        <v>85</v>
      </c>
      <c r="AV433" s="93">
        <f t="shared" si="161"/>
        <v>38085</v>
      </c>
      <c r="AX433" s="5" t="s">
        <v>199</v>
      </c>
    </row>
    <row r="434" spans="1:50" hidden="1" outlineLevel="1">
      <c r="A434" t="s">
        <v>47</v>
      </c>
      <c r="B434" t="s">
        <v>240</v>
      </c>
      <c r="C434" s="1">
        <f t="shared" si="162"/>
        <v>443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>IF(P434&gt;0,RANK(P434,(N434:P434,Q434:AE434)),0)</f>
        <v>3</v>
      </c>
      <c r="G434" s="53">
        <f t="shared" si="150"/>
        <v>165</v>
      </c>
      <c r="H434" s="56">
        <f t="shared" si="151"/>
        <v>0.3724604966139955</v>
      </c>
      <c r="I434" s="2"/>
      <c r="J434" s="2">
        <f t="shared" si="163"/>
        <v>0.30699774266365687</v>
      </c>
      <c r="K434" s="2">
        <f t="shared" si="164"/>
        <v>0.67945823927765236</v>
      </c>
      <c r="L434" s="2">
        <f t="shared" si="165"/>
        <v>9.0293453724604959E-3</v>
      </c>
      <c r="M434" s="2">
        <f t="shared" si="166"/>
        <v>4.5146726862302696E-3</v>
      </c>
      <c r="N434" s="1">
        <v>136</v>
      </c>
      <c r="O434" s="1">
        <v>301</v>
      </c>
      <c r="P434" s="1">
        <v>4</v>
      </c>
      <c r="U434" s="1">
        <v>0</v>
      </c>
      <c r="V434" s="1">
        <v>2</v>
      </c>
      <c r="AG434" s="5">
        <f>IF(Q434&gt;0,RANK(Q434,(N434:P434,Q434:AE434)),0)</f>
        <v>0</v>
      </c>
      <c r="AH434" s="5">
        <f>IF(R434&gt;0,RANK(R434,(N434:P434,Q434:AE434)),0)</f>
        <v>0</v>
      </c>
      <c r="AI434" s="5">
        <f>IF(T434&gt;0,RANK(T434,(N434:P434,Q434:AE434)),0)</f>
        <v>0</v>
      </c>
      <c r="AJ434" s="5">
        <f>IF(S434&gt;0,RANK(S434,(N434:P434,Q434:AE434)),0)</f>
        <v>0</v>
      </c>
      <c r="AK434" s="2">
        <f t="shared" si="167"/>
        <v>0</v>
      </c>
      <c r="AL434" s="2">
        <f t="shared" si="168"/>
        <v>0</v>
      </c>
      <c r="AM434" s="2">
        <f t="shared" si="169"/>
        <v>0</v>
      </c>
      <c r="AN434" s="2">
        <f t="shared" si="170"/>
        <v>0</v>
      </c>
      <c r="AP434" t="s">
        <v>47</v>
      </c>
      <c r="AQ434" t="s">
        <v>240</v>
      </c>
      <c r="AR434">
        <v>1</v>
      </c>
      <c r="AT434" s="88">
        <v>38</v>
      </c>
      <c r="AU434" s="90">
        <v>87</v>
      </c>
      <c r="AV434" s="93">
        <f t="shared" si="161"/>
        <v>38087</v>
      </c>
      <c r="AX434" s="5" t="s">
        <v>199</v>
      </c>
    </row>
    <row r="435" spans="1:50" hidden="1" outlineLevel="1">
      <c r="A435" t="s">
        <v>158</v>
      </c>
      <c r="B435" t="s">
        <v>240</v>
      </c>
      <c r="C435" s="1">
        <f t="shared" si="162"/>
        <v>11437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>IF(P435&gt;0,RANK(P435,(N435:P435,Q435:AE435)),0)</f>
        <v>3</v>
      </c>
      <c r="G435" s="53">
        <f t="shared" si="150"/>
        <v>5138</v>
      </c>
      <c r="H435" s="56">
        <f t="shared" si="151"/>
        <v>0.44924368278394683</v>
      </c>
      <c r="I435" s="2"/>
      <c r="J435" s="2">
        <f t="shared" si="163"/>
        <v>0.26265629098539828</v>
      </c>
      <c r="K435" s="2">
        <f t="shared" si="164"/>
        <v>0.71189997376934511</v>
      </c>
      <c r="L435" s="2">
        <f t="shared" si="165"/>
        <v>1.5301215353676664E-2</v>
      </c>
      <c r="M435" s="2">
        <f t="shared" si="166"/>
        <v>1.0142519891580007E-2</v>
      </c>
      <c r="N435" s="1">
        <v>3004</v>
      </c>
      <c r="O435" s="1">
        <v>8142</v>
      </c>
      <c r="P435" s="1">
        <v>175</v>
      </c>
      <c r="U435" s="1">
        <v>6</v>
      </c>
      <c r="V435" s="1">
        <v>110</v>
      </c>
      <c r="AG435" s="5">
        <f>IF(Q435&gt;0,RANK(Q435,(N435:P435,Q435:AE435)),0)</f>
        <v>0</v>
      </c>
      <c r="AH435" s="5">
        <f>IF(R435&gt;0,RANK(R435,(N435:P435,Q435:AE435)),0)</f>
        <v>0</v>
      </c>
      <c r="AI435" s="5">
        <f>IF(T435&gt;0,RANK(T435,(N435:P435,Q435:AE435)),0)</f>
        <v>0</v>
      </c>
      <c r="AJ435" s="5">
        <f>IF(S435&gt;0,RANK(S435,(N435:P435,Q435:AE435)),0)</f>
        <v>0</v>
      </c>
      <c r="AK435" s="2">
        <f t="shared" si="167"/>
        <v>0</v>
      </c>
      <c r="AL435" s="2">
        <f t="shared" si="168"/>
        <v>0</v>
      </c>
      <c r="AM435" s="2">
        <f t="shared" si="169"/>
        <v>0</v>
      </c>
      <c r="AN435" s="2">
        <f t="shared" si="170"/>
        <v>0</v>
      </c>
      <c r="AP435" t="s">
        <v>158</v>
      </c>
      <c r="AQ435" t="s">
        <v>240</v>
      </c>
      <c r="AR435">
        <v>1</v>
      </c>
      <c r="AT435" s="88">
        <v>38</v>
      </c>
      <c r="AU435" s="90">
        <v>89</v>
      </c>
      <c r="AV435" s="93">
        <f t="shared" si="161"/>
        <v>38089</v>
      </c>
      <c r="AX435" s="5" t="s">
        <v>199</v>
      </c>
    </row>
    <row r="436" spans="1:50" hidden="1" outlineLevel="1">
      <c r="A436" t="s">
        <v>326</v>
      </c>
      <c r="B436" t="s">
        <v>240</v>
      </c>
      <c r="C436" s="1">
        <f t="shared" si="162"/>
        <v>1036</v>
      </c>
      <c r="D436" s="7">
        <f>IF(N436&gt;0, RANK(N436,(N436:P436,Q436:AE436)),0)</f>
        <v>2</v>
      </c>
      <c r="E436" s="7">
        <f>IF(O436&gt;0,RANK(O436,(N436:P436,Q436:AE436)),0)</f>
        <v>1</v>
      </c>
      <c r="F436" s="7">
        <f>IF(P436&gt;0,RANK(P436,(N436:P436,Q436:AE436)),0)</f>
        <v>3</v>
      </c>
      <c r="G436" s="53">
        <f t="shared" si="150"/>
        <v>86</v>
      </c>
      <c r="H436" s="56">
        <f t="shared" si="151"/>
        <v>8.3011583011583012E-2</v>
      </c>
      <c r="I436" s="2"/>
      <c r="J436" s="2">
        <f t="shared" si="163"/>
        <v>0.44691119691119691</v>
      </c>
      <c r="K436" s="2">
        <f t="shared" si="164"/>
        <v>0.52992277992277992</v>
      </c>
      <c r="L436" s="2">
        <f t="shared" si="165"/>
        <v>1.2548262548262547E-2</v>
      </c>
      <c r="M436" s="2">
        <f t="shared" si="166"/>
        <v>1.0617760617760572E-2</v>
      </c>
      <c r="N436" s="1">
        <v>463</v>
      </c>
      <c r="O436" s="1">
        <v>549</v>
      </c>
      <c r="P436" s="1">
        <v>13</v>
      </c>
      <c r="U436" s="1">
        <v>3</v>
      </c>
      <c r="V436" s="1">
        <v>8</v>
      </c>
      <c r="AG436" s="5">
        <f>IF(Q436&gt;0,RANK(Q436,(N436:P436,Q436:AE436)),0)</f>
        <v>0</v>
      </c>
      <c r="AH436" s="5">
        <f>IF(R436&gt;0,RANK(R436,(N436:P436,Q436:AE436)),0)</f>
        <v>0</v>
      </c>
      <c r="AI436" s="5">
        <f>IF(T436&gt;0,RANK(T436,(N436:P436,Q436:AE436)),0)</f>
        <v>0</v>
      </c>
      <c r="AJ436" s="5">
        <f>IF(S436&gt;0,RANK(S436,(N436:P436,Q436:AE436)),0)</f>
        <v>0</v>
      </c>
      <c r="AK436" s="2">
        <f t="shared" si="167"/>
        <v>0</v>
      </c>
      <c r="AL436" s="2">
        <f t="shared" si="168"/>
        <v>0</v>
      </c>
      <c r="AM436" s="2">
        <f t="shared" si="169"/>
        <v>0</v>
      </c>
      <c r="AN436" s="2">
        <f t="shared" si="170"/>
        <v>0</v>
      </c>
      <c r="AP436" t="s">
        <v>326</v>
      </c>
      <c r="AQ436" t="s">
        <v>240</v>
      </c>
      <c r="AR436">
        <v>1</v>
      </c>
      <c r="AT436" s="88">
        <v>38</v>
      </c>
      <c r="AU436" s="90">
        <v>91</v>
      </c>
      <c r="AV436" s="93">
        <f t="shared" si="161"/>
        <v>38091</v>
      </c>
      <c r="AX436" s="5" t="s">
        <v>199</v>
      </c>
    </row>
    <row r="437" spans="1:50" hidden="1" outlineLevel="1">
      <c r="A437" t="s">
        <v>102</v>
      </c>
      <c r="B437" t="s">
        <v>240</v>
      </c>
      <c r="C437" s="1">
        <f t="shared" si="162"/>
        <v>9322</v>
      </c>
      <c r="D437" s="7">
        <f>IF(N437&gt;0, RANK(N437,(N437:P437,Q437:AE437)),0)</f>
        <v>2</v>
      </c>
      <c r="E437" s="7">
        <f>IF(O437&gt;0,RANK(O437,(N437:P437,Q437:AE437)),0)</f>
        <v>1</v>
      </c>
      <c r="F437" s="7">
        <f>IF(P437&gt;0,RANK(P437,(N437:P437,Q437:AE437)),0)</f>
        <v>3</v>
      </c>
      <c r="G437" s="53">
        <f t="shared" si="150"/>
        <v>2921</v>
      </c>
      <c r="H437" s="56">
        <f t="shared" si="151"/>
        <v>0.31334477579918474</v>
      </c>
      <c r="I437" s="2"/>
      <c r="J437" s="2">
        <f t="shared" si="163"/>
        <v>0.32857755846384895</v>
      </c>
      <c r="K437" s="2">
        <f t="shared" si="164"/>
        <v>0.64192233426303369</v>
      </c>
      <c r="L437" s="2">
        <f t="shared" si="165"/>
        <v>1.6841879425016092E-2</v>
      </c>
      <c r="M437" s="2">
        <f t="shared" si="166"/>
        <v>1.2658227848101267E-2</v>
      </c>
      <c r="N437" s="1">
        <v>3063</v>
      </c>
      <c r="O437" s="1">
        <v>5984</v>
      </c>
      <c r="P437" s="1">
        <v>157</v>
      </c>
      <c r="U437" s="1">
        <v>6</v>
      </c>
      <c r="V437" s="1">
        <v>112</v>
      </c>
      <c r="AG437" s="5">
        <f>IF(Q437&gt;0,RANK(Q437,(N437:P437,Q437:AE437)),0)</f>
        <v>0</v>
      </c>
      <c r="AH437" s="5">
        <f>IF(R437&gt;0,RANK(R437,(N437:P437,Q437:AE437)),0)</f>
        <v>0</v>
      </c>
      <c r="AI437" s="5">
        <f>IF(T437&gt;0,RANK(T437,(N437:P437,Q437:AE437)),0)</f>
        <v>0</v>
      </c>
      <c r="AJ437" s="5">
        <f>IF(S437&gt;0,RANK(S437,(N437:P437,Q437:AE437)),0)</f>
        <v>0</v>
      </c>
      <c r="AK437" s="2">
        <f t="shared" si="167"/>
        <v>0</v>
      </c>
      <c r="AL437" s="2">
        <f t="shared" si="168"/>
        <v>0</v>
      </c>
      <c r="AM437" s="2">
        <f t="shared" si="169"/>
        <v>0</v>
      </c>
      <c r="AN437" s="2">
        <f t="shared" si="170"/>
        <v>0</v>
      </c>
      <c r="AP437" t="s">
        <v>102</v>
      </c>
      <c r="AQ437" t="s">
        <v>240</v>
      </c>
      <c r="AR437">
        <v>1</v>
      </c>
      <c r="AT437" s="88">
        <v>38</v>
      </c>
      <c r="AU437" s="90">
        <v>93</v>
      </c>
      <c r="AV437" s="93">
        <f t="shared" si="161"/>
        <v>38093</v>
      </c>
      <c r="AX437" s="5" t="s">
        <v>199</v>
      </c>
    </row>
    <row r="438" spans="1:50" hidden="1" outlineLevel="1">
      <c r="A438" t="s">
        <v>390</v>
      </c>
      <c r="B438" t="s">
        <v>240</v>
      </c>
      <c r="C438" s="1">
        <f t="shared" si="162"/>
        <v>1176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>IF(P438&gt;0,RANK(P438,(N438:P438,Q438:AE438)),0)</f>
        <v>3</v>
      </c>
      <c r="G438" s="53">
        <f t="shared" ref="G438:G444" si="171">IF(C438&gt;0,MAX(N438:P438)-LARGE(N438:P438,2),0)</f>
        <v>101</v>
      </c>
      <c r="H438" s="56">
        <f t="shared" ref="H438:H444" si="172">IF(C438&gt;0,G438/C438,0)</f>
        <v>8.5884353741496597E-2</v>
      </c>
      <c r="I438" s="2"/>
      <c r="J438" s="2">
        <f t="shared" si="163"/>
        <v>0.44982993197278914</v>
      </c>
      <c r="K438" s="2">
        <f t="shared" si="164"/>
        <v>0.5357142857142857</v>
      </c>
      <c r="L438" s="2">
        <f t="shared" si="165"/>
        <v>1.020408163265306E-2</v>
      </c>
      <c r="M438" s="2">
        <f t="shared" si="166"/>
        <v>4.2517006802720424E-3</v>
      </c>
      <c r="N438" s="1">
        <v>529</v>
      </c>
      <c r="O438" s="1">
        <v>630</v>
      </c>
      <c r="P438" s="1">
        <v>12</v>
      </c>
      <c r="U438" s="1">
        <v>0</v>
      </c>
      <c r="V438" s="1">
        <v>5</v>
      </c>
      <c r="AG438" s="5">
        <f>IF(Q438&gt;0,RANK(Q438,(N438:P438,Q438:AE438)),0)</f>
        <v>0</v>
      </c>
      <c r="AH438" s="5">
        <f>IF(R438&gt;0,RANK(R438,(N438:P438,Q438:AE438)),0)</f>
        <v>0</v>
      </c>
      <c r="AI438" s="5">
        <f>IF(T438&gt;0,RANK(T438,(N438:P438,Q438:AE438)),0)</f>
        <v>0</v>
      </c>
      <c r="AJ438" s="5">
        <f>IF(S438&gt;0,RANK(S438,(N438:P438,Q438:AE438)),0)</f>
        <v>0</v>
      </c>
      <c r="AK438" s="2">
        <f t="shared" si="167"/>
        <v>0</v>
      </c>
      <c r="AL438" s="2">
        <f t="shared" si="168"/>
        <v>0</v>
      </c>
      <c r="AM438" s="2">
        <f t="shared" si="169"/>
        <v>0</v>
      </c>
      <c r="AN438" s="2">
        <f t="shared" si="170"/>
        <v>0</v>
      </c>
      <c r="AP438" t="s">
        <v>390</v>
      </c>
      <c r="AQ438" t="s">
        <v>240</v>
      </c>
      <c r="AR438">
        <v>1</v>
      </c>
      <c r="AT438" s="88">
        <v>38</v>
      </c>
      <c r="AU438" s="90">
        <v>95</v>
      </c>
      <c r="AV438" s="93">
        <f t="shared" si="161"/>
        <v>38095</v>
      </c>
      <c r="AX438" s="5" t="s">
        <v>199</v>
      </c>
    </row>
    <row r="439" spans="1:50" hidden="1" outlineLevel="1">
      <c r="A439" t="s">
        <v>32</v>
      </c>
      <c r="B439" t="s">
        <v>240</v>
      </c>
      <c r="C439" s="1">
        <f t="shared" si="162"/>
        <v>3885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>IF(P439&gt;0,RANK(P439,(N439:P439,Q439:AE439)),0)</f>
        <v>3</v>
      </c>
      <c r="G439" s="53">
        <f t="shared" si="171"/>
        <v>615</v>
      </c>
      <c r="H439" s="56">
        <f t="shared" si="172"/>
        <v>0.15830115830115829</v>
      </c>
      <c r="I439" s="2"/>
      <c r="J439" s="2">
        <f t="shared" si="163"/>
        <v>0.40797940797940796</v>
      </c>
      <c r="K439" s="2">
        <f t="shared" si="164"/>
        <v>0.56628056628056633</v>
      </c>
      <c r="L439" s="2">
        <f t="shared" si="165"/>
        <v>1.8018018018018018E-2</v>
      </c>
      <c r="M439" s="2">
        <f t="shared" si="166"/>
        <v>7.7220077220077447E-3</v>
      </c>
      <c r="N439" s="1">
        <v>1585</v>
      </c>
      <c r="O439" s="1">
        <v>2200</v>
      </c>
      <c r="P439" s="1">
        <v>70</v>
      </c>
      <c r="U439" s="1">
        <v>1</v>
      </c>
      <c r="V439" s="1">
        <v>29</v>
      </c>
      <c r="AG439" s="5">
        <f>IF(Q439&gt;0,RANK(Q439,(N439:P439,Q439:AE439)),0)</f>
        <v>0</v>
      </c>
      <c r="AH439" s="5">
        <f>IF(R439&gt;0,RANK(R439,(N439:P439,Q439:AE439)),0)</f>
        <v>0</v>
      </c>
      <c r="AI439" s="5">
        <f>IF(T439&gt;0,RANK(T439,(N439:P439,Q439:AE439)),0)</f>
        <v>0</v>
      </c>
      <c r="AJ439" s="5">
        <f>IF(S439&gt;0,RANK(S439,(N439:P439,Q439:AE439)),0)</f>
        <v>0</v>
      </c>
      <c r="AK439" s="2">
        <f t="shared" si="167"/>
        <v>0</v>
      </c>
      <c r="AL439" s="2">
        <f t="shared" si="168"/>
        <v>0</v>
      </c>
      <c r="AM439" s="2">
        <f t="shared" si="169"/>
        <v>0</v>
      </c>
      <c r="AN439" s="2">
        <f t="shared" si="170"/>
        <v>0</v>
      </c>
      <c r="AP439" t="s">
        <v>32</v>
      </c>
      <c r="AQ439" t="s">
        <v>240</v>
      </c>
      <c r="AR439">
        <v>1</v>
      </c>
      <c r="AT439" s="88">
        <v>38</v>
      </c>
      <c r="AU439" s="90">
        <v>97</v>
      </c>
      <c r="AV439" s="93">
        <f t="shared" si="161"/>
        <v>38097</v>
      </c>
      <c r="AX439" s="5" t="s">
        <v>199</v>
      </c>
    </row>
    <row r="440" spans="1:50" hidden="1" outlineLevel="1">
      <c r="A440" t="s">
        <v>803</v>
      </c>
      <c r="B440" t="s">
        <v>240</v>
      </c>
      <c r="C440" s="1">
        <f t="shared" si="162"/>
        <v>4808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>IF(P440&gt;0,RANK(P440,(N440:P440,Q440:AE440)),0)</f>
        <v>3</v>
      </c>
      <c r="G440" s="53">
        <f t="shared" si="171"/>
        <v>1666</v>
      </c>
      <c r="H440" s="56">
        <f t="shared" si="172"/>
        <v>0.34650582362728788</v>
      </c>
      <c r="I440" s="2"/>
      <c r="J440" s="2">
        <f t="shared" si="163"/>
        <v>0.31676372712146422</v>
      </c>
      <c r="K440" s="2">
        <f t="shared" si="164"/>
        <v>0.66326955074875205</v>
      </c>
      <c r="L440" s="2">
        <f t="shared" si="165"/>
        <v>1.1855241264559068E-2</v>
      </c>
      <c r="M440" s="2">
        <f t="shared" si="166"/>
        <v>8.111480865224608E-3</v>
      </c>
      <c r="N440" s="1">
        <v>1523</v>
      </c>
      <c r="O440" s="1">
        <v>3189</v>
      </c>
      <c r="P440" s="1">
        <v>57</v>
      </c>
      <c r="U440" s="1">
        <v>1</v>
      </c>
      <c r="V440" s="1">
        <v>38</v>
      </c>
      <c r="AG440" s="5">
        <f>IF(Q440&gt;0,RANK(Q440,(N440:P440,Q440:AE440)),0)</f>
        <v>0</v>
      </c>
      <c r="AH440" s="5">
        <f>IF(R440&gt;0,RANK(R440,(N440:P440,Q440:AE440)),0)</f>
        <v>0</v>
      </c>
      <c r="AI440" s="5">
        <f>IF(T440&gt;0,RANK(T440,(N440:P440,Q440:AE440)),0)</f>
        <v>0</v>
      </c>
      <c r="AJ440" s="5">
        <f>IF(S440&gt;0,RANK(S440,(N440:P440,Q440:AE440)),0)</f>
        <v>0</v>
      </c>
      <c r="AK440" s="2">
        <f t="shared" si="167"/>
        <v>0</v>
      </c>
      <c r="AL440" s="2">
        <f t="shared" si="168"/>
        <v>0</v>
      </c>
      <c r="AM440" s="2">
        <f t="shared" si="169"/>
        <v>0</v>
      </c>
      <c r="AN440" s="2">
        <f t="shared" si="170"/>
        <v>0</v>
      </c>
      <c r="AP440" t="s">
        <v>803</v>
      </c>
      <c r="AQ440" t="s">
        <v>240</v>
      </c>
      <c r="AR440">
        <v>1</v>
      </c>
      <c r="AT440" s="88">
        <v>38</v>
      </c>
      <c r="AU440" s="90">
        <v>99</v>
      </c>
      <c r="AV440" s="93">
        <f t="shared" si="161"/>
        <v>38099</v>
      </c>
      <c r="AX440" s="5" t="s">
        <v>199</v>
      </c>
    </row>
    <row r="441" spans="1:50" hidden="1" outlineLevel="1">
      <c r="A441" t="s">
        <v>411</v>
      </c>
      <c r="B441" t="s">
        <v>240</v>
      </c>
      <c r="C441" s="1">
        <f t="shared" si="162"/>
        <v>25158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>IF(P441&gt;0,RANK(P441,(N441:P441,Q441:AE441)),0)</f>
        <v>3</v>
      </c>
      <c r="G441" s="53">
        <f t="shared" si="171"/>
        <v>9373</v>
      </c>
      <c r="H441" s="56">
        <f t="shared" si="172"/>
        <v>0.37256538675570394</v>
      </c>
      <c r="I441" s="2"/>
      <c r="J441" s="2">
        <f t="shared" si="163"/>
        <v>0.3023292789569918</v>
      </c>
      <c r="K441" s="2">
        <f t="shared" si="164"/>
        <v>0.67489466571269574</v>
      </c>
      <c r="L441" s="2">
        <f t="shared" si="165"/>
        <v>1.411081962000159E-2</v>
      </c>
      <c r="M441" s="2">
        <f t="shared" si="166"/>
        <v>8.6652357103108712E-3</v>
      </c>
      <c r="N441" s="1">
        <v>7606</v>
      </c>
      <c r="O441" s="1">
        <v>16979</v>
      </c>
      <c r="P441" s="1">
        <v>355</v>
      </c>
      <c r="U441" s="1">
        <v>25</v>
      </c>
      <c r="V441" s="1">
        <v>193</v>
      </c>
      <c r="AG441" s="5">
        <f>IF(Q441&gt;0,RANK(Q441,(N441:P441,Q441:AE441)),0)</f>
        <v>0</v>
      </c>
      <c r="AH441" s="5">
        <f>IF(R441&gt;0,RANK(R441,(N441:P441,Q441:AE441)),0)</f>
        <v>0</v>
      </c>
      <c r="AI441" s="5">
        <f>IF(T441&gt;0,RANK(T441,(N441:P441,Q441:AE441)),0)</f>
        <v>0</v>
      </c>
      <c r="AJ441" s="5">
        <f>IF(S441&gt;0,RANK(S441,(N441:P441,Q441:AE441)),0)</f>
        <v>0</v>
      </c>
      <c r="AK441" s="2">
        <f t="shared" si="167"/>
        <v>0</v>
      </c>
      <c r="AL441" s="2">
        <f t="shared" si="168"/>
        <v>0</v>
      </c>
      <c r="AM441" s="2">
        <f t="shared" si="169"/>
        <v>0</v>
      </c>
      <c r="AN441" s="2">
        <f t="shared" si="170"/>
        <v>0</v>
      </c>
      <c r="AP441" t="s">
        <v>411</v>
      </c>
      <c r="AQ441" t="s">
        <v>240</v>
      </c>
      <c r="AR441">
        <v>1</v>
      </c>
      <c r="AT441" s="88">
        <v>38</v>
      </c>
      <c r="AU441" s="90">
        <v>101</v>
      </c>
      <c r="AV441" s="93">
        <f t="shared" si="161"/>
        <v>38101</v>
      </c>
      <c r="AX441" s="5" t="s">
        <v>199</v>
      </c>
    </row>
    <row r="442" spans="1:50" hidden="1" outlineLevel="1">
      <c r="A442" t="s">
        <v>512</v>
      </c>
      <c r="B442" t="s">
        <v>240</v>
      </c>
      <c r="C442" s="1">
        <f t="shared" si="162"/>
        <v>2373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>IF(P442&gt;0,RANK(P442,(N442:P442,Q442:AE442)),0)</f>
        <v>3</v>
      </c>
      <c r="G442" s="53">
        <f t="shared" si="171"/>
        <v>559</v>
      </c>
      <c r="H442" s="56">
        <f t="shared" si="172"/>
        <v>0.23556679308891698</v>
      </c>
      <c r="I442" s="2"/>
      <c r="J442" s="2">
        <f t="shared" si="163"/>
        <v>0.37336704593341763</v>
      </c>
      <c r="K442" s="2">
        <f t="shared" si="164"/>
        <v>0.60893383902233456</v>
      </c>
      <c r="L442" s="2">
        <f t="shared" si="165"/>
        <v>1.3906447534766119E-2</v>
      </c>
      <c r="M442" s="2">
        <f t="shared" si="166"/>
        <v>3.792667509481696E-3</v>
      </c>
      <c r="N442" s="1">
        <v>886</v>
      </c>
      <c r="O442" s="1">
        <v>1445</v>
      </c>
      <c r="P442" s="1">
        <v>33</v>
      </c>
      <c r="U442" s="1">
        <v>0</v>
      </c>
      <c r="V442" s="1">
        <v>9</v>
      </c>
      <c r="AG442" s="5">
        <f>IF(Q442&gt;0,RANK(Q442,(N442:P442,Q442:AE442)),0)</f>
        <v>0</v>
      </c>
      <c r="AH442" s="5">
        <f>IF(R442&gt;0,RANK(R442,(N442:P442,Q442:AE442)),0)</f>
        <v>0</v>
      </c>
      <c r="AI442" s="5">
        <f>IF(T442&gt;0,RANK(T442,(N442:P442,Q442:AE442)),0)</f>
        <v>0</v>
      </c>
      <c r="AJ442" s="5">
        <f>IF(S442&gt;0,RANK(S442,(N442:P442,Q442:AE442)),0)</f>
        <v>0</v>
      </c>
      <c r="AK442" s="2">
        <f t="shared" si="167"/>
        <v>0</v>
      </c>
      <c r="AL442" s="2">
        <f t="shared" si="168"/>
        <v>0</v>
      </c>
      <c r="AM442" s="2">
        <f t="shared" si="169"/>
        <v>0</v>
      </c>
      <c r="AN442" s="2">
        <f t="shared" si="170"/>
        <v>0</v>
      </c>
      <c r="AP442" t="s">
        <v>512</v>
      </c>
      <c r="AQ442" t="s">
        <v>240</v>
      </c>
      <c r="AR442">
        <v>1</v>
      </c>
      <c r="AT442" s="88">
        <v>38</v>
      </c>
      <c r="AU442" s="90">
        <v>103</v>
      </c>
      <c r="AV442" s="93">
        <f t="shared" si="161"/>
        <v>38103</v>
      </c>
      <c r="AX442" s="5" t="s">
        <v>199</v>
      </c>
    </row>
    <row r="443" spans="1:50" hidden="1" outlineLevel="1">
      <c r="A443" t="s">
        <v>423</v>
      </c>
      <c r="B443" t="s">
        <v>240</v>
      </c>
      <c r="C443" s="1">
        <f t="shared" si="162"/>
        <v>9619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>IF(P443&gt;0,RANK(P443,(N443:P443,Q443:AE443)),0)</f>
        <v>3</v>
      </c>
      <c r="G443" s="53">
        <f t="shared" si="171"/>
        <v>4930</v>
      </c>
      <c r="H443" s="56">
        <f t="shared" si="172"/>
        <v>0.51252728973905815</v>
      </c>
      <c r="I443" s="2"/>
      <c r="J443" s="2">
        <f t="shared" si="163"/>
        <v>0.22746647260630004</v>
      </c>
      <c r="K443" s="2">
        <f t="shared" si="164"/>
        <v>0.73999376234535819</v>
      </c>
      <c r="L443" s="2">
        <f t="shared" si="165"/>
        <v>2.0272377586027655E-2</v>
      </c>
      <c r="M443" s="2">
        <f t="shared" si="166"/>
        <v>1.2267387462314119E-2</v>
      </c>
      <c r="N443" s="1">
        <v>2188</v>
      </c>
      <c r="O443" s="1">
        <v>7118</v>
      </c>
      <c r="P443" s="1">
        <v>195</v>
      </c>
      <c r="U443" s="1">
        <v>11</v>
      </c>
      <c r="V443" s="1">
        <v>107</v>
      </c>
      <c r="AG443" s="5">
        <f>IF(Q443&gt;0,RANK(Q443,(N443:P443,Q443:AE443)),0)</f>
        <v>0</v>
      </c>
      <c r="AH443" s="5">
        <f>IF(R443&gt;0,RANK(R443,(N443:P443,Q443:AE443)),0)</f>
        <v>0</v>
      </c>
      <c r="AI443" s="5">
        <f>IF(T443&gt;0,RANK(T443,(N443:P443,Q443:AE443)),0)</f>
        <v>0</v>
      </c>
      <c r="AJ443" s="5">
        <f>IF(S443&gt;0,RANK(S443,(N443:P443,Q443:AE443)),0)</f>
        <v>0</v>
      </c>
      <c r="AK443" s="2">
        <f t="shared" si="167"/>
        <v>0</v>
      </c>
      <c r="AL443" s="2">
        <f t="shared" si="168"/>
        <v>0</v>
      </c>
      <c r="AM443" s="2">
        <f t="shared" si="169"/>
        <v>0</v>
      </c>
      <c r="AN443" s="2">
        <f t="shared" si="170"/>
        <v>0</v>
      </c>
      <c r="AP443" t="s">
        <v>423</v>
      </c>
      <c r="AQ443" t="s">
        <v>240</v>
      </c>
      <c r="AR443">
        <v>1</v>
      </c>
      <c r="AT443" s="88">
        <v>38</v>
      </c>
      <c r="AU443" s="90">
        <v>105</v>
      </c>
      <c r="AV443" s="93">
        <f t="shared" si="161"/>
        <v>38105</v>
      </c>
      <c r="AX443" s="5" t="s">
        <v>199</v>
      </c>
    </row>
    <row r="444" spans="1:50" collapsed="1">
      <c r="A444" t="s">
        <v>541</v>
      </c>
      <c r="B444" t="s">
        <v>126</v>
      </c>
      <c r="C444" s="1">
        <f t="shared" si="162"/>
        <v>317812</v>
      </c>
      <c r="D444" s="7">
        <f>IF(N444&gt;0, RANK(N444,(N444:P444,Q444:AE444)),0)</f>
        <v>2</v>
      </c>
      <c r="E444" s="7">
        <f>IF(O444&gt;0,RANK(O444,(N444:P444,Q444:AE444)),0)</f>
        <v>1</v>
      </c>
      <c r="F444" s="7">
        <f>IF(P444&gt;0,RANK(P444,(N444:P444,Q444:AE444)),0)</f>
        <v>3</v>
      </c>
      <c r="G444" s="53">
        <f t="shared" si="171"/>
        <v>91479</v>
      </c>
      <c r="H444" s="56">
        <f t="shared" si="172"/>
        <v>0.2878399808691931</v>
      </c>
      <c r="I444" s="2"/>
      <c r="J444" s="2">
        <f t="shared" si="163"/>
        <v>0.34311794394170136</v>
      </c>
      <c r="K444" s="2">
        <f t="shared" si="164"/>
        <v>0.63095792481089452</v>
      </c>
      <c r="L444" s="2">
        <f t="shared" si="165"/>
        <v>1.6852730545102137E-2</v>
      </c>
      <c r="M444" s="2">
        <f t="shared" si="166"/>
        <v>9.0714007023019773E-3</v>
      </c>
      <c r="N444" s="1">
        <f>SUM(N391:N443)</f>
        <v>109047</v>
      </c>
      <c r="O444" s="1">
        <f>SUM(O391:O443)</f>
        <v>200526</v>
      </c>
      <c r="P444" s="1">
        <f>SUM(P391:P443)</f>
        <v>5356</v>
      </c>
      <c r="U444" s="1">
        <f>SUM(U391:U443)</f>
        <v>267</v>
      </c>
      <c r="V444" s="1">
        <f>SUM(V391:V443)</f>
        <v>2616</v>
      </c>
      <c r="AG444" s="5">
        <f>IF(Q444&gt;0,RANK(Q444,(N444:P444,Q444:AE444)),0)</f>
        <v>0</v>
      </c>
      <c r="AH444" s="5">
        <f>IF(R444&gt;0,RANK(R444,(N444:P444,Q444:AE444)),0)</f>
        <v>0</v>
      </c>
      <c r="AI444" s="5">
        <f>IF(T444&gt;0,RANK(T444,(N444:P444,Q444:AE444)),0)</f>
        <v>0</v>
      </c>
      <c r="AJ444" s="5">
        <f>IF(S444&gt;0,RANK(S444,(N444:P444,Q444:AE444)),0)</f>
        <v>0</v>
      </c>
      <c r="AK444" s="2">
        <f t="shared" si="167"/>
        <v>0</v>
      </c>
      <c r="AL444" s="2">
        <f t="shared" si="168"/>
        <v>0</v>
      </c>
      <c r="AM444" s="2">
        <f t="shared" si="169"/>
        <v>0</v>
      </c>
      <c r="AN444" s="2">
        <f t="shared" si="170"/>
        <v>0</v>
      </c>
      <c r="AP444" t="s">
        <v>541</v>
      </c>
      <c r="AQ444" t="s">
        <v>126</v>
      </c>
      <c r="AT444" s="88">
        <v>38</v>
      </c>
      <c r="AU444" s="90"/>
      <c r="AV444" s="88">
        <v>38</v>
      </c>
      <c r="AX444" s="5" t="s">
        <v>978</v>
      </c>
    </row>
    <row r="445" spans="1:50">
      <c r="C445" s="1"/>
      <c r="D445" s="7"/>
      <c r="E445" s="7"/>
      <c r="F445" s="7"/>
      <c r="G445" s="53"/>
      <c r="H445" s="56"/>
      <c r="I445" s="2"/>
      <c r="AG445" s="5"/>
      <c r="AH445" s="5"/>
      <c r="AI445" s="5"/>
      <c r="AJ445" s="5"/>
      <c r="AT445" s="88"/>
      <c r="AU445" s="90"/>
      <c r="AV445" s="93"/>
    </row>
    <row r="446" spans="1:50" hidden="1" outlineLevel="1">
      <c r="A446" t="s">
        <v>123</v>
      </c>
      <c r="B446" t="s">
        <v>147</v>
      </c>
      <c r="C446" s="1">
        <f t="shared" ref="C446:C475" si="173">SUM(N446:AE446)</f>
        <v>2522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>IF(P446&gt;0,RANK(P446,(N446:P446,Q446:AE446)),0)</f>
        <v>0</v>
      </c>
      <c r="G446" s="53">
        <f t="shared" ref="G446:G453" si="174">IF(C446&gt;0,MAX(N446:P446)-LARGE(N446:P446,2),0)</f>
        <v>1650</v>
      </c>
      <c r="H446" s="56">
        <f t="shared" ref="H446:H453" si="175">IF(C446&gt;0,G446/C446,0)</f>
        <v>0.65424266455194291</v>
      </c>
      <c r="I446" s="2"/>
      <c r="J446" s="2">
        <f t="shared" ref="J446:J491" si="176">IF($C446=0,"-",N446/$C446)</f>
        <v>0.15463917525773196</v>
      </c>
      <c r="K446" s="2">
        <f t="shared" ref="K446:K491" si="177">IF($C446=0,"-",O446/$C446)</f>
        <v>0.80888183980967487</v>
      </c>
      <c r="L446" s="2">
        <f t="shared" ref="L446:L491" si="178">IF($C446=0,"-",P446/$C446)</f>
        <v>0</v>
      </c>
      <c r="M446" s="2">
        <f t="shared" ref="M446:M491" si="179">IF(C446=0,"-",(1-J446-K446-L446))</f>
        <v>3.6478984932593161E-2</v>
      </c>
      <c r="N446" s="1">
        <v>390</v>
      </c>
      <c r="O446" s="1">
        <v>2040</v>
      </c>
      <c r="Q446" s="1">
        <v>39</v>
      </c>
      <c r="R446" s="1">
        <v>53</v>
      </c>
      <c r="AG446" s="5">
        <f>IF(Q446&gt;0,RANK(Q446,(N446:P446,Q446:AE446)),0)</f>
        <v>4</v>
      </c>
      <c r="AH446" s="5">
        <f>IF(R446&gt;0,RANK(R446,(N446:P446,Q446:AE446)),0)</f>
        <v>3</v>
      </c>
      <c r="AI446" s="5">
        <f>IF(T446&gt;0,RANK(T446,(N446:P446,Q446:AE446)),0)</f>
        <v>0</v>
      </c>
      <c r="AJ446" s="5">
        <f>IF(S446&gt;0,RANK(S446,(N446:P446,Q446:AE446)),0)</f>
        <v>0</v>
      </c>
      <c r="AK446" s="2">
        <f t="shared" ref="AK446:AK475" si="180">IF($C446=0,"-",Q446/$C446)</f>
        <v>1.5463917525773196E-2</v>
      </c>
      <c r="AL446" s="2">
        <f t="shared" ref="AL446:AL475" si="181">IF($C446=0,"-",R446/$C446)</f>
        <v>2.1015067406819986E-2</v>
      </c>
      <c r="AM446" s="2">
        <f t="shared" ref="AM446:AM475" si="182">IF($C446=0,"-",T446/$C446)</f>
        <v>0</v>
      </c>
      <c r="AN446" s="2">
        <f t="shared" ref="AN446:AN475" si="183">IF($C446=0,"-",S446/$C446)</f>
        <v>0</v>
      </c>
      <c r="AP446" t="s">
        <v>123</v>
      </c>
      <c r="AQ446" t="s">
        <v>147</v>
      </c>
      <c r="AR446">
        <v>3</v>
      </c>
      <c r="AT446" s="88">
        <v>49</v>
      </c>
      <c r="AU446" s="90">
        <v>1</v>
      </c>
      <c r="AV446" s="93">
        <f t="shared" ref="AV446:AV474" si="184">1000*AT446+AU446</f>
        <v>49001</v>
      </c>
      <c r="AX446" s="5" t="s">
        <v>199</v>
      </c>
    </row>
    <row r="447" spans="1:50" hidden="1" outlineLevel="1">
      <c r="A447" t="s">
        <v>888</v>
      </c>
      <c r="B447" t="s">
        <v>147</v>
      </c>
      <c r="C447" s="1">
        <f t="shared" si="173"/>
        <v>19265</v>
      </c>
      <c r="D447" s="7">
        <f>IF(N447&gt;0, RANK(N447,(N447:P447,Q447:AE447)),0)</f>
        <v>2</v>
      </c>
      <c r="E447" s="7">
        <f>IF(O447&gt;0,RANK(O447,(N447:P447,Q447:AE447)),0)</f>
        <v>1</v>
      </c>
      <c r="F447" s="7">
        <f>IF(P447&gt;0,RANK(P447,(N447:P447,Q447:AE447)),0)</f>
        <v>0</v>
      </c>
      <c r="G447" s="53">
        <f t="shared" si="174"/>
        <v>13035</v>
      </c>
      <c r="H447" s="56">
        <f t="shared" si="175"/>
        <v>0.67661562418894372</v>
      </c>
      <c r="I447" s="2"/>
      <c r="J447" s="2">
        <f t="shared" si="176"/>
        <v>0.14362834155203738</v>
      </c>
      <c r="K447" s="2">
        <f t="shared" si="177"/>
        <v>0.82024396574098102</v>
      </c>
      <c r="L447" s="2">
        <f t="shared" si="178"/>
        <v>0</v>
      </c>
      <c r="M447" s="2">
        <f t="shared" si="179"/>
        <v>3.6127692706981573E-2</v>
      </c>
      <c r="N447" s="1">
        <v>2767</v>
      </c>
      <c r="O447" s="1">
        <v>15802</v>
      </c>
      <c r="Q447" s="1">
        <v>307</v>
      </c>
      <c r="R447" s="1">
        <v>389</v>
      </c>
      <c r="AG447" s="5">
        <f>IF(Q447&gt;0,RANK(Q447,(N447:P447,Q447:AE447)),0)</f>
        <v>4</v>
      </c>
      <c r="AH447" s="5">
        <f>IF(R447&gt;0,RANK(R447,(N447:P447,Q447:AE447)),0)</f>
        <v>3</v>
      </c>
      <c r="AI447" s="5">
        <f>IF(T447&gt;0,RANK(T447,(N447:P447,Q447:AE447)),0)</f>
        <v>0</v>
      </c>
      <c r="AJ447" s="5">
        <f>IF(S447&gt;0,RANK(S447,(N447:P447,Q447:AE447)),0)</f>
        <v>0</v>
      </c>
      <c r="AK447" s="2">
        <f t="shared" si="180"/>
        <v>1.5935634570464572E-2</v>
      </c>
      <c r="AL447" s="2">
        <f t="shared" si="181"/>
        <v>2.0192058136517001E-2</v>
      </c>
      <c r="AM447" s="2">
        <f t="shared" si="182"/>
        <v>0</v>
      </c>
      <c r="AN447" s="2">
        <f t="shared" si="183"/>
        <v>0</v>
      </c>
      <c r="AP447" t="s">
        <v>888</v>
      </c>
      <c r="AQ447" t="s">
        <v>147</v>
      </c>
      <c r="AR447">
        <v>1</v>
      </c>
      <c r="AT447" s="88">
        <v>49</v>
      </c>
      <c r="AU447" s="90">
        <v>3</v>
      </c>
      <c r="AV447" s="93">
        <f t="shared" si="184"/>
        <v>49003</v>
      </c>
      <c r="AX447" s="5" t="s">
        <v>199</v>
      </c>
    </row>
    <row r="448" spans="1:50" hidden="1" outlineLevel="1">
      <c r="A448" t="s">
        <v>680</v>
      </c>
      <c r="B448" t="s">
        <v>147</v>
      </c>
      <c r="C448" s="1">
        <f t="shared" si="173"/>
        <v>41721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>IF(P448&gt;0,RANK(P448,(N448:P448,Q448:AE448)),0)</f>
        <v>0</v>
      </c>
      <c r="G448" s="53">
        <f t="shared" si="174"/>
        <v>24578</v>
      </c>
      <c r="H448" s="56">
        <f t="shared" si="175"/>
        <v>0.58910380863354184</v>
      </c>
      <c r="I448" s="2"/>
      <c r="J448" s="2">
        <f t="shared" si="176"/>
        <v>0.18204261642817765</v>
      </c>
      <c r="K448" s="2">
        <f t="shared" si="177"/>
        <v>0.77114642506171949</v>
      </c>
      <c r="L448" s="2">
        <f t="shared" si="178"/>
        <v>0</v>
      </c>
      <c r="M448" s="2">
        <f t="shared" si="179"/>
        <v>4.6810958510102862E-2</v>
      </c>
      <c r="N448" s="1">
        <v>7595</v>
      </c>
      <c r="O448" s="1">
        <v>32173</v>
      </c>
      <c r="Q448" s="1">
        <v>984</v>
      </c>
      <c r="R448" s="1">
        <v>969</v>
      </c>
      <c r="AG448" s="5">
        <f>IF(Q448&gt;0,RANK(Q448,(N448:P448,Q448:AE448)),0)</f>
        <v>3</v>
      </c>
      <c r="AH448" s="5">
        <f>IF(R448&gt;0,RANK(R448,(N448:P448,Q448:AE448)),0)</f>
        <v>4</v>
      </c>
      <c r="AI448" s="5">
        <f>IF(T448&gt;0,RANK(T448,(N448:P448,Q448:AE448)),0)</f>
        <v>0</v>
      </c>
      <c r="AJ448" s="5">
        <f>IF(S448&gt;0,RANK(S448,(N448:P448,Q448:AE448)),0)</f>
        <v>0</v>
      </c>
      <c r="AK448" s="2">
        <f t="shared" si="180"/>
        <v>2.3585244840727691E-2</v>
      </c>
      <c r="AL448" s="2">
        <f t="shared" si="181"/>
        <v>2.3225713669375134E-2</v>
      </c>
      <c r="AM448" s="2">
        <f t="shared" si="182"/>
        <v>0</v>
      </c>
      <c r="AN448" s="2">
        <f t="shared" si="183"/>
        <v>0</v>
      </c>
      <c r="AP448" t="s">
        <v>680</v>
      </c>
      <c r="AQ448" t="s">
        <v>147</v>
      </c>
      <c r="AR448">
        <v>1</v>
      </c>
      <c r="AT448" s="88">
        <v>49</v>
      </c>
      <c r="AU448" s="90">
        <v>5</v>
      </c>
      <c r="AV448" s="93">
        <f t="shared" si="184"/>
        <v>49005</v>
      </c>
      <c r="AX448" s="5" t="s">
        <v>199</v>
      </c>
    </row>
    <row r="449" spans="1:50" hidden="1" outlineLevel="1">
      <c r="A449" t="s">
        <v>437</v>
      </c>
      <c r="B449" t="s">
        <v>147</v>
      </c>
      <c r="C449" s="1">
        <f t="shared" si="173"/>
        <v>7546</v>
      </c>
      <c r="D449" s="7">
        <f>IF(N449&gt;0, RANK(N449,(N449:P449,Q449:AE449)),0)</f>
        <v>2</v>
      </c>
      <c r="E449" s="7">
        <f>IF(O449&gt;0,RANK(O449,(N449:P449,Q449:AE449)),0)</f>
        <v>1</v>
      </c>
      <c r="F449" s="7">
        <f>IF(P449&gt;0,RANK(P449,(N449:P449,Q449:AE449)),0)</f>
        <v>0</v>
      </c>
      <c r="G449" s="53">
        <f t="shared" si="174"/>
        <v>2293</v>
      </c>
      <c r="H449" s="56">
        <f t="shared" si="175"/>
        <v>0.30386959978796713</v>
      </c>
      <c r="I449" s="2"/>
      <c r="J449" s="2">
        <f t="shared" si="176"/>
        <v>0.33050622846541217</v>
      </c>
      <c r="K449" s="2">
        <f t="shared" si="177"/>
        <v>0.63437582825337924</v>
      </c>
      <c r="L449" s="2">
        <f t="shared" si="178"/>
        <v>0</v>
      </c>
      <c r="M449" s="2">
        <f t="shared" si="179"/>
        <v>3.5117943281208652E-2</v>
      </c>
      <c r="N449" s="1">
        <v>2494</v>
      </c>
      <c r="O449" s="1">
        <v>4787</v>
      </c>
      <c r="Q449" s="1">
        <v>151</v>
      </c>
      <c r="R449" s="1">
        <v>114</v>
      </c>
      <c r="AG449" s="5">
        <f>IF(Q449&gt;0,RANK(Q449,(N449:P449,Q449:AE449)),0)</f>
        <v>3</v>
      </c>
      <c r="AH449" s="5">
        <f>IF(R449&gt;0,RANK(R449,(N449:P449,Q449:AE449)),0)</f>
        <v>4</v>
      </c>
      <c r="AI449" s="5">
        <f>IF(T449&gt;0,RANK(T449,(N449:P449,Q449:AE449)),0)</f>
        <v>0</v>
      </c>
      <c r="AJ449" s="5">
        <f>IF(S449&gt;0,RANK(S449,(N449:P449,Q449:AE449)),0)</f>
        <v>0</v>
      </c>
      <c r="AK449" s="2">
        <f t="shared" si="180"/>
        <v>2.0010601643254706E-2</v>
      </c>
      <c r="AL449" s="2">
        <f t="shared" si="181"/>
        <v>1.5107341637953882E-2</v>
      </c>
      <c r="AM449" s="2">
        <f t="shared" si="182"/>
        <v>0</v>
      </c>
      <c r="AN449" s="2">
        <f t="shared" si="183"/>
        <v>0</v>
      </c>
      <c r="AP449" t="s">
        <v>437</v>
      </c>
      <c r="AQ449" t="s">
        <v>147</v>
      </c>
      <c r="AR449">
        <v>2</v>
      </c>
      <c r="AT449" s="88">
        <v>49</v>
      </c>
      <c r="AU449" s="90">
        <v>7</v>
      </c>
      <c r="AV449" s="93">
        <f t="shared" si="184"/>
        <v>49007</v>
      </c>
      <c r="AX449" s="5" t="s">
        <v>199</v>
      </c>
    </row>
    <row r="450" spans="1:50" hidden="1" outlineLevel="1">
      <c r="A450" t="s">
        <v>328</v>
      </c>
      <c r="B450" t="s">
        <v>147</v>
      </c>
      <c r="C450" s="1">
        <f t="shared" si="173"/>
        <v>509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>IF(P450&gt;0,RANK(P450,(N450:P450,Q450:AE450)),0)</f>
        <v>0</v>
      </c>
      <c r="G450" s="53">
        <f t="shared" si="174"/>
        <v>294</v>
      </c>
      <c r="H450" s="56">
        <f t="shared" si="175"/>
        <v>0.57760314341846763</v>
      </c>
      <c r="I450" s="2"/>
      <c r="J450" s="2">
        <f t="shared" si="176"/>
        <v>0.18860510805500982</v>
      </c>
      <c r="K450" s="2">
        <f t="shared" si="177"/>
        <v>0.76620825147347738</v>
      </c>
      <c r="L450" s="2">
        <f t="shared" si="178"/>
        <v>0</v>
      </c>
      <c r="M450" s="2">
        <f t="shared" si="179"/>
        <v>4.5186640471512773E-2</v>
      </c>
      <c r="N450" s="1">
        <v>96</v>
      </c>
      <c r="O450" s="1">
        <v>390</v>
      </c>
      <c r="Q450" s="1">
        <v>15</v>
      </c>
      <c r="R450" s="1">
        <v>8</v>
      </c>
      <c r="AG450" s="5">
        <f>IF(Q450&gt;0,RANK(Q450,(N450:P450,Q450:AE450)),0)</f>
        <v>3</v>
      </c>
      <c r="AH450" s="5">
        <f>IF(R450&gt;0,RANK(R450,(N450:P450,Q450:AE450)),0)</f>
        <v>4</v>
      </c>
      <c r="AI450" s="5">
        <f>IF(T450&gt;0,RANK(T450,(N450:P450,Q450:AE450)),0)</f>
        <v>0</v>
      </c>
      <c r="AJ450" s="5">
        <f>IF(S450&gt;0,RANK(S450,(N450:P450,Q450:AE450)),0)</f>
        <v>0</v>
      </c>
      <c r="AK450" s="2">
        <f t="shared" si="180"/>
        <v>2.9469548133595286E-2</v>
      </c>
      <c r="AL450" s="2">
        <f t="shared" si="181"/>
        <v>1.5717092337917484E-2</v>
      </c>
      <c r="AM450" s="2">
        <f t="shared" si="182"/>
        <v>0</v>
      </c>
      <c r="AN450" s="2">
        <f t="shared" si="183"/>
        <v>0</v>
      </c>
      <c r="AP450" t="s">
        <v>328</v>
      </c>
      <c r="AQ450" t="s">
        <v>147</v>
      </c>
      <c r="AR450">
        <v>2</v>
      </c>
      <c r="AT450" s="88">
        <v>49</v>
      </c>
      <c r="AU450" s="90">
        <v>9</v>
      </c>
      <c r="AV450" s="93">
        <f t="shared" si="184"/>
        <v>49009</v>
      </c>
      <c r="AX450" s="5" t="s">
        <v>199</v>
      </c>
    </row>
    <row r="451" spans="1:50" hidden="1" outlineLevel="1">
      <c r="A451" t="s">
        <v>68</v>
      </c>
      <c r="B451" t="s">
        <v>147</v>
      </c>
      <c r="C451" s="1">
        <f t="shared" si="173"/>
        <v>119939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>IF(P451&gt;0,RANK(P451,(N451:P451,Q451:AE451)),0)</f>
        <v>0</v>
      </c>
      <c r="G451" s="53">
        <f t="shared" si="174"/>
        <v>62208</v>
      </c>
      <c r="H451" s="56">
        <f t="shared" si="175"/>
        <v>0.51866365402412895</v>
      </c>
      <c r="I451" s="2"/>
      <c r="J451" s="2">
        <f t="shared" si="176"/>
        <v>0.22339689342082225</v>
      </c>
      <c r="K451" s="2">
        <f t="shared" si="177"/>
        <v>0.7420605474449512</v>
      </c>
      <c r="L451" s="2">
        <f t="shared" si="178"/>
        <v>0</v>
      </c>
      <c r="M451" s="2">
        <f t="shared" si="179"/>
        <v>3.4542559134226547E-2</v>
      </c>
      <c r="N451" s="1">
        <v>26794</v>
      </c>
      <c r="O451" s="1">
        <v>89002</v>
      </c>
      <c r="Q451" s="1">
        <v>2232</v>
      </c>
      <c r="R451" s="1">
        <v>1909</v>
      </c>
      <c r="W451" s="1">
        <v>2</v>
      </c>
      <c r="AG451" s="5">
        <f>IF(Q451&gt;0,RANK(Q451,(N451:P451,Q451:AE451)),0)</f>
        <v>3</v>
      </c>
      <c r="AH451" s="5">
        <f>IF(R451&gt;0,RANK(R451,(N451:P451,Q451:AE451)),0)</f>
        <v>4</v>
      </c>
      <c r="AI451" s="5">
        <f>IF(T451&gt;0,RANK(T451,(N451:P451,Q451:AE451)),0)</f>
        <v>0</v>
      </c>
      <c r="AJ451" s="5">
        <f>IF(S451&gt;0,RANK(S451,(N451:P451,Q451:AE451)),0)</f>
        <v>0</v>
      </c>
      <c r="AK451" s="2">
        <f t="shared" si="180"/>
        <v>1.8609459808736108E-2</v>
      </c>
      <c r="AL451" s="2">
        <f t="shared" si="181"/>
        <v>1.5916424182292666E-2</v>
      </c>
      <c r="AM451" s="2">
        <f t="shared" si="182"/>
        <v>0</v>
      </c>
      <c r="AN451" s="2">
        <f t="shared" si="183"/>
        <v>0</v>
      </c>
      <c r="AP451" t="s">
        <v>68</v>
      </c>
      <c r="AQ451" t="s">
        <v>147</v>
      </c>
      <c r="AR451">
        <v>1</v>
      </c>
      <c r="AT451" s="88">
        <v>49</v>
      </c>
      <c r="AU451" s="90">
        <v>11</v>
      </c>
      <c r="AV451" s="93">
        <f t="shared" si="184"/>
        <v>49011</v>
      </c>
      <c r="AX451" s="5" t="s">
        <v>199</v>
      </c>
    </row>
    <row r="452" spans="1:50" hidden="1" outlineLevel="1">
      <c r="A452" t="s">
        <v>634</v>
      </c>
      <c r="B452" t="s">
        <v>147</v>
      </c>
      <c r="C452" s="1">
        <f t="shared" si="173"/>
        <v>6319</v>
      </c>
      <c r="D452" s="7">
        <f>IF(N452&gt;0, RANK(N452,(N452:P452,Q452:AE452)),0)</f>
        <v>2</v>
      </c>
      <c r="E452" s="7">
        <f>IF(O452&gt;0,RANK(O452,(N452:P452,Q452:AE452)),0)</f>
        <v>1</v>
      </c>
      <c r="F452" s="7">
        <f>IF(P452&gt;0,RANK(P452,(N452:P452,Q452:AE452)),0)</f>
        <v>0</v>
      </c>
      <c r="G452" s="53">
        <f t="shared" si="174"/>
        <v>4700</v>
      </c>
      <c r="H452" s="56">
        <f t="shared" si="175"/>
        <v>0.74378857414147803</v>
      </c>
      <c r="I452" s="2"/>
      <c r="J452" s="2">
        <f t="shared" si="176"/>
        <v>0.10887798702326318</v>
      </c>
      <c r="K452" s="2">
        <f t="shared" si="177"/>
        <v>0.85266656116474127</v>
      </c>
      <c r="L452" s="2">
        <f t="shared" si="178"/>
        <v>0</v>
      </c>
      <c r="M452" s="2">
        <f t="shared" si="179"/>
        <v>3.84554518119955E-2</v>
      </c>
      <c r="N452" s="1">
        <v>688</v>
      </c>
      <c r="O452" s="1">
        <v>5388</v>
      </c>
      <c r="Q452" s="1">
        <v>84</v>
      </c>
      <c r="R452" s="1">
        <v>159</v>
      </c>
      <c r="AG452" s="5">
        <f>IF(Q452&gt;0,RANK(Q452,(N452:P452,Q452:AE452)),0)</f>
        <v>4</v>
      </c>
      <c r="AH452" s="5">
        <f>IF(R452&gt;0,RANK(R452,(N452:P452,Q452:AE452)),0)</f>
        <v>3</v>
      </c>
      <c r="AI452" s="5">
        <f>IF(T452&gt;0,RANK(T452,(N452:P452,Q452:AE452)),0)</f>
        <v>0</v>
      </c>
      <c r="AJ452" s="5">
        <f>IF(S452&gt;0,RANK(S452,(N452:P452,Q452:AE452)),0)</f>
        <v>0</v>
      </c>
      <c r="AK452" s="2">
        <f t="shared" si="180"/>
        <v>1.3293242601677481E-2</v>
      </c>
      <c r="AL452" s="2">
        <f t="shared" si="181"/>
        <v>2.5162209210318087E-2</v>
      </c>
      <c r="AM452" s="2">
        <f t="shared" si="182"/>
        <v>0</v>
      </c>
      <c r="AN452" s="2">
        <f t="shared" si="183"/>
        <v>0</v>
      </c>
      <c r="AP452" t="s">
        <v>634</v>
      </c>
      <c r="AQ452" t="s">
        <v>147</v>
      </c>
      <c r="AR452">
        <v>2</v>
      </c>
      <c r="AT452" s="88">
        <v>49</v>
      </c>
      <c r="AU452" s="90">
        <v>13</v>
      </c>
      <c r="AV452" s="93">
        <f t="shared" si="184"/>
        <v>49013</v>
      </c>
      <c r="AX452" s="5" t="s">
        <v>199</v>
      </c>
    </row>
    <row r="453" spans="1:50" hidden="1" outlineLevel="1">
      <c r="A453" t="s">
        <v>92</v>
      </c>
      <c r="B453" t="s">
        <v>147</v>
      </c>
      <c r="C453" s="1">
        <f t="shared" si="173"/>
        <v>4436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>IF(P453&gt;0,RANK(P453,(N453:P453,Q453:AE453)),0)</f>
        <v>0</v>
      </c>
      <c r="G453" s="53">
        <f t="shared" si="174"/>
        <v>2804</v>
      </c>
      <c r="H453" s="56">
        <f t="shared" si="175"/>
        <v>0.63210099188458069</v>
      </c>
      <c r="I453" s="2"/>
      <c r="J453" s="2">
        <f t="shared" si="176"/>
        <v>0.16411181244364292</v>
      </c>
      <c r="K453" s="2">
        <f t="shared" si="177"/>
        <v>0.79621280432822361</v>
      </c>
      <c r="L453" s="2">
        <f t="shared" si="178"/>
        <v>0</v>
      </c>
      <c r="M453" s="2">
        <f t="shared" si="179"/>
        <v>3.9675383228133465E-2</v>
      </c>
      <c r="N453" s="1">
        <v>728</v>
      </c>
      <c r="O453" s="1">
        <v>3532</v>
      </c>
      <c r="Q453" s="1">
        <v>105</v>
      </c>
      <c r="R453" s="1">
        <v>71</v>
      </c>
      <c r="AG453" s="5">
        <f>IF(Q453&gt;0,RANK(Q453,(N453:P453,Q453:AE453)),0)</f>
        <v>3</v>
      </c>
      <c r="AH453" s="5">
        <f>IF(R453&gt;0,RANK(R453,(N453:P453,Q453:AE453)),0)</f>
        <v>4</v>
      </c>
      <c r="AI453" s="5">
        <f>IF(T453&gt;0,RANK(T453,(N453:P453,Q453:AE453)),0)</f>
        <v>0</v>
      </c>
      <c r="AJ453" s="5">
        <f>IF(S453&gt;0,RANK(S453,(N453:P453,Q453:AE453)),0)</f>
        <v>0</v>
      </c>
      <c r="AK453" s="2">
        <f t="shared" si="180"/>
        <v>2.3669972948602343E-2</v>
      </c>
      <c r="AL453" s="2">
        <f t="shared" si="181"/>
        <v>1.6005410279531108E-2</v>
      </c>
      <c r="AM453" s="2">
        <f t="shared" si="182"/>
        <v>0</v>
      </c>
      <c r="AN453" s="2">
        <f t="shared" si="183"/>
        <v>0</v>
      </c>
      <c r="AP453" t="s">
        <v>92</v>
      </c>
      <c r="AQ453" t="s">
        <v>147</v>
      </c>
      <c r="AR453">
        <v>2</v>
      </c>
      <c r="AT453" s="88">
        <v>49</v>
      </c>
      <c r="AU453" s="90">
        <v>15</v>
      </c>
      <c r="AV453" s="93">
        <f t="shared" si="184"/>
        <v>49015</v>
      </c>
      <c r="AX453" s="5" t="s">
        <v>199</v>
      </c>
    </row>
    <row r="454" spans="1:50" hidden="1" outlineLevel="1">
      <c r="A454" t="s">
        <v>407</v>
      </c>
      <c r="B454" t="s">
        <v>147</v>
      </c>
      <c r="C454" s="1">
        <f t="shared" si="173"/>
        <v>2148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>IF(P454&gt;0,RANK(P454,(N454:P454,Q454:AE454)),0)</f>
        <v>0</v>
      </c>
      <c r="G454" s="53">
        <f t="shared" ref="G454:G491" si="185">IF(C454&gt;0,MAX(N454:P454)-LARGE(N454:P454,2),0)</f>
        <v>1420</v>
      </c>
      <c r="H454" s="56">
        <f t="shared" ref="H454:H491" si="186">IF(C454&gt;0,G454/C454,0)</f>
        <v>0.66108007448789574</v>
      </c>
      <c r="I454" s="2"/>
      <c r="J454" s="2">
        <f t="shared" si="176"/>
        <v>0.15502793296089384</v>
      </c>
      <c r="K454" s="2">
        <f t="shared" si="177"/>
        <v>0.81610800744878953</v>
      </c>
      <c r="L454" s="2">
        <f t="shared" si="178"/>
        <v>0</v>
      </c>
      <c r="M454" s="2">
        <f t="shared" si="179"/>
        <v>2.8864059590316571E-2</v>
      </c>
      <c r="N454" s="1">
        <v>333</v>
      </c>
      <c r="O454" s="1">
        <v>1753</v>
      </c>
      <c r="Q454" s="1">
        <v>27</v>
      </c>
      <c r="R454" s="1">
        <v>35</v>
      </c>
      <c r="AG454" s="5">
        <f>IF(Q454&gt;0,RANK(Q454,(N454:P454,Q454:AE454)),0)</f>
        <v>4</v>
      </c>
      <c r="AH454" s="5">
        <f>IF(R454&gt;0,RANK(R454,(N454:P454,Q454:AE454)),0)</f>
        <v>3</v>
      </c>
      <c r="AI454" s="5">
        <f>IF(T454&gt;0,RANK(T454,(N454:P454,Q454:AE454)),0)</f>
        <v>0</v>
      </c>
      <c r="AJ454" s="5">
        <f>IF(S454&gt;0,RANK(S454,(N454:P454,Q454:AE454)),0)</f>
        <v>0</v>
      </c>
      <c r="AK454" s="2">
        <f t="shared" si="180"/>
        <v>1.2569832402234637E-2</v>
      </c>
      <c r="AL454" s="2">
        <f t="shared" si="181"/>
        <v>1.6294227188081937E-2</v>
      </c>
      <c r="AM454" s="2">
        <f t="shared" si="182"/>
        <v>0</v>
      </c>
      <c r="AN454" s="2">
        <f t="shared" si="183"/>
        <v>0</v>
      </c>
      <c r="AP454" t="s">
        <v>407</v>
      </c>
      <c r="AQ454" t="s">
        <v>147</v>
      </c>
      <c r="AR454">
        <v>2</v>
      </c>
      <c r="AT454" s="88">
        <v>49</v>
      </c>
      <c r="AU454" s="90">
        <v>17</v>
      </c>
      <c r="AV454" s="93">
        <f t="shared" si="184"/>
        <v>49017</v>
      </c>
      <c r="AX454" s="5" t="s">
        <v>199</v>
      </c>
    </row>
    <row r="455" spans="1:50" hidden="1" outlineLevel="1">
      <c r="A455" t="s">
        <v>50</v>
      </c>
      <c r="B455" t="s">
        <v>147</v>
      </c>
      <c r="C455" s="1">
        <f t="shared" si="173"/>
        <v>3862</v>
      </c>
      <c r="D455" s="7">
        <f>IF(N455&gt;0, RANK(N455,(N455:P455,Q455:AE455)),0)</f>
        <v>2</v>
      </c>
      <c r="E455" s="7">
        <f>IF(O455&gt;0,RANK(O455,(N455:P455,Q455:AE455)),0)</f>
        <v>1</v>
      </c>
      <c r="F455" s="7">
        <f>IF(P455&gt;0,RANK(P455,(N455:P455,Q455:AE455)),0)</f>
        <v>0</v>
      </c>
      <c r="G455" s="53">
        <f t="shared" si="185"/>
        <v>279</v>
      </c>
      <c r="H455" s="56">
        <f t="shared" si="186"/>
        <v>7.2242361470740549E-2</v>
      </c>
      <c r="I455" s="2"/>
      <c r="J455" s="2">
        <f t="shared" si="176"/>
        <v>0.43733816675297771</v>
      </c>
      <c r="K455" s="2">
        <f t="shared" si="177"/>
        <v>0.50958052822371824</v>
      </c>
      <c r="L455" s="2">
        <f t="shared" si="178"/>
        <v>0</v>
      </c>
      <c r="M455" s="2">
        <f t="shared" si="179"/>
        <v>5.3081305023304104E-2</v>
      </c>
      <c r="N455" s="1">
        <v>1689</v>
      </c>
      <c r="O455" s="1">
        <v>1968</v>
      </c>
      <c r="Q455" s="1">
        <v>149</v>
      </c>
      <c r="R455" s="1">
        <v>56</v>
      </c>
      <c r="AG455" s="5">
        <f>IF(Q455&gt;0,RANK(Q455,(N455:P455,Q455:AE455)),0)</f>
        <v>3</v>
      </c>
      <c r="AH455" s="5">
        <f>IF(R455&gt;0,RANK(R455,(N455:P455,Q455:AE455)),0)</f>
        <v>4</v>
      </c>
      <c r="AI455" s="5">
        <f>IF(T455&gt;0,RANK(T455,(N455:P455,Q455:AE455)),0)</f>
        <v>0</v>
      </c>
      <c r="AJ455" s="5">
        <f>IF(S455&gt;0,RANK(S455,(N455:P455,Q455:AE455)),0)</f>
        <v>0</v>
      </c>
      <c r="AK455" s="2">
        <f t="shared" si="180"/>
        <v>3.8581046090108755E-2</v>
      </c>
      <c r="AL455" s="2">
        <f t="shared" si="181"/>
        <v>1.4500258933195235E-2</v>
      </c>
      <c r="AM455" s="2">
        <f t="shared" si="182"/>
        <v>0</v>
      </c>
      <c r="AN455" s="2">
        <f t="shared" si="183"/>
        <v>0</v>
      </c>
      <c r="AP455" t="s">
        <v>50</v>
      </c>
      <c r="AQ455" t="s">
        <v>147</v>
      </c>
      <c r="AR455">
        <v>2</v>
      </c>
      <c r="AT455" s="88">
        <v>49</v>
      </c>
      <c r="AU455" s="90">
        <v>19</v>
      </c>
      <c r="AV455" s="93">
        <f t="shared" si="184"/>
        <v>49019</v>
      </c>
      <c r="AX455" s="5" t="s">
        <v>199</v>
      </c>
    </row>
    <row r="456" spans="1:50" hidden="1" outlineLevel="1">
      <c r="A456" t="s">
        <v>188</v>
      </c>
      <c r="B456" t="s">
        <v>147</v>
      </c>
      <c r="C456" s="1">
        <f t="shared" si="173"/>
        <v>16504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>IF(P456&gt;0,RANK(P456,(N456:P456,Q456:AE456)),0)</f>
        <v>0</v>
      </c>
      <c r="G456" s="53">
        <f t="shared" si="185"/>
        <v>10630</v>
      </c>
      <c r="H456" s="56">
        <f t="shared" si="186"/>
        <v>0.644086282113427</v>
      </c>
      <c r="I456" s="2"/>
      <c r="J456" s="2">
        <f t="shared" si="176"/>
        <v>0.14929714008725156</v>
      </c>
      <c r="K456" s="2">
        <f t="shared" si="177"/>
        <v>0.79338342220067859</v>
      </c>
      <c r="L456" s="2">
        <f t="shared" si="178"/>
        <v>0</v>
      </c>
      <c r="M456" s="2">
        <f t="shared" si="179"/>
        <v>5.7319437712069821E-2</v>
      </c>
      <c r="N456" s="1">
        <v>2464</v>
      </c>
      <c r="O456" s="1">
        <v>13094</v>
      </c>
      <c r="Q456" s="1">
        <v>443</v>
      </c>
      <c r="R456" s="1">
        <v>503</v>
      </c>
      <c r="AG456" s="5">
        <f>IF(Q456&gt;0,RANK(Q456,(N456:P456,Q456:AE456)),0)</f>
        <v>4</v>
      </c>
      <c r="AH456" s="5">
        <f>IF(R456&gt;0,RANK(R456,(N456:P456,Q456:AE456)),0)</f>
        <v>3</v>
      </c>
      <c r="AI456" s="5">
        <f>IF(T456&gt;0,RANK(T456,(N456:P456,Q456:AE456)),0)</f>
        <v>0</v>
      </c>
      <c r="AJ456" s="5">
        <f>IF(S456&gt;0,RANK(S456,(N456:P456,Q456:AE456)),0)</f>
        <v>0</v>
      </c>
      <c r="AK456" s="2">
        <f t="shared" si="180"/>
        <v>2.6841977702375182E-2</v>
      </c>
      <c r="AL456" s="2">
        <f t="shared" si="181"/>
        <v>3.0477460009694618E-2</v>
      </c>
      <c r="AM456" s="2">
        <f t="shared" si="182"/>
        <v>0</v>
      </c>
      <c r="AN456" s="2">
        <f t="shared" si="183"/>
        <v>0</v>
      </c>
      <c r="AP456" t="s">
        <v>188</v>
      </c>
      <c r="AQ456" t="s">
        <v>147</v>
      </c>
      <c r="AR456">
        <v>2</v>
      </c>
      <c r="AT456" s="88">
        <v>49</v>
      </c>
      <c r="AU456" s="90">
        <v>21</v>
      </c>
      <c r="AV456" s="93">
        <f t="shared" si="184"/>
        <v>49021</v>
      </c>
      <c r="AX456" s="5" t="s">
        <v>199</v>
      </c>
    </row>
    <row r="457" spans="1:50" hidden="1" outlineLevel="1">
      <c r="A457" t="s">
        <v>795</v>
      </c>
      <c r="B457" t="s">
        <v>147</v>
      </c>
      <c r="C457" s="1">
        <f t="shared" si="173"/>
        <v>3937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>IF(P457&gt;0,RANK(P457,(N457:P457,Q457:AE457)),0)</f>
        <v>0</v>
      </c>
      <c r="G457" s="53">
        <f t="shared" si="185"/>
        <v>2594</v>
      </c>
      <c r="H457" s="56">
        <f t="shared" si="186"/>
        <v>0.65887731775463554</v>
      </c>
      <c r="I457" s="2"/>
      <c r="J457" s="2">
        <f t="shared" si="176"/>
        <v>0.1493522987045974</v>
      </c>
      <c r="K457" s="2">
        <f t="shared" si="177"/>
        <v>0.80822961645923297</v>
      </c>
      <c r="L457" s="2">
        <f t="shared" si="178"/>
        <v>0</v>
      </c>
      <c r="M457" s="2">
        <f t="shared" si="179"/>
        <v>4.2418084836169601E-2</v>
      </c>
      <c r="N457" s="1">
        <v>588</v>
      </c>
      <c r="O457" s="1">
        <v>3182</v>
      </c>
      <c r="Q457" s="1">
        <v>78</v>
      </c>
      <c r="R457" s="1">
        <v>89</v>
      </c>
      <c r="AG457" s="5">
        <f>IF(Q457&gt;0,RANK(Q457,(N457:P457,Q457:AE457)),0)</f>
        <v>4</v>
      </c>
      <c r="AH457" s="5">
        <f>IF(R457&gt;0,RANK(R457,(N457:P457,Q457:AE457)),0)</f>
        <v>3</v>
      </c>
      <c r="AI457" s="5">
        <f>IF(T457&gt;0,RANK(T457,(N457:P457,Q457:AE457)),0)</f>
        <v>0</v>
      </c>
      <c r="AJ457" s="5">
        <f>IF(S457&gt;0,RANK(S457,(N457:P457,Q457:AE457)),0)</f>
        <v>0</v>
      </c>
      <c r="AK457" s="2">
        <f t="shared" si="180"/>
        <v>1.9812039624079247E-2</v>
      </c>
      <c r="AL457" s="2">
        <f t="shared" si="181"/>
        <v>2.2606045212090423E-2</v>
      </c>
      <c r="AM457" s="2">
        <f t="shared" si="182"/>
        <v>0</v>
      </c>
      <c r="AN457" s="2">
        <f t="shared" si="183"/>
        <v>0</v>
      </c>
      <c r="AP457" t="s">
        <v>795</v>
      </c>
      <c r="AQ457" t="s">
        <v>147</v>
      </c>
      <c r="AR457">
        <v>0</v>
      </c>
      <c r="AT457" s="88">
        <v>49</v>
      </c>
      <c r="AU457" s="90">
        <v>23</v>
      </c>
      <c r="AV457" s="93">
        <f t="shared" si="184"/>
        <v>49023</v>
      </c>
      <c r="AX457" s="5" t="s">
        <v>199</v>
      </c>
    </row>
    <row r="458" spans="1:50" hidden="1" outlineLevel="1">
      <c r="A458" t="s">
        <v>75</v>
      </c>
      <c r="B458" t="s">
        <v>147</v>
      </c>
      <c r="C458" s="1">
        <f t="shared" si="173"/>
        <v>3307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>IF(P458&gt;0,RANK(P458,(N458:P458,Q458:AE458)),0)</f>
        <v>0</v>
      </c>
      <c r="G458" s="53">
        <f t="shared" si="185"/>
        <v>1747</v>
      </c>
      <c r="H458" s="56">
        <f t="shared" si="186"/>
        <v>0.52827335954036891</v>
      </c>
      <c r="I458" s="2"/>
      <c r="J458" s="2">
        <f t="shared" si="176"/>
        <v>0.21409132143937104</v>
      </c>
      <c r="K458" s="2">
        <f t="shared" si="177"/>
        <v>0.74236468097973995</v>
      </c>
      <c r="L458" s="2">
        <f t="shared" si="178"/>
        <v>0</v>
      </c>
      <c r="M458" s="2">
        <f t="shared" si="179"/>
        <v>4.3543997580889005E-2</v>
      </c>
      <c r="N458" s="1">
        <v>708</v>
      </c>
      <c r="O458" s="1">
        <v>2455</v>
      </c>
      <c r="Q458" s="1">
        <v>78</v>
      </c>
      <c r="R458" s="1">
        <v>66</v>
      </c>
      <c r="AG458" s="5">
        <f>IF(Q458&gt;0,RANK(Q458,(N458:P458,Q458:AE458)),0)</f>
        <v>3</v>
      </c>
      <c r="AH458" s="5">
        <f>IF(R458&gt;0,RANK(R458,(N458:P458,Q458:AE458)),0)</f>
        <v>4</v>
      </c>
      <c r="AI458" s="5">
        <f>IF(T458&gt;0,RANK(T458,(N458:P458,Q458:AE458)),0)</f>
        <v>0</v>
      </c>
      <c r="AJ458" s="5">
        <f>IF(S458&gt;0,RANK(S458,(N458:P458,Q458:AE458)),0)</f>
        <v>0</v>
      </c>
      <c r="AK458" s="2">
        <f t="shared" si="180"/>
        <v>2.3586332022981556E-2</v>
      </c>
      <c r="AL458" s="2">
        <f t="shared" si="181"/>
        <v>1.995766555790747E-2</v>
      </c>
      <c r="AM458" s="2">
        <f t="shared" si="182"/>
        <v>0</v>
      </c>
      <c r="AN458" s="2">
        <f t="shared" si="183"/>
        <v>0</v>
      </c>
      <c r="AP458" t="s">
        <v>75</v>
      </c>
      <c r="AQ458" t="s">
        <v>147</v>
      </c>
      <c r="AR458">
        <v>2</v>
      </c>
      <c r="AT458" s="88">
        <v>49</v>
      </c>
      <c r="AU458" s="90">
        <v>25</v>
      </c>
      <c r="AV458" s="93">
        <f t="shared" si="184"/>
        <v>49025</v>
      </c>
      <c r="AX458" s="5" t="s">
        <v>199</v>
      </c>
    </row>
    <row r="459" spans="1:50" hidden="1" outlineLevel="1">
      <c r="A459" t="s">
        <v>438</v>
      </c>
      <c r="B459" t="s">
        <v>147</v>
      </c>
      <c r="C459" s="1">
        <f t="shared" si="173"/>
        <v>5018</v>
      </c>
      <c r="D459" s="7">
        <f>IF(N459&gt;0, RANK(N459,(N459:P459,Q459:AE459)),0)</f>
        <v>2</v>
      </c>
      <c r="E459" s="7">
        <f>IF(O459&gt;0,RANK(O459,(N459:P459,Q459:AE459)),0)</f>
        <v>1</v>
      </c>
      <c r="F459" s="7">
        <f>IF(P459&gt;0,RANK(P459,(N459:P459,Q459:AE459)),0)</f>
        <v>0</v>
      </c>
      <c r="G459" s="53">
        <f t="shared" si="185"/>
        <v>3345</v>
      </c>
      <c r="H459" s="56">
        <f t="shared" si="186"/>
        <v>0.66660023913909927</v>
      </c>
      <c r="I459" s="2"/>
      <c r="J459" s="2">
        <f t="shared" si="176"/>
        <v>0.14029493822239936</v>
      </c>
      <c r="K459" s="2">
        <f t="shared" si="177"/>
        <v>0.80689517736149863</v>
      </c>
      <c r="L459" s="2">
        <f t="shared" si="178"/>
        <v>0</v>
      </c>
      <c r="M459" s="2">
        <f t="shared" si="179"/>
        <v>5.2809884416102015E-2</v>
      </c>
      <c r="N459" s="1">
        <v>704</v>
      </c>
      <c r="O459" s="1">
        <v>4049</v>
      </c>
      <c r="Q459" s="1">
        <v>88</v>
      </c>
      <c r="R459" s="1">
        <v>177</v>
      </c>
      <c r="AG459" s="5">
        <f>IF(Q459&gt;0,RANK(Q459,(N459:P459,Q459:AE459)),0)</f>
        <v>4</v>
      </c>
      <c r="AH459" s="5">
        <f>IF(R459&gt;0,RANK(R459,(N459:P459,Q459:AE459)),0)</f>
        <v>3</v>
      </c>
      <c r="AI459" s="5">
        <f>IF(T459&gt;0,RANK(T459,(N459:P459,Q459:AE459)),0)</f>
        <v>0</v>
      </c>
      <c r="AJ459" s="5">
        <f>IF(S459&gt;0,RANK(S459,(N459:P459,Q459:AE459)),0)</f>
        <v>0</v>
      </c>
      <c r="AK459" s="2">
        <f t="shared" si="180"/>
        <v>1.753686727779992E-2</v>
      </c>
      <c r="AL459" s="2">
        <f t="shared" si="181"/>
        <v>3.527301713830211E-2</v>
      </c>
      <c r="AM459" s="2">
        <f t="shared" si="182"/>
        <v>0</v>
      </c>
      <c r="AN459" s="2">
        <f t="shared" si="183"/>
        <v>0</v>
      </c>
      <c r="AP459" t="s">
        <v>438</v>
      </c>
      <c r="AQ459" t="s">
        <v>147</v>
      </c>
      <c r="AR459">
        <v>3</v>
      </c>
      <c r="AT459" s="88">
        <v>49</v>
      </c>
      <c r="AU459" s="90">
        <v>27</v>
      </c>
      <c r="AV459" s="93">
        <f t="shared" si="184"/>
        <v>49027</v>
      </c>
      <c r="AX459" s="5" t="s">
        <v>199</v>
      </c>
    </row>
    <row r="460" spans="1:50" hidden="1" outlineLevel="1">
      <c r="A460" t="s">
        <v>389</v>
      </c>
      <c r="B460" t="s">
        <v>147</v>
      </c>
      <c r="C460" s="1">
        <f t="shared" si="173"/>
        <v>4556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>IF(P460&gt;0,RANK(P460,(N460:P460,Q460:AE460)),0)</f>
        <v>0</v>
      </c>
      <c r="G460" s="53">
        <f t="shared" si="185"/>
        <v>2998</v>
      </c>
      <c r="H460" s="56">
        <f t="shared" si="186"/>
        <v>0.65803336259877088</v>
      </c>
      <c r="I460" s="2"/>
      <c r="J460" s="2">
        <f t="shared" si="176"/>
        <v>0.15342405618964003</v>
      </c>
      <c r="K460" s="2">
        <f t="shared" si="177"/>
        <v>0.81145741878841093</v>
      </c>
      <c r="L460" s="2">
        <f t="shared" si="178"/>
        <v>0</v>
      </c>
      <c r="M460" s="2">
        <f t="shared" si="179"/>
        <v>3.511852502194901E-2</v>
      </c>
      <c r="N460" s="1">
        <v>699</v>
      </c>
      <c r="O460" s="1">
        <v>3697</v>
      </c>
      <c r="Q460" s="1">
        <v>57</v>
      </c>
      <c r="R460" s="1">
        <v>103</v>
      </c>
      <c r="AG460" s="5">
        <f>IF(Q460&gt;0,RANK(Q460,(N460:P460,Q460:AE460)),0)</f>
        <v>4</v>
      </c>
      <c r="AH460" s="5">
        <f>IF(R460&gt;0,RANK(R460,(N460:P460,Q460:AE460)),0)</f>
        <v>3</v>
      </c>
      <c r="AI460" s="5">
        <f>IF(T460&gt;0,RANK(T460,(N460:P460,Q460:AE460)),0)</f>
        <v>0</v>
      </c>
      <c r="AJ460" s="5">
        <f>IF(S460&gt;0,RANK(S460,(N460:P460,Q460:AE460)),0)</f>
        <v>0</v>
      </c>
      <c r="AK460" s="2">
        <f t="shared" si="180"/>
        <v>1.251097453906936E-2</v>
      </c>
      <c r="AL460" s="2">
        <f t="shared" si="181"/>
        <v>2.2607550482879719E-2</v>
      </c>
      <c r="AM460" s="2">
        <f t="shared" si="182"/>
        <v>0</v>
      </c>
      <c r="AN460" s="2">
        <f t="shared" si="183"/>
        <v>0</v>
      </c>
      <c r="AP460" t="s">
        <v>389</v>
      </c>
      <c r="AQ460" t="s">
        <v>147</v>
      </c>
      <c r="AR460">
        <v>1</v>
      </c>
      <c r="AT460" s="88">
        <v>49</v>
      </c>
      <c r="AU460" s="90">
        <v>29</v>
      </c>
      <c r="AV460" s="93">
        <f t="shared" si="184"/>
        <v>49029</v>
      </c>
      <c r="AX460" s="5" t="s">
        <v>199</v>
      </c>
    </row>
    <row r="461" spans="1:50" hidden="1" outlineLevel="1">
      <c r="A461" t="s">
        <v>439</v>
      </c>
      <c r="B461" t="s">
        <v>147</v>
      </c>
      <c r="C461" s="1">
        <f t="shared" si="173"/>
        <v>765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>IF(P461&gt;0,RANK(P461,(N461:P461,Q461:AE461)),0)</f>
        <v>0</v>
      </c>
      <c r="G461" s="53">
        <f t="shared" si="185"/>
        <v>576</v>
      </c>
      <c r="H461" s="56">
        <f t="shared" si="186"/>
        <v>0.75294117647058822</v>
      </c>
      <c r="I461" s="2"/>
      <c r="J461" s="2">
        <f t="shared" si="176"/>
        <v>0.10718954248366012</v>
      </c>
      <c r="K461" s="2">
        <f t="shared" si="177"/>
        <v>0.86013071895424842</v>
      </c>
      <c r="L461" s="2">
        <f t="shared" si="178"/>
        <v>0</v>
      </c>
      <c r="M461" s="2">
        <f t="shared" si="179"/>
        <v>3.2679738562091498E-2</v>
      </c>
      <c r="N461" s="1">
        <v>82</v>
      </c>
      <c r="O461" s="1">
        <v>658</v>
      </c>
      <c r="Q461" s="1">
        <v>14</v>
      </c>
      <c r="R461" s="1">
        <v>11</v>
      </c>
      <c r="AG461" s="5">
        <f>IF(Q461&gt;0,RANK(Q461,(N461:P461,Q461:AE461)),0)</f>
        <v>3</v>
      </c>
      <c r="AH461" s="5">
        <f>IF(R461&gt;0,RANK(R461,(N461:P461,Q461:AE461)),0)</f>
        <v>4</v>
      </c>
      <c r="AI461" s="5">
        <f>IF(T461&gt;0,RANK(T461,(N461:P461,Q461:AE461)),0)</f>
        <v>0</v>
      </c>
      <c r="AJ461" s="5">
        <f>IF(S461&gt;0,RANK(S461,(N461:P461,Q461:AE461)),0)</f>
        <v>0</v>
      </c>
      <c r="AK461" s="2">
        <f t="shared" si="180"/>
        <v>1.8300653594771243E-2</v>
      </c>
      <c r="AL461" s="2">
        <f t="shared" si="181"/>
        <v>1.4379084967320261E-2</v>
      </c>
      <c r="AM461" s="2">
        <f t="shared" si="182"/>
        <v>0</v>
      </c>
      <c r="AN461" s="2">
        <f t="shared" si="183"/>
        <v>0</v>
      </c>
      <c r="AP461" t="s">
        <v>439</v>
      </c>
      <c r="AQ461" t="s">
        <v>147</v>
      </c>
      <c r="AR461">
        <v>2</v>
      </c>
      <c r="AT461" s="88">
        <v>49</v>
      </c>
      <c r="AU461" s="90">
        <v>31</v>
      </c>
      <c r="AV461" s="93">
        <f t="shared" si="184"/>
        <v>49031</v>
      </c>
      <c r="AX461" s="5" t="s">
        <v>199</v>
      </c>
    </row>
    <row r="462" spans="1:50" hidden="1" outlineLevel="1">
      <c r="A462" t="s">
        <v>705</v>
      </c>
      <c r="B462" t="s">
        <v>147</v>
      </c>
      <c r="C462" s="1">
        <f t="shared" si="173"/>
        <v>987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>IF(P462&gt;0,RANK(P462,(N462:P462,Q462:AE462)),0)</f>
        <v>0</v>
      </c>
      <c r="G462" s="53">
        <f t="shared" si="185"/>
        <v>719</v>
      </c>
      <c r="H462" s="56">
        <f t="shared" si="186"/>
        <v>0.72847011144883489</v>
      </c>
      <c r="I462" s="2"/>
      <c r="J462" s="2">
        <f t="shared" si="176"/>
        <v>0.12360688956433637</v>
      </c>
      <c r="K462" s="2">
        <f t="shared" si="177"/>
        <v>0.85207700101317119</v>
      </c>
      <c r="L462" s="2">
        <f t="shared" si="178"/>
        <v>0</v>
      </c>
      <c r="M462" s="2">
        <f t="shared" si="179"/>
        <v>2.4316109422492405E-2</v>
      </c>
      <c r="N462" s="1">
        <v>122</v>
      </c>
      <c r="O462" s="1">
        <v>841</v>
      </c>
      <c r="Q462" s="1">
        <v>12</v>
      </c>
      <c r="R462" s="1">
        <v>12</v>
      </c>
      <c r="AG462" s="5">
        <f>IF(Q462&gt;0,RANK(Q462,(N462:P462,Q462:AE462)),0)</f>
        <v>3</v>
      </c>
      <c r="AH462" s="5">
        <f>IF(R462&gt;0,RANK(R462,(N462:P462,Q462:AE462)),0)</f>
        <v>3</v>
      </c>
      <c r="AI462" s="5">
        <f>IF(T462&gt;0,RANK(T462,(N462:P462,Q462:AE462)),0)</f>
        <v>0</v>
      </c>
      <c r="AJ462" s="5">
        <f>IF(S462&gt;0,RANK(S462,(N462:P462,Q462:AE462)),0)</f>
        <v>0</v>
      </c>
      <c r="AK462" s="2">
        <f t="shared" si="180"/>
        <v>1.2158054711246201E-2</v>
      </c>
      <c r="AL462" s="2">
        <f t="shared" si="181"/>
        <v>1.2158054711246201E-2</v>
      </c>
      <c r="AM462" s="2">
        <f t="shared" si="182"/>
        <v>0</v>
      </c>
      <c r="AN462" s="2">
        <f t="shared" si="183"/>
        <v>0</v>
      </c>
      <c r="AP462" t="s">
        <v>705</v>
      </c>
      <c r="AQ462" t="s">
        <v>147</v>
      </c>
      <c r="AR462">
        <v>1</v>
      </c>
      <c r="AT462" s="88">
        <v>49</v>
      </c>
      <c r="AU462" s="90">
        <v>33</v>
      </c>
      <c r="AV462" s="93">
        <f t="shared" si="184"/>
        <v>49033</v>
      </c>
      <c r="AX462" s="5" t="s">
        <v>199</v>
      </c>
    </row>
    <row r="463" spans="1:50" hidden="1" outlineLevel="1">
      <c r="A463" t="s">
        <v>428</v>
      </c>
      <c r="B463" t="s">
        <v>147</v>
      </c>
      <c r="C463" s="1">
        <f t="shared" si="173"/>
        <v>378107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>IF(P463&gt;0,RANK(P463,(N463:P463,Q463:AE463)),0)</f>
        <v>0</v>
      </c>
      <c r="G463" s="53">
        <f t="shared" si="185"/>
        <v>54949</v>
      </c>
      <c r="H463" s="56">
        <f t="shared" si="186"/>
        <v>0.14532658744746857</v>
      </c>
      <c r="I463" s="2"/>
      <c r="J463" s="2">
        <f t="shared" si="176"/>
        <v>0.4082468719172086</v>
      </c>
      <c r="K463" s="2">
        <f t="shared" si="177"/>
        <v>0.55357345936467717</v>
      </c>
      <c r="L463" s="2">
        <f t="shared" si="178"/>
        <v>0</v>
      </c>
      <c r="M463" s="2">
        <f t="shared" si="179"/>
        <v>3.817966871811429E-2</v>
      </c>
      <c r="N463" s="1">
        <v>154361</v>
      </c>
      <c r="O463" s="1">
        <v>209310</v>
      </c>
      <c r="Q463" s="1">
        <v>9472</v>
      </c>
      <c r="R463" s="1">
        <v>4963</v>
      </c>
      <c r="V463" s="1">
        <v>1</v>
      </c>
      <c r="AG463" s="5">
        <f>IF(Q463&gt;0,RANK(Q463,(N463:P463,Q463:AE463)),0)</f>
        <v>3</v>
      </c>
      <c r="AH463" s="5">
        <f>IF(R463&gt;0,RANK(R463,(N463:P463,Q463:AE463)),0)</f>
        <v>4</v>
      </c>
      <c r="AI463" s="5">
        <f>IF(T463&gt;0,RANK(T463,(N463:P463,Q463:AE463)),0)</f>
        <v>0</v>
      </c>
      <c r="AJ463" s="5">
        <f>IF(S463&gt;0,RANK(S463,(N463:P463,Q463:AE463)),0)</f>
        <v>0</v>
      </c>
      <c r="AK463" s="2">
        <f t="shared" si="180"/>
        <v>2.5051109871015349E-2</v>
      </c>
      <c r="AL463" s="2">
        <f t="shared" si="181"/>
        <v>1.312591409310063E-2</v>
      </c>
      <c r="AM463" s="2">
        <f t="shared" si="182"/>
        <v>0</v>
      </c>
      <c r="AN463" s="2">
        <f t="shared" si="183"/>
        <v>0</v>
      </c>
      <c r="AP463" t="s">
        <v>428</v>
      </c>
      <c r="AQ463" t="s">
        <v>147</v>
      </c>
      <c r="AR463">
        <v>0</v>
      </c>
      <c r="AT463" s="88">
        <v>49</v>
      </c>
      <c r="AU463" s="90">
        <v>35</v>
      </c>
      <c r="AV463" s="93">
        <f t="shared" si="184"/>
        <v>49035</v>
      </c>
      <c r="AX463" s="5" t="s">
        <v>199</v>
      </c>
    </row>
    <row r="464" spans="1:50" hidden="1" outlineLevel="1">
      <c r="A464" t="s">
        <v>200</v>
      </c>
      <c r="B464" t="s">
        <v>147</v>
      </c>
      <c r="C464" s="1">
        <f t="shared" si="173"/>
        <v>5245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>IF(P464&gt;0,RANK(P464,(N464:P464,Q464:AE464)),0)</f>
        <v>0</v>
      </c>
      <c r="G464" s="53">
        <f t="shared" si="185"/>
        <v>1154</v>
      </c>
      <c r="H464" s="56">
        <f t="shared" si="186"/>
        <v>0.22001906577693042</v>
      </c>
      <c r="I464" s="2"/>
      <c r="J464" s="2">
        <f t="shared" si="176"/>
        <v>0.37006673021925646</v>
      </c>
      <c r="K464" s="2">
        <f t="shared" si="177"/>
        <v>0.59008579599618682</v>
      </c>
      <c r="L464" s="2">
        <f t="shared" si="178"/>
        <v>0</v>
      </c>
      <c r="M464" s="2">
        <f t="shared" si="179"/>
        <v>3.9847473784556775E-2</v>
      </c>
      <c r="N464" s="1">
        <v>1941</v>
      </c>
      <c r="O464" s="1">
        <v>3095</v>
      </c>
      <c r="Q464" s="1">
        <v>105</v>
      </c>
      <c r="R464" s="1">
        <v>104</v>
      </c>
      <c r="AG464" s="5">
        <f>IF(Q464&gt;0,RANK(Q464,(N464:P464,Q464:AE464)),0)</f>
        <v>3</v>
      </c>
      <c r="AH464" s="5">
        <f>IF(R464&gt;0,RANK(R464,(N464:P464,Q464:AE464)),0)</f>
        <v>4</v>
      </c>
      <c r="AI464" s="5">
        <f>IF(T464&gt;0,RANK(T464,(N464:P464,Q464:AE464)),0)</f>
        <v>0</v>
      </c>
      <c r="AJ464" s="5">
        <f>IF(S464&gt;0,RANK(S464,(N464:P464,Q464:AE464)),0)</f>
        <v>0</v>
      </c>
      <c r="AK464" s="2">
        <f t="shared" si="180"/>
        <v>2.0019065776930411E-2</v>
      </c>
      <c r="AL464" s="2">
        <f t="shared" si="181"/>
        <v>1.9828408007626312E-2</v>
      </c>
      <c r="AM464" s="2">
        <f t="shared" si="182"/>
        <v>0</v>
      </c>
      <c r="AN464" s="2">
        <f t="shared" si="183"/>
        <v>0</v>
      </c>
      <c r="AP464" t="s">
        <v>200</v>
      </c>
      <c r="AQ464" t="s">
        <v>147</v>
      </c>
      <c r="AR464">
        <v>2</v>
      </c>
      <c r="AT464" s="88">
        <v>49</v>
      </c>
      <c r="AU464" s="90">
        <v>37</v>
      </c>
      <c r="AV464" s="93">
        <f t="shared" si="184"/>
        <v>49037</v>
      </c>
      <c r="AX464" s="5" t="s">
        <v>199</v>
      </c>
    </row>
    <row r="465" spans="1:55" hidden="1" outlineLevel="1">
      <c r="A465" t="s">
        <v>429</v>
      </c>
      <c r="B465" t="s">
        <v>147</v>
      </c>
      <c r="C465" s="1">
        <f t="shared" si="173"/>
        <v>9487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>IF(P465&gt;0,RANK(P465,(N465:P465,Q465:AE465)),0)</f>
        <v>0</v>
      </c>
      <c r="G465" s="53">
        <f t="shared" si="185"/>
        <v>6292</v>
      </c>
      <c r="H465" s="56">
        <f t="shared" si="186"/>
        <v>0.66322335827975121</v>
      </c>
      <c r="I465" s="2"/>
      <c r="J465" s="2">
        <f t="shared" si="176"/>
        <v>0.14588384104564139</v>
      </c>
      <c r="K465" s="2">
        <f t="shared" si="177"/>
        <v>0.80910719932539266</v>
      </c>
      <c r="L465" s="2">
        <f t="shared" si="178"/>
        <v>0</v>
      </c>
      <c r="M465" s="2">
        <f t="shared" si="179"/>
        <v>4.5008959628966005E-2</v>
      </c>
      <c r="N465" s="1">
        <v>1384</v>
      </c>
      <c r="O465" s="1">
        <v>7676</v>
      </c>
      <c r="Q465" s="1">
        <v>152</v>
      </c>
      <c r="R465" s="1">
        <v>275</v>
      </c>
      <c r="AG465" s="5">
        <f>IF(Q465&gt;0,RANK(Q465,(N465:P465,Q465:AE465)),0)</f>
        <v>4</v>
      </c>
      <c r="AH465" s="5">
        <f>IF(R465&gt;0,RANK(R465,(N465:P465,Q465:AE465)),0)</f>
        <v>3</v>
      </c>
      <c r="AI465" s="5">
        <f>IF(T465&gt;0,RANK(T465,(N465:P465,Q465:AE465)),0)</f>
        <v>0</v>
      </c>
      <c r="AJ465" s="5">
        <f>IF(S465&gt;0,RANK(S465,(N465:P465,Q465:AE465)),0)</f>
        <v>0</v>
      </c>
      <c r="AK465" s="2">
        <f t="shared" si="180"/>
        <v>1.6021924739116684E-2</v>
      </c>
      <c r="AL465" s="2">
        <f t="shared" si="181"/>
        <v>2.8987034889849269E-2</v>
      </c>
      <c r="AM465" s="2">
        <f t="shared" si="182"/>
        <v>0</v>
      </c>
      <c r="AN465" s="2">
        <f t="shared" si="183"/>
        <v>0</v>
      </c>
      <c r="AP465" t="s">
        <v>429</v>
      </c>
      <c r="AQ465" t="s">
        <v>147</v>
      </c>
      <c r="AR465">
        <v>3</v>
      </c>
      <c r="AT465" s="88">
        <v>49</v>
      </c>
      <c r="AU465" s="90">
        <v>39</v>
      </c>
      <c r="AV465" s="93">
        <f t="shared" si="184"/>
        <v>49039</v>
      </c>
      <c r="AX465" s="5" t="s">
        <v>199</v>
      </c>
    </row>
    <row r="466" spans="1:55" hidden="1" outlineLevel="1">
      <c r="A466" t="s">
        <v>436</v>
      </c>
      <c r="B466" t="s">
        <v>147</v>
      </c>
      <c r="C466" s="1">
        <f t="shared" si="173"/>
        <v>8004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>IF(P466&gt;0,RANK(P466,(N466:P466,Q466:AE466)),0)</f>
        <v>0</v>
      </c>
      <c r="G466" s="53">
        <f t="shared" si="185"/>
        <v>5588</v>
      </c>
      <c r="H466" s="56">
        <f t="shared" si="186"/>
        <v>0.69815092453773109</v>
      </c>
      <c r="I466" s="2"/>
      <c r="J466" s="2">
        <f t="shared" si="176"/>
        <v>0.13043478260869565</v>
      </c>
      <c r="K466" s="2">
        <f t="shared" si="177"/>
        <v>0.82858570714642676</v>
      </c>
      <c r="L466" s="2">
        <f t="shared" si="178"/>
        <v>0</v>
      </c>
      <c r="M466" s="2">
        <f t="shared" si="179"/>
        <v>4.0979510244877559E-2</v>
      </c>
      <c r="N466" s="1">
        <v>1044</v>
      </c>
      <c r="O466" s="1">
        <v>6632</v>
      </c>
      <c r="Q466" s="1">
        <v>147</v>
      </c>
      <c r="R466" s="1">
        <v>181</v>
      </c>
      <c r="AG466" s="5">
        <f>IF(Q466&gt;0,RANK(Q466,(N466:P466,Q466:AE466)),0)</f>
        <v>4</v>
      </c>
      <c r="AH466" s="5">
        <f>IF(R466&gt;0,RANK(R466,(N466:P466,Q466:AE466)),0)</f>
        <v>3</v>
      </c>
      <c r="AI466" s="5">
        <f>IF(T466&gt;0,RANK(T466,(N466:P466,Q466:AE466)),0)</f>
        <v>0</v>
      </c>
      <c r="AJ466" s="5">
        <f>IF(S466&gt;0,RANK(S466,(N466:P466,Q466:AE466)),0)</f>
        <v>0</v>
      </c>
      <c r="AK466" s="2">
        <f t="shared" si="180"/>
        <v>1.8365817091454274E-2</v>
      </c>
      <c r="AL466" s="2">
        <f t="shared" si="181"/>
        <v>2.2613693153423289E-2</v>
      </c>
      <c r="AM466" s="2">
        <f t="shared" si="182"/>
        <v>0</v>
      </c>
      <c r="AN466" s="2">
        <f t="shared" si="183"/>
        <v>0</v>
      </c>
      <c r="AP466" t="s">
        <v>436</v>
      </c>
      <c r="AQ466" t="s">
        <v>147</v>
      </c>
      <c r="AR466">
        <v>3</v>
      </c>
      <c r="AT466" s="88">
        <v>49</v>
      </c>
      <c r="AU466" s="90">
        <v>41</v>
      </c>
      <c r="AV466" s="93">
        <f t="shared" si="184"/>
        <v>49041</v>
      </c>
      <c r="AX466" s="5" t="s">
        <v>199</v>
      </c>
    </row>
    <row r="467" spans="1:55" hidden="1" outlineLevel="1">
      <c r="A467" t="s">
        <v>131</v>
      </c>
      <c r="B467" t="s">
        <v>147</v>
      </c>
      <c r="C467" s="1">
        <f t="shared" si="173"/>
        <v>17195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>IF(P467&gt;0,RANK(P467,(N467:P467,Q467:AE467)),0)</f>
        <v>0</v>
      </c>
      <c r="G467" s="53">
        <f t="shared" si="185"/>
        <v>496</v>
      </c>
      <c r="H467" s="56">
        <f t="shared" si="186"/>
        <v>2.8845594649607443E-2</v>
      </c>
      <c r="I467" s="2"/>
      <c r="J467" s="2">
        <f t="shared" si="176"/>
        <v>0.46786856644373365</v>
      </c>
      <c r="K467" s="2">
        <f t="shared" si="177"/>
        <v>0.4967141610933411</v>
      </c>
      <c r="L467" s="2">
        <f t="shared" si="178"/>
        <v>0</v>
      </c>
      <c r="M467" s="2">
        <f t="shared" si="179"/>
        <v>3.5417272462925253E-2</v>
      </c>
      <c r="N467" s="1">
        <v>8045</v>
      </c>
      <c r="O467" s="1">
        <v>8541</v>
      </c>
      <c r="Q467" s="1">
        <v>438</v>
      </c>
      <c r="R467" s="1">
        <v>171</v>
      </c>
      <c r="AG467" s="5">
        <f>IF(Q467&gt;0,RANK(Q467,(N467:P467,Q467:AE467)),0)</f>
        <v>3</v>
      </c>
      <c r="AH467" s="5">
        <f>IF(R467&gt;0,RANK(R467,(N467:P467,Q467:AE467)),0)</f>
        <v>4</v>
      </c>
      <c r="AI467" s="5">
        <f>IF(T467&gt;0,RANK(T467,(N467:P467,Q467:AE467)),0)</f>
        <v>0</v>
      </c>
      <c r="AJ467" s="5">
        <f>IF(S467&gt;0,RANK(S467,(N467:P467,Q467:AE467)),0)</f>
        <v>0</v>
      </c>
      <c r="AK467" s="2">
        <f t="shared" si="180"/>
        <v>2.54725210817098E-2</v>
      </c>
      <c r="AL467" s="2">
        <f t="shared" si="181"/>
        <v>9.9447513812154689E-3</v>
      </c>
      <c r="AM467" s="2">
        <f t="shared" si="182"/>
        <v>0</v>
      </c>
      <c r="AN467" s="2">
        <f t="shared" si="183"/>
        <v>0</v>
      </c>
      <c r="AP467" t="s">
        <v>131</v>
      </c>
      <c r="AQ467" t="s">
        <v>147</v>
      </c>
      <c r="AR467">
        <v>1</v>
      </c>
      <c r="AT467" s="88">
        <v>49</v>
      </c>
      <c r="AU467" s="90">
        <v>43</v>
      </c>
      <c r="AV467" s="93">
        <f t="shared" si="184"/>
        <v>49043</v>
      </c>
      <c r="AX467" s="5" t="s">
        <v>199</v>
      </c>
    </row>
    <row r="468" spans="1:55" hidden="1" outlineLevel="1">
      <c r="A468" t="s">
        <v>544</v>
      </c>
      <c r="B468" t="s">
        <v>147</v>
      </c>
      <c r="C468" s="1">
        <f t="shared" si="173"/>
        <v>19076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>IF(P468&gt;0,RANK(P468,(N468:P468,Q468:AE468)),0)</f>
        <v>0</v>
      </c>
      <c r="G468" s="53">
        <f t="shared" si="185"/>
        <v>8103</v>
      </c>
      <c r="H468" s="56">
        <f t="shared" si="186"/>
        <v>0.42477458586705807</v>
      </c>
      <c r="I468" s="2"/>
      <c r="J468" s="2">
        <f t="shared" si="176"/>
        <v>0.26048437827636822</v>
      </c>
      <c r="K468" s="2">
        <f t="shared" si="177"/>
        <v>0.68525896414342624</v>
      </c>
      <c r="L468" s="2">
        <f t="shared" si="178"/>
        <v>0</v>
      </c>
      <c r="M468" s="2">
        <f t="shared" si="179"/>
        <v>5.4256657580205592E-2</v>
      </c>
      <c r="N468" s="1">
        <v>4969</v>
      </c>
      <c r="O468" s="1">
        <v>13072</v>
      </c>
      <c r="Q468" s="1">
        <v>430</v>
      </c>
      <c r="R468" s="1">
        <v>605</v>
      </c>
      <c r="AG468" s="5">
        <f>IF(Q468&gt;0,RANK(Q468,(N468:P468,Q468:AE468)),0)</f>
        <v>4</v>
      </c>
      <c r="AH468" s="5">
        <f>IF(R468&gt;0,RANK(R468,(N468:P468,Q468:AE468)),0)</f>
        <v>3</v>
      </c>
      <c r="AI468" s="5">
        <f>IF(T468&gt;0,RANK(T468,(N468:P468,Q468:AE468)),0)</f>
        <v>0</v>
      </c>
      <c r="AJ468" s="5">
        <f>IF(S468&gt;0,RANK(S468,(N468:P468,Q468:AE468)),0)</f>
        <v>0</v>
      </c>
      <c r="AK468" s="2">
        <f t="shared" si="180"/>
        <v>2.2541413294191653E-2</v>
      </c>
      <c r="AL468" s="2">
        <f t="shared" si="181"/>
        <v>3.1715244286013841E-2</v>
      </c>
      <c r="AM468" s="2">
        <f t="shared" si="182"/>
        <v>0</v>
      </c>
      <c r="AN468" s="2">
        <f t="shared" si="183"/>
        <v>0</v>
      </c>
      <c r="AP468" t="s">
        <v>544</v>
      </c>
      <c r="AQ468" t="s">
        <v>147</v>
      </c>
      <c r="AR468">
        <v>1</v>
      </c>
      <c r="AT468" s="88">
        <v>49</v>
      </c>
      <c r="AU468" s="90">
        <v>45</v>
      </c>
      <c r="AV468" s="93">
        <f t="shared" si="184"/>
        <v>49045</v>
      </c>
      <c r="AX468" s="5" t="s">
        <v>199</v>
      </c>
    </row>
    <row r="469" spans="1:55" hidden="1" outlineLevel="1">
      <c r="A469" t="s">
        <v>356</v>
      </c>
      <c r="B469" t="s">
        <v>147</v>
      </c>
      <c r="C469" s="1">
        <f t="shared" si="173"/>
        <v>11467</v>
      </c>
      <c r="D469" s="7">
        <f>IF(N469&gt;0, RANK(N469,(N469:P469,Q469:AE469)),0)</f>
        <v>2</v>
      </c>
      <c r="E469" s="7">
        <f>IF(O469&gt;0,RANK(O469,(N469:P469,Q469:AE469)),0)</f>
        <v>1</v>
      </c>
      <c r="F469" s="7">
        <f>IF(P469&gt;0,RANK(P469,(N469:P469,Q469:AE469)),0)</f>
        <v>0</v>
      </c>
      <c r="G469" s="53">
        <f t="shared" si="185"/>
        <v>8847</v>
      </c>
      <c r="H469" s="56">
        <f t="shared" si="186"/>
        <v>0.77151826981773786</v>
      </c>
      <c r="I469" s="2"/>
      <c r="J469" s="2">
        <f t="shared" si="176"/>
        <v>9.6189064271387459E-2</v>
      </c>
      <c r="K469" s="2">
        <f t="shared" si="177"/>
        <v>0.86770733408912537</v>
      </c>
      <c r="L469" s="2">
        <f t="shared" si="178"/>
        <v>0</v>
      </c>
      <c r="M469" s="2">
        <f t="shared" si="179"/>
        <v>3.6103601639487226E-2</v>
      </c>
      <c r="N469" s="1">
        <v>1103</v>
      </c>
      <c r="O469" s="1">
        <v>9950</v>
      </c>
      <c r="Q469" s="1">
        <v>187</v>
      </c>
      <c r="R469" s="1">
        <v>227</v>
      </c>
      <c r="AG469" s="5">
        <f>IF(Q469&gt;0,RANK(Q469,(N469:P469,Q469:AE469)),0)</f>
        <v>4</v>
      </c>
      <c r="AH469" s="5">
        <f>IF(R469&gt;0,RANK(R469,(N469:P469,Q469:AE469)),0)</f>
        <v>3</v>
      </c>
      <c r="AI469" s="5">
        <f>IF(T469&gt;0,RANK(T469,(N469:P469,Q469:AE469)),0)</f>
        <v>0</v>
      </c>
      <c r="AJ469" s="5">
        <f>IF(S469&gt;0,RANK(S469,(N469:P469,Q469:AE469)),0)</f>
        <v>0</v>
      </c>
      <c r="AK469" s="2">
        <f t="shared" si="180"/>
        <v>1.6307665474840846E-2</v>
      </c>
      <c r="AL469" s="2">
        <f t="shared" si="181"/>
        <v>1.9795936164646376E-2</v>
      </c>
      <c r="AM469" s="2">
        <f t="shared" si="182"/>
        <v>0</v>
      </c>
      <c r="AN469" s="2">
        <f t="shared" si="183"/>
        <v>0</v>
      </c>
      <c r="AP469" t="s">
        <v>356</v>
      </c>
      <c r="AQ469" t="s">
        <v>147</v>
      </c>
      <c r="AR469">
        <v>2</v>
      </c>
      <c r="AT469" s="88">
        <v>49</v>
      </c>
      <c r="AU469" s="90">
        <v>47</v>
      </c>
      <c r="AV469" s="93">
        <f t="shared" si="184"/>
        <v>49047</v>
      </c>
      <c r="AX469" s="5" t="s">
        <v>199</v>
      </c>
    </row>
    <row r="470" spans="1:55" hidden="1" outlineLevel="1">
      <c r="A470" t="s">
        <v>72</v>
      </c>
      <c r="B470" t="s">
        <v>147</v>
      </c>
      <c r="C470" s="1">
        <f t="shared" si="173"/>
        <v>175123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>IF(P470&gt;0,RANK(P470,(N470:P470,Q470:AE470)),0)</f>
        <v>0</v>
      </c>
      <c r="G470" s="53">
        <f t="shared" si="185"/>
        <v>122312</v>
      </c>
      <c r="H470" s="56">
        <f t="shared" si="186"/>
        <v>0.69843481438760191</v>
      </c>
      <c r="I470" s="2"/>
      <c r="J470" s="2">
        <f t="shared" si="176"/>
        <v>0.12922346008234212</v>
      </c>
      <c r="K470" s="2">
        <f t="shared" si="177"/>
        <v>0.827658274469944</v>
      </c>
      <c r="L470" s="2">
        <f t="shared" si="178"/>
        <v>0</v>
      </c>
      <c r="M470" s="2">
        <f t="shared" si="179"/>
        <v>4.311826544771391E-2</v>
      </c>
      <c r="N470" s="1">
        <v>22630</v>
      </c>
      <c r="O470" s="1">
        <v>144942</v>
      </c>
      <c r="Q470" s="1">
        <v>3739</v>
      </c>
      <c r="R470" s="1">
        <v>3812</v>
      </c>
      <c r="AG470" s="5">
        <f>IF(Q470&gt;0,RANK(Q470,(N470:P470,Q470:AE470)),0)</f>
        <v>4</v>
      </c>
      <c r="AH470" s="5">
        <f>IF(R470&gt;0,RANK(R470,(N470:P470,Q470:AE470)),0)</f>
        <v>3</v>
      </c>
      <c r="AI470" s="5">
        <f>IF(T470&gt;0,RANK(T470,(N470:P470,Q470:AE470)),0)</f>
        <v>0</v>
      </c>
      <c r="AJ470" s="5">
        <f>IF(S470&gt;0,RANK(S470,(N470:P470,Q470:AE470)),0)</f>
        <v>0</v>
      </c>
      <c r="AK470" s="2">
        <f t="shared" si="180"/>
        <v>2.1350707788240265E-2</v>
      </c>
      <c r="AL470" s="2">
        <f t="shared" si="181"/>
        <v>2.1767557659473628E-2</v>
      </c>
      <c r="AM470" s="2">
        <f t="shared" si="182"/>
        <v>0</v>
      </c>
      <c r="AN470" s="2">
        <f t="shared" si="183"/>
        <v>0</v>
      </c>
      <c r="AP470" t="s">
        <v>72</v>
      </c>
      <c r="AQ470" t="s">
        <v>147</v>
      </c>
      <c r="AR470">
        <v>0</v>
      </c>
      <c r="AT470" s="88">
        <v>49</v>
      </c>
      <c r="AU470" s="90">
        <v>49</v>
      </c>
      <c r="AV470" s="93">
        <f t="shared" si="184"/>
        <v>49049</v>
      </c>
      <c r="AX470" s="5" t="s">
        <v>199</v>
      </c>
    </row>
    <row r="471" spans="1:55" hidden="1" outlineLevel="1">
      <c r="A471" t="s">
        <v>440</v>
      </c>
      <c r="B471" t="s">
        <v>147</v>
      </c>
      <c r="C471" s="1">
        <f t="shared" si="173"/>
        <v>9505</v>
      </c>
      <c r="D471" s="7">
        <f>IF(N471&gt;0, RANK(N471,(N471:P471,Q471:AE471)),0)</f>
        <v>2</v>
      </c>
      <c r="E471" s="7">
        <f>IF(O471&gt;0,RANK(O471,(N471:P471,Q471:AE471)),0)</f>
        <v>1</v>
      </c>
      <c r="F471" s="7">
        <f>IF(P471&gt;0,RANK(P471,(N471:P471,Q471:AE471)),0)</f>
        <v>0</v>
      </c>
      <c r="G471" s="53">
        <f t="shared" si="185"/>
        <v>4480</v>
      </c>
      <c r="H471" s="56">
        <f t="shared" si="186"/>
        <v>0.47133087848500788</v>
      </c>
      <c r="I471" s="2"/>
      <c r="J471" s="2">
        <f t="shared" si="176"/>
        <v>0.24660704892162019</v>
      </c>
      <c r="K471" s="2">
        <f t="shared" si="177"/>
        <v>0.7179379274066281</v>
      </c>
      <c r="L471" s="2">
        <f t="shared" si="178"/>
        <v>0</v>
      </c>
      <c r="M471" s="2">
        <f t="shared" si="179"/>
        <v>3.5455023671751684E-2</v>
      </c>
      <c r="N471" s="1">
        <v>2344</v>
      </c>
      <c r="O471" s="1">
        <v>6824</v>
      </c>
      <c r="Q471" s="1">
        <v>184</v>
      </c>
      <c r="R471" s="1">
        <v>153</v>
      </c>
      <c r="AG471" s="5">
        <f>IF(Q471&gt;0,RANK(Q471,(N471:P471,Q471:AE471)),0)</f>
        <v>3</v>
      </c>
      <c r="AH471" s="5">
        <f>IF(R471&gt;0,RANK(R471,(N471:P471,Q471:AE471)),0)</f>
        <v>4</v>
      </c>
      <c r="AI471" s="5">
        <f>IF(T471&gt;0,RANK(T471,(N471:P471,Q471:AE471)),0)</f>
        <v>0</v>
      </c>
      <c r="AJ471" s="5">
        <f>IF(S471&gt;0,RANK(S471,(N471:P471,Q471:AE471)),0)</f>
        <v>0</v>
      </c>
      <c r="AK471" s="2">
        <f t="shared" si="180"/>
        <v>1.9358232509205681E-2</v>
      </c>
      <c r="AL471" s="2">
        <f t="shared" si="181"/>
        <v>1.6096791162546028E-2</v>
      </c>
      <c r="AM471" s="2">
        <f t="shared" si="182"/>
        <v>0</v>
      </c>
      <c r="AN471" s="2">
        <f t="shared" si="183"/>
        <v>0</v>
      </c>
      <c r="AP471" t="s">
        <v>440</v>
      </c>
      <c r="AQ471" t="s">
        <v>147</v>
      </c>
      <c r="AR471">
        <v>2</v>
      </c>
      <c r="AT471" s="88">
        <v>49</v>
      </c>
      <c r="AU471" s="90">
        <v>51</v>
      </c>
      <c r="AV471" s="93">
        <f t="shared" si="184"/>
        <v>49051</v>
      </c>
      <c r="AX471" s="5" t="s">
        <v>199</v>
      </c>
    </row>
    <row r="472" spans="1:55" hidden="1" outlineLevel="1">
      <c r="A472" t="s">
        <v>393</v>
      </c>
      <c r="B472" t="s">
        <v>147</v>
      </c>
      <c r="C472" s="1">
        <f t="shared" si="173"/>
        <v>53435</v>
      </c>
      <c r="D472" s="7">
        <f>IF(N472&gt;0, RANK(N472,(N472:P472,Q472:AE472)),0)</f>
        <v>2</v>
      </c>
      <c r="E472" s="7">
        <f>IF(O472&gt;0,RANK(O472,(N472:P472,Q472:AE472)),0)</f>
        <v>1</v>
      </c>
      <c r="F472" s="7">
        <f>IF(P472&gt;0,RANK(P472,(N472:P472,Q472:AE472)),0)</f>
        <v>0</v>
      </c>
      <c r="G472" s="53">
        <f t="shared" si="185"/>
        <v>32671</v>
      </c>
      <c r="H472" s="56">
        <f t="shared" si="186"/>
        <v>0.61141573874801158</v>
      </c>
      <c r="I472" s="2"/>
      <c r="J472" s="2">
        <f t="shared" si="176"/>
        <v>0.17299522784691682</v>
      </c>
      <c r="K472" s="2">
        <f t="shared" si="177"/>
        <v>0.78441096659492837</v>
      </c>
      <c r="L472" s="2">
        <f t="shared" si="178"/>
        <v>0</v>
      </c>
      <c r="M472" s="2">
        <f t="shared" si="179"/>
        <v>4.259380555815484E-2</v>
      </c>
      <c r="N472" s="1">
        <v>9244</v>
      </c>
      <c r="O472" s="1">
        <v>41915</v>
      </c>
      <c r="Q472" s="1">
        <v>1156</v>
      </c>
      <c r="R472" s="1">
        <v>1120</v>
      </c>
      <c r="AG472" s="5">
        <f>IF(Q472&gt;0,RANK(Q472,(N472:P472,Q472:AE472)),0)</f>
        <v>3</v>
      </c>
      <c r="AH472" s="5">
        <f>IF(R472&gt;0,RANK(R472,(N472:P472,Q472:AE472)),0)</f>
        <v>4</v>
      </c>
      <c r="AI472" s="5">
        <f>IF(T472&gt;0,RANK(T472,(N472:P472,Q472:AE472)),0)</f>
        <v>0</v>
      </c>
      <c r="AJ472" s="5">
        <f>IF(S472&gt;0,RANK(S472,(N472:P472,Q472:AE472)),0)</f>
        <v>0</v>
      </c>
      <c r="AK472" s="2">
        <f t="shared" si="180"/>
        <v>2.1633760643772808E-2</v>
      </c>
      <c r="AL472" s="2">
        <f t="shared" si="181"/>
        <v>2.096004491438196E-2</v>
      </c>
      <c r="AM472" s="2">
        <f t="shared" si="182"/>
        <v>0</v>
      </c>
      <c r="AN472" s="2">
        <f t="shared" si="183"/>
        <v>0</v>
      </c>
      <c r="AP472" t="s">
        <v>393</v>
      </c>
      <c r="AQ472" t="s">
        <v>147</v>
      </c>
      <c r="AR472">
        <v>2</v>
      </c>
      <c r="AT472" s="88">
        <v>49</v>
      </c>
      <c r="AU472" s="90">
        <v>53</v>
      </c>
      <c r="AV472" s="93">
        <f t="shared" si="184"/>
        <v>49053</v>
      </c>
      <c r="AX472" s="5" t="s">
        <v>199</v>
      </c>
    </row>
    <row r="473" spans="1:55" hidden="1" outlineLevel="1">
      <c r="A473" t="s">
        <v>447</v>
      </c>
      <c r="B473" t="s">
        <v>147</v>
      </c>
      <c r="C473" s="1">
        <f t="shared" si="173"/>
        <v>1318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>IF(P473&gt;0,RANK(P473,(N473:P473,Q473:AE473)),0)</f>
        <v>0</v>
      </c>
      <c r="G473" s="53">
        <f t="shared" si="185"/>
        <v>811</v>
      </c>
      <c r="H473" s="56">
        <f t="shared" si="186"/>
        <v>0.61532625189681334</v>
      </c>
      <c r="I473" s="2"/>
      <c r="J473" s="2">
        <f t="shared" si="176"/>
        <v>0.18133535660091046</v>
      </c>
      <c r="K473" s="2">
        <f t="shared" si="177"/>
        <v>0.79666160849772383</v>
      </c>
      <c r="L473" s="2">
        <f t="shared" si="178"/>
        <v>0</v>
      </c>
      <c r="M473" s="2">
        <f t="shared" si="179"/>
        <v>2.2003034901365681E-2</v>
      </c>
      <c r="N473" s="1">
        <v>239</v>
      </c>
      <c r="O473" s="1">
        <v>1050</v>
      </c>
      <c r="Q473" s="1">
        <v>14</v>
      </c>
      <c r="R473" s="1">
        <v>15</v>
      </c>
      <c r="AG473" s="5">
        <f>IF(Q473&gt;0,RANK(Q473,(N473:P473,Q473:AE473)),0)</f>
        <v>4</v>
      </c>
      <c r="AH473" s="5">
        <f>IF(R473&gt;0,RANK(R473,(N473:P473,Q473:AE473)),0)</f>
        <v>3</v>
      </c>
      <c r="AI473" s="5">
        <f>IF(T473&gt;0,RANK(T473,(N473:P473,Q473:AE473)),0)</f>
        <v>0</v>
      </c>
      <c r="AJ473" s="5">
        <f>IF(S473&gt;0,RANK(S473,(N473:P473,Q473:AE473)),0)</f>
        <v>0</v>
      </c>
      <c r="AK473" s="2">
        <f t="shared" si="180"/>
        <v>1.0622154779969651E-2</v>
      </c>
      <c r="AL473" s="2">
        <f t="shared" si="181"/>
        <v>1.1380880121396054E-2</v>
      </c>
      <c r="AM473" s="2">
        <f t="shared" si="182"/>
        <v>0</v>
      </c>
      <c r="AN473" s="2">
        <f t="shared" si="183"/>
        <v>0</v>
      </c>
      <c r="AP473" t="s">
        <v>447</v>
      </c>
      <c r="AQ473" t="s">
        <v>147</v>
      </c>
      <c r="AR473">
        <v>2</v>
      </c>
      <c r="AT473" s="88">
        <v>49</v>
      </c>
      <c r="AU473" s="90">
        <v>55</v>
      </c>
      <c r="AV473" s="93">
        <f t="shared" si="184"/>
        <v>49055</v>
      </c>
      <c r="AX473" s="5" t="s">
        <v>199</v>
      </c>
    </row>
    <row r="474" spans="1:55" hidden="1" outlineLevel="1">
      <c r="A474" t="s">
        <v>777</v>
      </c>
      <c r="B474" t="s">
        <v>147</v>
      </c>
      <c r="C474" s="1">
        <f t="shared" si="173"/>
        <v>75221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>IF(P474&gt;0,RANK(P474,(N474:P474,Q474:AE474)),0)</f>
        <v>0</v>
      </c>
      <c r="G474" s="53">
        <f t="shared" si="185"/>
        <v>29397</v>
      </c>
      <c r="H474" s="56">
        <f t="shared" si="186"/>
        <v>0.39080841786203319</v>
      </c>
      <c r="I474" s="2"/>
      <c r="J474" s="2">
        <f t="shared" si="176"/>
        <v>0.28418925565998859</v>
      </c>
      <c r="K474" s="2">
        <f t="shared" si="177"/>
        <v>0.67499767352202178</v>
      </c>
      <c r="L474" s="2">
        <f t="shared" si="178"/>
        <v>0</v>
      </c>
      <c r="M474" s="2">
        <f t="shared" si="179"/>
        <v>4.0813070817989683E-2</v>
      </c>
      <c r="N474" s="1">
        <v>21377</v>
      </c>
      <c r="O474" s="1">
        <v>50774</v>
      </c>
      <c r="Q474" s="1">
        <v>1724</v>
      </c>
      <c r="R474" s="1">
        <v>1346</v>
      </c>
      <c r="AG474" s="5">
        <f>IF(Q474&gt;0,RANK(Q474,(N474:P474,Q474:AE474)),0)</f>
        <v>3</v>
      </c>
      <c r="AH474" s="5">
        <f>IF(R474&gt;0,RANK(R474,(N474:P474,Q474:AE474)),0)</f>
        <v>4</v>
      </c>
      <c r="AI474" s="5">
        <f>IF(T474&gt;0,RANK(T474,(N474:P474,Q474:AE474)),0)</f>
        <v>0</v>
      </c>
      <c r="AJ474" s="5">
        <f>IF(S474&gt;0,RANK(S474,(N474:P474,Q474:AE474)),0)</f>
        <v>0</v>
      </c>
      <c r="AK474" s="2">
        <f t="shared" si="180"/>
        <v>2.291913162547693E-2</v>
      </c>
      <c r="AL474" s="2">
        <f t="shared" si="181"/>
        <v>1.7893939192512729E-2</v>
      </c>
      <c r="AM474" s="2">
        <f t="shared" si="182"/>
        <v>0</v>
      </c>
      <c r="AN474" s="2">
        <f t="shared" si="183"/>
        <v>0</v>
      </c>
      <c r="AP474" t="s">
        <v>777</v>
      </c>
      <c r="AQ474" t="s">
        <v>147</v>
      </c>
      <c r="AR474">
        <v>1</v>
      </c>
      <c r="AT474" s="88">
        <v>49</v>
      </c>
      <c r="AU474" s="90">
        <v>57</v>
      </c>
      <c r="AV474" s="93">
        <f t="shared" si="184"/>
        <v>49057</v>
      </c>
      <c r="AX474" s="5" t="s">
        <v>199</v>
      </c>
    </row>
    <row r="475" spans="1:55" collapsed="1">
      <c r="A475" t="s">
        <v>72</v>
      </c>
      <c r="B475" t="s">
        <v>126</v>
      </c>
      <c r="C475" s="1">
        <f t="shared" si="173"/>
        <v>1006524</v>
      </c>
      <c r="D475" s="7">
        <f>IF(N475&gt;0, RANK(N475,(N475:P475,Q475:AE475)),0)</f>
        <v>2</v>
      </c>
      <c r="E475" s="7">
        <f>IF(O475&gt;0,RANK(O475,(N475:P475,Q475:AE475)),0)</f>
        <v>1</v>
      </c>
      <c r="F475" s="7">
        <f>IF(P475&gt;0,RANK(P475,(N475:P475,Q475:AE475)),0)</f>
        <v>0</v>
      </c>
      <c r="G475" s="53">
        <f t="shared" si="185"/>
        <v>410970</v>
      </c>
      <c r="H475" s="56">
        <f t="shared" si="186"/>
        <v>0.40830621028410646</v>
      </c>
      <c r="I475" s="2"/>
      <c r="J475" s="2">
        <f t="shared" si="176"/>
        <v>0.27582253378955696</v>
      </c>
      <c r="K475" s="2">
        <f t="shared" si="177"/>
        <v>0.68412874407366342</v>
      </c>
      <c r="L475" s="2">
        <f t="shared" si="178"/>
        <v>0</v>
      </c>
      <c r="M475" s="2">
        <f t="shared" si="179"/>
        <v>4.0048722136779569E-2</v>
      </c>
      <c r="N475" s="1">
        <f>SUM(N446:N474)</f>
        <v>277622</v>
      </c>
      <c r="O475" s="1">
        <f>SUM(O446:O474)</f>
        <v>688592</v>
      </c>
      <c r="Q475" s="1">
        <f>SUM(Q446:Q474)</f>
        <v>22611</v>
      </c>
      <c r="R475" s="1">
        <f>SUM(R446:R474)</f>
        <v>17696</v>
      </c>
      <c r="V475" s="1">
        <f>SUM(V446:V474)</f>
        <v>1</v>
      </c>
      <c r="W475" s="1">
        <f>SUM(W446:W474)</f>
        <v>2</v>
      </c>
      <c r="AG475" s="5">
        <f>IF(Q475&gt;0,RANK(Q475,(N475:P475,Q475:AE475)),0)</f>
        <v>3</v>
      </c>
      <c r="AH475" s="5">
        <f>IF(R475&gt;0,RANK(R475,(N475:P475,Q475:AE475)),0)</f>
        <v>4</v>
      </c>
      <c r="AI475" s="5">
        <f>IF(T475&gt;0,RANK(T475,(N475:P475,Q475:AE475)),0)</f>
        <v>0</v>
      </c>
      <c r="AJ475" s="5">
        <f>IF(S475&gt;0,RANK(S475,(N475:P475,Q475:AE475)),0)</f>
        <v>0</v>
      </c>
      <c r="AK475" s="2">
        <f t="shared" si="180"/>
        <v>2.2464441980519095E-2</v>
      </c>
      <c r="AL475" s="2">
        <f t="shared" si="181"/>
        <v>1.7581299601400462E-2</v>
      </c>
      <c r="AM475" s="2">
        <f t="shared" si="182"/>
        <v>0</v>
      </c>
      <c r="AN475" s="2">
        <f t="shared" si="183"/>
        <v>0</v>
      </c>
      <c r="AP475" t="s">
        <v>72</v>
      </c>
      <c r="AQ475" t="s">
        <v>126</v>
      </c>
      <c r="AT475" s="88">
        <v>49</v>
      </c>
      <c r="AU475" s="90"/>
      <c r="AV475" s="88">
        <v>49</v>
      </c>
      <c r="AX475" s="5" t="s">
        <v>978</v>
      </c>
    </row>
    <row r="476" spans="1:55">
      <c r="C476" s="1"/>
      <c r="D476" s="7"/>
      <c r="E476" s="7"/>
      <c r="F476" s="7"/>
      <c r="G476" s="53"/>
      <c r="H476" s="56"/>
      <c r="I476" s="2"/>
      <c r="AG476" s="1"/>
      <c r="AH476" s="1"/>
      <c r="AI476" s="1"/>
      <c r="AJ476" s="1"/>
      <c r="AK476" s="1"/>
      <c r="AL476" s="5"/>
      <c r="AM476" s="5"/>
      <c r="AN476" s="5"/>
      <c r="AO476" s="5"/>
      <c r="AP476" s="2"/>
      <c r="AQ476" s="2"/>
      <c r="AR476" s="2"/>
      <c r="AS476" s="2"/>
      <c r="AT476" s="2"/>
      <c r="AU476"/>
      <c r="AV476"/>
      <c r="AX476"/>
      <c r="AY476" s="88"/>
      <c r="AZ476" s="90"/>
      <c r="BA476" s="91"/>
      <c r="BC476" s="5"/>
    </row>
    <row r="477" spans="1:55" hidden="1" outlineLevel="1">
      <c r="A477" t="s">
        <v>319</v>
      </c>
      <c r="B477" t="s">
        <v>320</v>
      </c>
      <c r="C477" s="1">
        <f t="shared" ref="C477:C491" si="187">SUM(N477:AE477)</f>
        <v>17730</v>
      </c>
      <c r="D477" s="7">
        <f>IF(N477&gt;0, RANK(N477,(N477:P477,Q477:AE477)),0)</f>
        <v>1</v>
      </c>
      <c r="E477" s="7">
        <f>IF(O477&gt;0,RANK(O477,(N477:P477,Q477:AE477)),0)</f>
        <v>2</v>
      </c>
      <c r="F477" s="7">
        <f>IF(P477&gt;0,RANK(P477,(N477:P477,Q477:AE477)),0)</f>
        <v>3</v>
      </c>
      <c r="G477" s="53">
        <f t="shared" si="185"/>
        <v>3778</v>
      </c>
      <c r="H477" s="56">
        <f t="shared" si="186"/>
        <v>0.21308516638465877</v>
      </c>
      <c r="I477" s="2"/>
      <c r="J477" s="2">
        <f t="shared" si="176"/>
        <v>0.58894529046813315</v>
      </c>
      <c r="K477" s="2">
        <f t="shared" si="177"/>
        <v>0.37586012408347436</v>
      </c>
      <c r="L477" s="2">
        <f t="shared" si="178"/>
        <v>1.7315284827975182E-2</v>
      </c>
      <c r="M477" s="2">
        <f t="shared" si="179"/>
        <v>1.7879300620417309E-2</v>
      </c>
      <c r="N477" s="1">
        <f>SUMIF(Town!$AO$246:$AO$491,$AV477,Town!N$246:N$491)</f>
        <v>10442</v>
      </c>
      <c r="O477" s="1">
        <f>SUMIF(Town!$AO$246:$AO$491,$AV477,Town!O$246:O$491)</f>
        <v>6664</v>
      </c>
      <c r="P477" s="1">
        <f>SUMIF(Town!$AO$246:$AO$491,$AV477,Town!P$246:P$491)</f>
        <v>307</v>
      </c>
      <c r="T477" s="1">
        <f>SUMIF(Town!$AO$246:$AO$491,$AV477,Town!T$246:T$491)</f>
        <v>51</v>
      </c>
      <c r="U477" s="1">
        <f>SUMIF(Town!$AO$246:$AO$491,$AV477,Town!U$246:U$491)</f>
        <v>19</v>
      </c>
      <c r="V477" s="1">
        <f>SUMIF(Town!$AO$246:$AO$491,$AV477,Town!V$246:V$491)</f>
        <v>247</v>
      </c>
      <c r="AG477" s="5">
        <f>IF(Q477&gt;0,RANK(Q477,(N477:P477,Q477:AE477)),0)</f>
        <v>0</v>
      </c>
      <c r="AH477" s="5">
        <f>IF(R477&gt;0,RANK(R477,(N477:P477,Q477:AE477)),0)</f>
        <v>0</v>
      </c>
      <c r="AI477" s="5">
        <f>IF(T477&gt;0,RANK(T477,(N477:P477,Q477:AE477)),0)</f>
        <v>5</v>
      </c>
      <c r="AJ477" s="5">
        <f>IF(S477&gt;0,RANK(S477,(N477:P477,Q477:AE477)),0)</f>
        <v>0</v>
      </c>
      <c r="AK477" s="2">
        <f t="shared" ref="AK477:AK491" si="188">IF($C477=0,"-",Q477/$C477)</f>
        <v>0</v>
      </c>
      <c r="AL477" s="2">
        <f t="shared" ref="AL477:AL491" si="189">IF($C477=0,"-",R477/$C477)</f>
        <v>0</v>
      </c>
      <c r="AM477" s="2">
        <f t="shared" ref="AM477:AM491" si="190">IF($C477=0,"-",T477/$C477)</f>
        <v>2.8764805414551609E-3</v>
      </c>
      <c r="AN477" s="2">
        <f t="shared" ref="AN477:AN491" si="191">IF($C477=0,"-",S477/$C477)</f>
        <v>0</v>
      </c>
      <c r="AO477" s="5"/>
      <c r="AP477" t="s">
        <v>319</v>
      </c>
      <c r="AQ477" t="s">
        <v>320</v>
      </c>
      <c r="AT477" s="88">
        <v>50</v>
      </c>
      <c r="AU477" s="90">
        <v>1</v>
      </c>
      <c r="AV477" s="91">
        <f t="shared" ref="AV477:AV490" si="192">AT477*1000+AU477</f>
        <v>50001</v>
      </c>
      <c r="AX477" s="5" t="s">
        <v>199</v>
      </c>
      <c r="AY477" s="88"/>
      <c r="AZ477" s="90"/>
      <c r="BA477" s="91"/>
      <c r="BC477" s="5"/>
    </row>
    <row r="478" spans="1:55" hidden="1" outlineLevel="1">
      <c r="A478" t="s">
        <v>321</v>
      </c>
      <c r="B478" t="s">
        <v>320</v>
      </c>
      <c r="C478" s="1">
        <f t="shared" si="187"/>
        <v>17192</v>
      </c>
      <c r="D478" s="7">
        <f>IF(N478&gt;0, RANK(N478,(N478:P478,Q478:AE478)),0)</f>
        <v>1</v>
      </c>
      <c r="E478" s="7">
        <f>IF(O478&gt;0,RANK(O478,(N478:P478,Q478:AE478)),0)</f>
        <v>2</v>
      </c>
      <c r="F478" s="7">
        <f>IF(P478&gt;0,RANK(P478,(N478:P478,Q478:AE478)),0)</f>
        <v>4</v>
      </c>
      <c r="G478" s="53">
        <f t="shared" si="185"/>
        <v>5746</v>
      </c>
      <c r="H478" s="56">
        <f t="shared" si="186"/>
        <v>0.33422522103303864</v>
      </c>
      <c r="I478" s="2"/>
      <c r="J478" s="2">
        <f t="shared" si="176"/>
        <v>0.63139832480223357</v>
      </c>
      <c r="K478" s="2">
        <f t="shared" si="177"/>
        <v>0.29717310376919498</v>
      </c>
      <c r="L478" s="2">
        <f t="shared" si="178"/>
        <v>2.9315960912052116E-2</v>
      </c>
      <c r="M478" s="2">
        <f t="shared" si="179"/>
        <v>4.2112610516519336E-2</v>
      </c>
      <c r="N478" s="1">
        <f>SUMIF(Town!$AO$246:$AO$491,$AV478,Town!N$246:N$491)</f>
        <v>10855</v>
      </c>
      <c r="O478" s="1">
        <f>SUMIF(Town!$AO$246:$AO$491,$AV478,Town!O$246:O$491)</f>
        <v>5109</v>
      </c>
      <c r="P478" s="1">
        <f>SUMIF(Town!$AO$246:$AO$491,$AV478,Town!P$246:P$491)</f>
        <v>504</v>
      </c>
      <c r="T478" s="1">
        <f>SUMIF(Town!$AO$246:$AO$491,$AV478,Town!T$246:T$491)</f>
        <v>126</v>
      </c>
      <c r="U478" s="1">
        <f>SUMIF(Town!$AO$246:$AO$491,$AV478,Town!U$246:U$491)</f>
        <v>31</v>
      </c>
      <c r="V478" s="1">
        <f>SUMIF(Town!$AO$246:$AO$491,$AV478,Town!V$246:V$491)</f>
        <v>567</v>
      </c>
      <c r="AG478" s="5">
        <f>IF(Q478&gt;0,RANK(Q478,(N478:P478,Q478:AE478)),0)</f>
        <v>0</v>
      </c>
      <c r="AH478" s="5">
        <f>IF(R478&gt;0,RANK(R478,(N478:P478,Q478:AE478)),0)</f>
        <v>0</v>
      </c>
      <c r="AI478" s="5">
        <f>IF(T478&gt;0,RANK(T478,(N478:P478,Q478:AE478)),0)</f>
        <v>5</v>
      </c>
      <c r="AJ478" s="5">
        <f>IF(S478&gt;0,RANK(S478,(N478:P478,Q478:AE478)),0)</f>
        <v>0</v>
      </c>
      <c r="AK478" s="2">
        <f t="shared" si="188"/>
        <v>0</v>
      </c>
      <c r="AL478" s="2">
        <f t="shared" si="189"/>
        <v>0</v>
      </c>
      <c r="AM478" s="2">
        <f t="shared" si="190"/>
        <v>7.3289902280130291E-3</v>
      </c>
      <c r="AN478" s="2">
        <f t="shared" si="191"/>
        <v>0</v>
      </c>
      <c r="AO478" s="5"/>
      <c r="AP478" t="s">
        <v>321</v>
      </c>
      <c r="AQ478" t="s">
        <v>320</v>
      </c>
      <c r="AT478" s="88">
        <v>50</v>
      </c>
      <c r="AU478" s="90">
        <v>3</v>
      </c>
      <c r="AV478" s="91">
        <f t="shared" si="192"/>
        <v>50003</v>
      </c>
      <c r="AX478" s="5" t="s">
        <v>199</v>
      </c>
      <c r="AY478" s="88"/>
      <c r="AZ478" s="90"/>
      <c r="BA478" s="91"/>
      <c r="BC478" s="5"/>
    </row>
    <row r="479" spans="1:55" hidden="1" outlineLevel="1">
      <c r="A479" t="s">
        <v>322</v>
      </c>
      <c r="B479" t="s">
        <v>320</v>
      </c>
      <c r="C479" s="1">
        <f t="shared" si="187"/>
        <v>13531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>IF(P479&gt;0,RANK(P479,(N479:P479,Q479:AE479)),0)</f>
        <v>3</v>
      </c>
      <c r="G479" s="53">
        <f t="shared" si="185"/>
        <v>106</v>
      </c>
      <c r="H479" s="56">
        <f t="shared" si="186"/>
        <v>7.8338629813021945E-3</v>
      </c>
      <c r="I479" s="2"/>
      <c r="J479" s="2">
        <f t="shared" si="176"/>
        <v>0.47099253565885746</v>
      </c>
      <c r="K479" s="2">
        <f t="shared" si="177"/>
        <v>0.47882639864015963</v>
      </c>
      <c r="L479" s="2">
        <f t="shared" si="178"/>
        <v>2.2614736530928978E-2</v>
      </c>
      <c r="M479" s="2">
        <f t="shared" si="179"/>
        <v>2.756632917005393E-2</v>
      </c>
      <c r="N479" s="1">
        <f>SUMIF(Town!$AO$246:$AO$491,$AV479,Town!N$246:N$491)</f>
        <v>6373</v>
      </c>
      <c r="O479" s="1">
        <f>SUMIF(Town!$AO$246:$AO$491,$AV479,Town!O$246:O$491)</f>
        <v>6479</v>
      </c>
      <c r="P479" s="1">
        <f>SUMIF(Town!$AO$246:$AO$491,$AV479,Town!P$246:P$491)</f>
        <v>306</v>
      </c>
      <c r="T479" s="1">
        <f>SUMIF(Town!$AO$246:$AO$491,$AV479,Town!T$246:T$491)</f>
        <v>61</v>
      </c>
      <c r="U479" s="1">
        <f>SUMIF(Town!$AO$246:$AO$491,$AV479,Town!U$246:U$491)</f>
        <v>57</v>
      </c>
      <c r="V479" s="1">
        <f>SUMIF(Town!$AO$246:$AO$491,$AV479,Town!V$246:V$491)</f>
        <v>255</v>
      </c>
      <c r="AG479" s="5">
        <f>IF(Q479&gt;0,RANK(Q479,(N479:P479,Q479:AE479)),0)</f>
        <v>0</v>
      </c>
      <c r="AH479" s="5">
        <f>IF(R479&gt;0,RANK(R479,(N479:P479,Q479:AE479)),0)</f>
        <v>0</v>
      </c>
      <c r="AI479" s="5">
        <f>IF(T479&gt;0,RANK(T479,(N479:P479,Q479:AE479)),0)</f>
        <v>5</v>
      </c>
      <c r="AJ479" s="5">
        <f>IF(S479&gt;0,RANK(S479,(N479:P479,Q479:AE479)),0)</f>
        <v>0</v>
      </c>
      <c r="AK479" s="2">
        <f t="shared" si="188"/>
        <v>0</v>
      </c>
      <c r="AL479" s="2">
        <f t="shared" si="189"/>
        <v>0</v>
      </c>
      <c r="AM479" s="2">
        <f t="shared" si="190"/>
        <v>4.5081664326361692E-3</v>
      </c>
      <c r="AN479" s="2">
        <f t="shared" si="191"/>
        <v>0</v>
      </c>
      <c r="AO479" s="5"/>
      <c r="AP479" t="s">
        <v>322</v>
      </c>
      <c r="AQ479" t="s">
        <v>320</v>
      </c>
      <c r="AT479" s="88">
        <v>50</v>
      </c>
      <c r="AU479" s="90">
        <v>5</v>
      </c>
      <c r="AV479" s="91">
        <f t="shared" si="192"/>
        <v>50005</v>
      </c>
      <c r="AX479" s="5" t="s">
        <v>199</v>
      </c>
      <c r="AY479" s="88"/>
      <c r="AZ479" s="90"/>
      <c r="BA479" s="91"/>
      <c r="BC479" s="5"/>
    </row>
    <row r="480" spans="1:55" hidden="1" outlineLevel="1">
      <c r="A480" t="s">
        <v>323</v>
      </c>
      <c r="B480" t="s">
        <v>320</v>
      </c>
      <c r="C480" s="1">
        <f t="shared" si="187"/>
        <v>75752</v>
      </c>
      <c r="D480" s="7">
        <f>IF(N480&gt;0, RANK(N480,(N480:P480,Q480:AE480)),0)</f>
        <v>1</v>
      </c>
      <c r="E480" s="7">
        <f>IF(O480&gt;0,RANK(O480,(N480:P480,Q480:AE480)),0)</f>
        <v>2</v>
      </c>
      <c r="F480" s="7">
        <f>IF(P480&gt;0,RANK(P480,(N480:P480,Q480:AE480)),0)</f>
        <v>4</v>
      </c>
      <c r="G480" s="53">
        <f t="shared" si="185"/>
        <v>21506</v>
      </c>
      <c r="H480" s="56">
        <f t="shared" si="186"/>
        <v>0.28390009504699548</v>
      </c>
      <c r="I480" s="2"/>
      <c r="J480" s="2">
        <f t="shared" si="176"/>
        <v>0.62196377653395285</v>
      </c>
      <c r="K480" s="2">
        <f t="shared" si="177"/>
        <v>0.33806368148695742</v>
      </c>
      <c r="L480" s="2">
        <f t="shared" si="178"/>
        <v>1.6276797972330764E-2</v>
      </c>
      <c r="M480" s="2">
        <f t="shared" si="179"/>
        <v>2.3695744006758963E-2</v>
      </c>
      <c r="N480" s="1">
        <f>SUMIF(Town!$AO$246:$AO$491,$AV480,Town!N$246:N$491)</f>
        <v>47115</v>
      </c>
      <c r="O480" s="1">
        <f>SUMIF(Town!$AO$246:$AO$491,$AV480,Town!O$246:O$491)</f>
        <v>25609</v>
      </c>
      <c r="P480" s="1">
        <f>SUMIF(Town!$AO$246:$AO$491,$AV480,Town!P$246:P$491)</f>
        <v>1233</v>
      </c>
      <c r="T480" s="1">
        <f>SUMIF(Town!$AO$246:$AO$491,$AV480,Town!T$246:T$491)</f>
        <v>218</v>
      </c>
      <c r="U480" s="1">
        <f>SUMIF(Town!$AO$246:$AO$491,$AV480,Town!U$246:U$491)</f>
        <v>227</v>
      </c>
      <c r="V480" s="1">
        <f>SUMIF(Town!$AO$246:$AO$491,$AV480,Town!V$246:V$491)</f>
        <v>1350</v>
      </c>
      <c r="AG480" s="5">
        <f>IF(Q480&gt;0,RANK(Q480,(N480:P480,Q480:AE480)),0)</f>
        <v>0</v>
      </c>
      <c r="AH480" s="5">
        <f>IF(R480&gt;0,RANK(R480,(N480:P480,Q480:AE480)),0)</f>
        <v>0</v>
      </c>
      <c r="AI480" s="5">
        <f>IF(T480&gt;0,RANK(T480,(N480:P480,Q480:AE480)),0)</f>
        <v>6</v>
      </c>
      <c r="AJ480" s="5">
        <f>IF(S480&gt;0,RANK(S480,(N480:P480,Q480:AE480)),0)</f>
        <v>0</v>
      </c>
      <c r="AK480" s="2">
        <f t="shared" si="188"/>
        <v>0</v>
      </c>
      <c r="AL480" s="2">
        <f t="shared" si="189"/>
        <v>0</v>
      </c>
      <c r="AM480" s="2">
        <f t="shared" si="190"/>
        <v>2.8778118069489917E-3</v>
      </c>
      <c r="AN480" s="2">
        <f t="shared" si="191"/>
        <v>0</v>
      </c>
      <c r="AO480" s="5"/>
      <c r="AP480" t="s">
        <v>323</v>
      </c>
      <c r="AQ480" t="s">
        <v>320</v>
      </c>
      <c r="AT480" s="88">
        <v>50</v>
      </c>
      <c r="AU480" s="90">
        <v>7</v>
      </c>
      <c r="AV480" s="91">
        <f t="shared" si="192"/>
        <v>50007</v>
      </c>
      <c r="AX480" s="5" t="s">
        <v>199</v>
      </c>
      <c r="AY480" s="88"/>
      <c r="AZ480" s="90"/>
      <c r="BA480" s="91"/>
      <c r="BC480" s="5"/>
    </row>
    <row r="481" spans="1:55" hidden="1" outlineLevel="1">
      <c r="A481" t="s">
        <v>98</v>
      </c>
      <c r="B481" t="s">
        <v>320</v>
      </c>
      <c r="C481" s="1">
        <f t="shared" si="187"/>
        <v>2755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>IF(P481&gt;0,RANK(P481,(N481:P481,Q481:AE481)),0)</f>
        <v>3</v>
      </c>
      <c r="G481" s="53">
        <f t="shared" si="185"/>
        <v>170</v>
      </c>
      <c r="H481" s="56">
        <f t="shared" si="186"/>
        <v>6.1705989110707807E-2</v>
      </c>
      <c r="I481" s="2"/>
      <c r="J481" s="2">
        <f t="shared" si="176"/>
        <v>0.43811252268602541</v>
      </c>
      <c r="K481" s="2">
        <f t="shared" si="177"/>
        <v>0.4998185117967332</v>
      </c>
      <c r="L481" s="2">
        <f t="shared" si="178"/>
        <v>3.1578947368421054E-2</v>
      </c>
      <c r="M481" s="2">
        <f t="shared" si="179"/>
        <v>3.0490018148820339E-2</v>
      </c>
      <c r="N481" s="1">
        <f>SUMIF(Town!$AO$246:$AO$491,$AV481,Town!N$246:N$491)</f>
        <v>1207</v>
      </c>
      <c r="O481" s="1">
        <f>SUMIF(Town!$AO$246:$AO$491,$AV481,Town!O$246:O$491)</f>
        <v>1377</v>
      </c>
      <c r="P481" s="1">
        <f>SUMIF(Town!$AO$246:$AO$491,$AV481,Town!P$246:P$491)</f>
        <v>87</v>
      </c>
      <c r="T481" s="1">
        <f>SUMIF(Town!$AO$246:$AO$491,$AV481,Town!T$246:T$491)</f>
        <v>15</v>
      </c>
      <c r="U481" s="1">
        <f>SUMIF(Town!$AO$246:$AO$491,$AV481,Town!U$246:U$491)</f>
        <v>14</v>
      </c>
      <c r="V481" s="1">
        <f>SUMIF(Town!$AO$246:$AO$491,$AV481,Town!V$246:V$491)</f>
        <v>55</v>
      </c>
      <c r="AG481" s="5">
        <f>IF(Q481&gt;0,RANK(Q481,(N481:P481,Q481:AE481)),0)</f>
        <v>0</v>
      </c>
      <c r="AH481" s="5">
        <f>IF(R481&gt;0,RANK(R481,(N481:P481,Q481:AE481)),0)</f>
        <v>0</v>
      </c>
      <c r="AI481" s="5">
        <f>IF(T481&gt;0,RANK(T481,(N481:P481,Q481:AE481)),0)</f>
        <v>5</v>
      </c>
      <c r="AJ481" s="5">
        <f>IF(S481&gt;0,RANK(S481,(N481:P481,Q481:AE481)),0)</f>
        <v>0</v>
      </c>
      <c r="AK481" s="2">
        <f t="shared" si="188"/>
        <v>0</v>
      </c>
      <c r="AL481" s="2">
        <f t="shared" si="189"/>
        <v>0</v>
      </c>
      <c r="AM481" s="2">
        <f t="shared" si="190"/>
        <v>5.4446460980036296E-3</v>
      </c>
      <c r="AN481" s="2">
        <f t="shared" si="191"/>
        <v>0</v>
      </c>
      <c r="AO481" s="5"/>
      <c r="AP481" t="s">
        <v>98</v>
      </c>
      <c r="AQ481" t="s">
        <v>320</v>
      </c>
      <c r="AT481" s="88">
        <v>50</v>
      </c>
      <c r="AU481" s="90">
        <v>9</v>
      </c>
      <c r="AV481" s="91">
        <f t="shared" si="192"/>
        <v>50009</v>
      </c>
      <c r="AX481" s="5" t="s">
        <v>199</v>
      </c>
      <c r="AY481" s="88"/>
      <c r="AZ481" s="90"/>
      <c r="BA481" s="91"/>
      <c r="BC481" s="5"/>
    </row>
    <row r="482" spans="1:55" hidden="1" outlineLevel="1">
      <c r="A482" t="s">
        <v>37</v>
      </c>
      <c r="B482" t="s">
        <v>320</v>
      </c>
      <c r="C482" s="1">
        <f t="shared" si="187"/>
        <v>19808</v>
      </c>
      <c r="D482" s="7">
        <f>IF(N482&gt;0, RANK(N482,(N482:P482,Q482:AE482)),0)</f>
        <v>2</v>
      </c>
      <c r="E482" s="7">
        <f>IF(O482&gt;0,RANK(O482,(N482:P482,Q482:AE482)),0)</f>
        <v>1</v>
      </c>
      <c r="F482" s="7">
        <f>IF(P482&gt;0,RANK(P482,(N482:P482,Q482:AE482)),0)</f>
        <v>4</v>
      </c>
      <c r="G482" s="53">
        <f t="shared" si="185"/>
        <v>1328</v>
      </c>
      <c r="H482" s="56">
        <f t="shared" si="186"/>
        <v>6.7043618739903069E-2</v>
      </c>
      <c r="I482" s="2"/>
      <c r="J482" s="2">
        <f t="shared" si="176"/>
        <v>0.45118134087237483</v>
      </c>
      <c r="K482" s="2">
        <f t="shared" si="177"/>
        <v>0.51822495961227788</v>
      </c>
      <c r="L482" s="2">
        <f t="shared" si="178"/>
        <v>1.2924071082390954E-2</v>
      </c>
      <c r="M482" s="2">
        <f t="shared" si="179"/>
        <v>1.7669628432956341E-2</v>
      </c>
      <c r="N482" s="1">
        <f>SUMIF(Town!$AO$246:$AO$491,$AV482,Town!N$246:N$491)</f>
        <v>8937</v>
      </c>
      <c r="O482" s="1">
        <f>SUMIF(Town!$AO$246:$AO$491,$AV482,Town!O$246:O$491)</f>
        <v>10265</v>
      </c>
      <c r="P482" s="1">
        <f>SUMIF(Town!$AO$246:$AO$491,$AV482,Town!P$246:P$491)</f>
        <v>256</v>
      </c>
      <c r="T482" s="1">
        <f>SUMIF(Town!$AO$246:$AO$491,$AV482,Town!T$246:T$491)</f>
        <v>60</v>
      </c>
      <c r="U482" s="1">
        <f>SUMIF(Town!$AO$246:$AO$491,$AV482,Town!U$246:U$491)</f>
        <v>33</v>
      </c>
      <c r="V482" s="1">
        <f>SUMIF(Town!$AO$246:$AO$491,$AV482,Town!V$246:V$491)</f>
        <v>257</v>
      </c>
      <c r="AG482" s="5">
        <f>IF(Q482&gt;0,RANK(Q482,(N482:P482,Q482:AE482)),0)</f>
        <v>0</v>
      </c>
      <c r="AH482" s="5">
        <f>IF(R482&gt;0,RANK(R482,(N482:P482,Q482:AE482)),0)</f>
        <v>0</v>
      </c>
      <c r="AI482" s="5">
        <f>IF(T482&gt;0,RANK(T482,(N482:P482,Q482:AE482)),0)</f>
        <v>5</v>
      </c>
      <c r="AJ482" s="5">
        <f>IF(S482&gt;0,RANK(S482,(N482:P482,Q482:AE482)),0)</f>
        <v>0</v>
      </c>
      <c r="AK482" s="2">
        <f t="shared" si="188"/>
        <v>0</v>
      </c>
      <c r="AL482" s="2">
        <f t="shared" si="189"/>
        <v>0</v>
      </c>
      <c r="AM482" s="2">
        <f t="shared" si="190"/>
        <v>3.0290791599353797E-3</v>
      </c>
      <c r="AN482" s="2">
        <f t="shared" si="191"/>
        <v>0</v>
      </c>
      <c r="AO482" s="5"/>
      <c r="AP482" t="s">
        <v>37</v>
      </c>
      <c r="AQ482" t="s">
        <v>320</v>
      </c>
      <c r="AT482" s="88">
        <v>50</v>
      </c>
      <c r="AU482" s="90">
        <v>11</v>
      </c>
      <c r="AV482" s="91">
        <f t="shared" si="192"/>
        <v>50011</v>
      </c>
      <c r="AX482" s="5" t="s">
        <v>199</v>
      </c>
      <c r="AY482" s="88"/>
      <c r="AZ482" s="90"/>
      <c r="BA482" s="91"/>
      <c r="BC482" s="5"/>
    </row>
    <row r="483" spans="1:55" hidden="1" outlineLevel="1">
      <c r="A483" t="s">
        <v>17</v>
      </c>
      <c r="B483" t="s">
        <v>320</v>
      </c>
      <c r="C483" s="1">
        <f t="shared" si="187"/>
        <v>4043</v>
      </c>
      <c r="D483" s="7">
        <f>IF(N483&gt;0, RANK(N483,(N483:P483,Q483:AE483)),0)</f>
        <v>1</v>
      </c>
      <c r="E483" s="7">
        <f>IF(O483&gt;0,RANK(O483,(N483:P483,Q483:AE483)),0)</f>
        <v>2</v>
      </c>
      <c r="F483" s="7">
        <f>IF(P483&gt;0,RANK(P483,(N483:P483,Q483:AE483)),0)</f>
        <v>3</v>
      </c>
      <c r="G483" s="53">
        <f t="shared" si="185"/>
        <v>278</v>
      </c>
      <c r="H483" s="56">
        <f t="shared" si="186"/>
        <v>6.8760821172396736E-2</v>
      </c>
      <c r="I483" s="2"/>
      <c r="J483" s="2">
        <f t="shared" si="176"/>
        <v>0.51669552312639133</v>
      </c>
      <c r="K483" s="2">
        <f t="shared" si="177"/>
        <v>0.44793470195399454</v>
      </c>
      <c r="L483" s="2">
        <f t="shared" si="178"/>
        <v>1.6324511501360377E-2</v>
      </c>
      <c r="M483" s="2">
        <f t="shared" si="179"/>
        <v>1.9045263418253751E-2</v>
      </c>
      <c r="N483" s="1">
        <f>SUMIF(Town!$AO$246:$AO$491,$AV483,Town!N$246:N$491)</f>
        <v>2089</v>
      </c>
      <c r="O483" s="1">
        <f>SUMIF(Town!$AO$246:$AO$491,$AV483,Town!O$246:O$491)</f>
        <v>1811</v>
      </c>
      <c r="P483" s="1">
        <f>SUMIF(Town!$AO$246:$AO$491,$AV483,Town!P$246:P$491)</f>
        <v>66</v>
      </c>
      <c r="T483" s="1">
        <f>SUMIF(Town!$AO$246:$AO$491,$AV483,Town!T$246:T$491)</f>
        <v>9</v>
      </c>
      <c r="U483" s="1">
        <f>SUMIF(Town!$AO$246:$AO$491,$AV483,Town!U$246:U$491)</f>
        <v>7</v>
      </c>
      <c r="V483" s="1">
        <f>SUMIF(Town!$AO$246:$AO$491,$AV483,Town!V$246:V$491)</f>
        <v>61</v>
      </c>
      <c r="AG483" s="5">
        <f>IF(Q483&gt;0,RANK(Q483,(N483:P483,Q483:AE483)),0)</f>
        <v>0</v>
      </c>
      <c r="AH483" s="5">
        <f>IF(R483&gt;0,RANK(R483,(N483:P483,Q483:AE483)),0)</f>
        <v>0</v>
      </c>
      <c r="AI483" s="5">
        <f>IF(T483&gt;0,RANK(T483,(N483:P483,Q483:AE483)),0)</f>
        <v>5</v>
      </c>
      <c r="AJ483" s="5">
        <f>IF(S483&gt;0,RANK(S483,(N483:P483,Q483:AE483)),0)</f>
        <v>0</v>
      </c>
      <c r="AK483" s="2">
        <f t="shared" si="188"/>
        <v>0</v>
      </c>
      <c r="AL483" s="2">
        <f t="shared" si="189"/>
        <v>0</v>
      </c>
      <c r="AM483" s="2">
        <f t="shared" si="190"/>
        <v>2.226069750185506E-3</v>
      </c>
      <c r="AN483" s="2">
        <f t="shared" si="191"/>
        <v>0</v>
      </c>
      <c r="AO483" s="5"/>
      <c r="AP483" t="s">
        <v>17</v>
      </c>
      <c r="AQ483" t="s">
        <v>320</v>
      </c>
      <c r="AT483" s="88">
        <v>50</v>
      </c>
      <c r="AU483" s="90">
        <v>13</v>
      </c>
      <c r="AV483" s="91">
        <f t="shared" si="192"/>
        <v>50013</v>
      </c>
      <c r="AX483" s="5" t="s">
        <v>199</v>
      </c>
      <c r="AY483" s="88"/>
      <c r="AZ483" s="90"/>
      <c r="BA483" s="91"/>
      <c r="BC483" s="5"/>
    </row>
    <row r="484" spans="1:55" hidden="1" outlineLevel="1">
      <c r="A484" t="s">
        <v>18</v>
      </c>
      <c r="B484" t="s">
        <v>320</v>
      </c>
      <c r="C484" s="1">
        <f t="shared" si="187"/>
        <v>11835</v>
      </c>
      <c r="D484" s="7">
        <f>IF(N484&gt;0, RANK(N484,(N484:P484,Q484:AE484)),0)</f>
        <v>1</v>
      </c>
      <c r="E484" s="7">
        <f>IF(O484&gt;0,RANK(O484,(N484:P484,Q484:AE484)),0)</f>
        <v>2</v>
      </c>
      <c r="F484" s="7">
        <f>IF(P484&gt;0,RANK(P484,(N484:P484,Q484:AE484)),0)</f>
        <v>4</v>
      </c>
      <c r="G484" s="53">
        <f t="shared" si="185"/>
        <v>1853</v>
      </c>
      <c r="H484" s="56">
        <f t="shared" si="186"/>
        <v>0.1565694972539079</v>
      </c>
      <c r="I484" s="2"/>
      <c r="J484" s="2">
        <f t="shared" si="176"/>
        <v>0.55251373046049856</v>
      </c>
      <c r="K484" s="2">
        <f t="shared" si="177"/>
        <v>0.39594423320659061</v>
      </c>
      <c r="L484" s="2">
        <f t="shared" si="178"/>
        <v>2.0194338825517532E-2</v>
      </c>
      <c r="M484" s="2">
        <f t="shared" si="179"/>
        <v>3.1347697507393288E-2</v>
      </c>
      <c r="N484" s="1">
        <f>SUMIF(Town!$AO$246:$AO$491,$AV484,Town!N$246:N$491)</f>
        <v>6539</v>
      </c>
      <c r="O484" s="1">
        <f>SUMIF(Town!$AO$246:$AO$491,$AV484,Town!O$246:O$491)</f>
        <v>4686</v>
      </c>
      <c r="P484" s="1">
        <f>SUMIF(Town!$AO$246:$AO$491,$AV484,Town!P$246:P$491)</f>
        <v>239</v>
      </c>
      <c r="T484" s="1">
        <f>SUMIF(Town!$AO$246:$AO$491,$AV484,Town!T$246:T$491)</f>
        <v>42</v>
      </c>
      <c r="U484" s="1">
        <f>SUMIF(Town!$AO$246:$AO$491,$AV484,Town!U$246:U$491)</f>
        <v>46</v>
      </c>
      <c r="V484" s="1">
        <f>SUMIF(Town!$AO$246:$AO$491,$AV484,Town!V$246:V$491)</f>
        <v>283</v>
      </c>
      <c r="AG484" s="5">
        <f>IF(Q484&gt;0,RANK(Q484,(N484:P484,Q484:AE484)),0)</f>
        <v>0</v>
      </c>
      <c r="AH484" s="5">
        <f>IF(R484&gt;0,RANK(R484,(N484:P484,Q484:AE484)),0)</f>
        <v>0</v>
      </c>
      <c r="AI484" s="5">
        <f>IF(T484&gt;0,RANK(T484,(N484:P484,Q484:AE484)),0)</f>
        <v>6</v>
      </c>
      <c r="AJ484" s="5">
        <f>IF(S484&gt;0,RANK(S484,(N484:P484,Q484:AE484)),0)</f>
        <v>0</v>
      </c>
      <c r="AK484" s="2">
        <f t="shared" si="188"/>
        <v>0</v>
      </c>
      <c r="AL484" s="2">
        <f t="shared" si="189"/>
        <v>0</v>
      </c>
      <c r="AM484" s="2">
        <f t="shared" si="190"/>
        <v>3.5487959442332068E-3</v>
      </c>
      <c r="AN484" s="2">
        <f t="shared" si="191"/>
        <v>0</v>
      </c>
      <c r="AO484" s="5"/>
      <c r="AP484" t="s">
        <v>18</v>
      </c>
      <c r="AQ484" t="s">
        <v>320</v>
      </c>
      <c r="AT484" s="88">
        <v>50</v>
      </c>
      <c r="AU484" s="90">
        <v>15</v>
      </c>
      <c r="AV484" s="91">
        <f t="shared" si="192"/>
        <v>50015</v>
      </c>
      <c r="AX484" s="5" t="s">
        <v>199</v>
      </c>
      <c r="AY484" s="88"/>
      <c r="AZ484" s="90"/>
      <c r="BA484" s="91"/>
      <c r="BC484" s="5"/>
    </row>
    <row r="485" spans="1:55" hidden="1" outlineLevel="1">
      <c r="A485" t="s">
        <v>983</v>
      </c>
      <c r="B485" t="s">
        <v>320</v>
      </c>
      <c r="C485" s="1">
        <f t="shared" si="187"/>
        <v>13881</v>
      </c>
      <c r="D485" s="7">
        <f>IF(N485&gt;0, RANK(N485,(N485:P485,Q485:AE485)),0)</f>
        <v>1</v>
      </c>
      <c r="E485" s="7">
        <f>IF(O485&gt;0,RANK(O485,(N485:P485,Q485:AE485)),0)</f>
        <v>2</v>
      </c>
      <c r="F485" s="7">
        <f>IF(P485&gt;0,RANK(P485,(N485:P485,Q485:AE485)),0)</f>
        <v>3</v>
      </c>
      <c r="G485" s="53">
        <f t="shared" si="185"/>
        <v>2531</v>
      </c>
      <c r="H485" s="56">
        <f t="shared" si="186"/>
        <v>0.18233556660182984</v>
      </c>
      <c r="I485" s="2"/>
      <c r="J485" s="2">
        <f t="shared" si="176"/>
        <v>0.57041999855918157</v>
      </c>
      <c r="K485" s="2">
        <f t="shared" si="177"/>
        <v>0.38808443195735176</v>
      </c>
      <c r="L485" s="2">
        <f t="shared" si="178"/>
        <v>1.8730639002953679E-2</v>
      </c>
      <c r="M485" s="2">
        <f t="shared" si="179"/>
        <v>2.2764930480512986E-2</v>
      </c>
      <c r="N485" s="1">
        <f>SUMIF(Town!$AO$246:$AO$491,$AV485,Town!N$246:N$491)</f>
        <v>7918</v>
      </c>
      <c r="O485" s="1">
        <f>SUMIF(Town!$AO$246:$AO$491,$AV485,Town!O$246:O$491)</f>
        <v>5387</v>
      </c>
      <c r="P485" s="1">
        <f>SUMIF(Town!$AO$246:$AO$491,$AV485,Town!P$246:P$491)</f>
        <v>260</v>
      </c>
      <c r="T485" s="1">
        <f>SUMIF(Town!$AO$246:$AO$491,$AV485,Town!T$246:T$491)</f>
        <v>39</v>
      </c>
      <c r="U485" s="1">
        <f>SUMIF(Town!$AO$246:$AO$491,$AV485,Town!U$246:U$491)</f>
        <v>33</v>
      </c>
      <c r="V485" s="1">
        <f>SUMIF(Town!$AO$246:$AO$491,$AV485,Town!V$246:V$491)</f>
        <v>244</v>
      </c>
      <c r="AG485" s="5">
        <f>IF(Q485&gt;0,RANK(Q485,(N485:P485,Q485:AE485)),0)</f>
        <v>0</v>
      </c>
      <c r="AH485" s="5">
        <f>IF(R485&gt;0,RANK(R485,(N485:P485,Q485:AE485)),0)</f>
        <v>0</v>
      </c>
      <c r="AI485" s="5">
        <f>IF(T485&gt;0,RANK(T485,(N485:P485,Q485:AE485)),0)</f>
        <v>5</v>
      </c>
      <c r="AJ485" s="5">
        <f>IF(S485&gt;0,RANK(S485,(N485:P485,Q485:AE485)),0)</f>
        <v>0</v>
      </c>
      <c r="AK485" s="2">
        <f t="shared" si="188"/>
        <v>0</v>
      </c>
      <c r="AL485" s="2">
        <f t="shared" si="189"/>
        <v>0</v>
      </c>
      <c r="AM485" s="2">
        <f t="shared" si="190"/>
        <v>2.8095958504430517E-3</v>
      </c>
      <c r="AN485" s="2">
        <f t="shared" si="191"/>
        <v>0</v>
      </c>
      <c r="AO485" s="5"/>
      <c r="AP485" t="s">
        <v>983</v>
      </c>
      <c r="AQ485" t="s">
        <v>320</v>
      </c>
      <c r="AT485" s="88">
        <v>50</v>
      </c>
      <c r="AU485" s="90">
        <v>17</v>
      </c>
      <c r="AV485" s="91">
        <f t="shared" si="192"/>
        <v>50017</v>
      </c>
      <c r="AX485" s="5" t="s">
        <v>199</v>
      </c>
      <c r="AY485" s="88"/>
      <c r="AZ485" s="90"/>
      <c r="BA485" s="91"/>
      <c r="BC485" s="5"/>
    </row>
    <row r="486" spans="1:55" hidden="1" outlineLevel="1">
      <c r="A486" t="s">
        <v>19</v>
      </c>
      <c r="B486" t="s">
        <v>320</v>
      </c>
      <c r="C486" s="1">
        <f t="shared" si="187"/>
        <v>11583</v>
      </c>
      <c r="D486" s="7">
        <f>IF(N486&gt;0, RANK(N486,(N486:P486,Q486:AE486)),0)</f>
        <v>2</v>
      </c>
      <c r="E486" s="7">
        <f>IF(O486&gt;0,RANK(O486,(N486:P486,Q486:AE486)),0)</f>
        <v>1</v>
      </c>
      <c r="F486" s="7">
        <f>IF(P486&gt;0,RANK(P486,(N486:P486,Q486:AE486)),0)</f>
        <v>3</v>
      </c>
      <c r="G486" s="53">
        <f t="shared" si="185"/>
        <v>551</v>
      </c>
      <c r="H486" s="56">
        <f t="shared" si="186"/>
        <v>4.75697142363809E-2</v>
      </c>
      <c r="I486" s="2"/>
      <c r="J486" s="2">
        <f t="shared" si="176"/>
        <v>0.44772511439178103</v>
      </c>
      <c r="K486" s="2">
        <f t="shared" si="177"/>
        <v>0.49529482862816199</v>
      </c>
      <c r="L486" s="2">
        <f t="shared" si="178"/>
        <v>2.5295691962358629E-2</v>
      </c>
      <c r="M486" s="2">
        <f t="shared" si="179"/>
        <v>3.1684365017698293E-2</v>
      </c>
      <c r="N486" s="1">
        <f>SUMIF(Town!$AO$246:$AO$491,$AV486,Town!N$246:N$491)</f>
        <v>5186</v>
      </c>
      <c r="O486" s="1">
        <f>SUMIF(Town!$AO$246:$AO$491,$AV486,Town!O$246:O$491)</f>
        <v>5737</v>
      </c>
      <c r="P486" s="1">
        <f>SUMIF(Town!$AO$246:$AO$491,$AV486,Town!P$246:P$491)</f>
        <v>293</v>
      </c>
      <c r="T486" s="1">
        <f>SUMIF(Town!$AO$246:$AO$491,$AV486,Town!T$246:T$491)</f>
        <v>51</v>
      </c>
      <c r="U486" s="1">
        <f>SUMIF(Town!$AO$246:$AO$491,$AV486,Town!U$246:U$491)</f>
        <v>122</v>
      </c>
      <c r="V486" s="1">
        <f>SUMIF(Town!$AO$246:$AO$491,$AV486,Town!V$246:V$491)</f>
        <v>194</v>
      </c>
      <c r="AG486" s="5">
        <f>IF(Q486&gt;0,RANK(Q486,(N486:P486,Q486:AE486)),0)</f>
        <v>0</v>
      </c>
      <c r="AH486" s="5">
        <f>IF(R486&gt;0,RANK(R486,(N486:P486,Q486:AE486)),0)</f>
        <v>0</v>
      </c>
      <c r="AI486" s="5">
        <f>IF(T486&gt;0,RANK(T486,(N486:P486,Q486:AE486)),0)</f>
        <v>6</v>
      </c>
      <c r="AJ486" s="5">
        <f>IF(S486&gt;0,RANK(S486,(N486:P486,Q486:AE486)),0)</f>
        <v>0</v>
      </c>
      <c r="AK486" s="2">
        <f t="shared" si="188"/>
        <v>0</v>
      </c>
      <c r="AL486" s="2">
        <f t="shared" si="189"/>
        <v>0</v>
      </c>
      <c r="AM486" s="2">
        <f t="shared" si="190"/>
        <v>4.4030044030044027E-3</v>
      </c>
      <c r="AN486" s="2">
        <f t="shared" si="191"/>
        <v>0</v>
      </c>
      <c r="AO486" s="5"/>
      <c r="AP486" t="s">
        <v>19</v>
      </c>
      <c r="AQ486" t="s">
        <v>320</v>
      </c>
      <c r="AT486" s="88">
        <v>50</v>
      </c>
      <c r="AU486" s="90">
        <v>19</v>
      </c>
      <c r="AV486" s="91">
        <f t="shared" si="192"/>
        <v>50019</v>
      </c>
      <c r="AX486" s="5" t="s">
        <v>199</v>
      </c>
      <c r="AY486" s="88"/>
      <c r="AZ486" s="90"/>
      <c r="BA486" s="91"/>
      <c r="BC486" s="5"/>
    </row>
    <row r="487" spans="1:55" hidden="1" outlineLevel="1">
      <c r="A487" t="s">
        <v>104</v>
      </c>
      <c r="B487" t="s">
        <v>320</v>
      </c>
      <c r="C487" s="1">
        <f t="shared" si="187"/>
        <v>28314</v>
      </c>
      <c r="D487" s="7">
        <f>IF(N487&gt;0, RANK(N487,(N487:P487,Q487:AE487)),0)</f>
        <v>1</v>
      </c>
      <c r="E487" s="7">
        <f>IF(O487&gt;0,RANK(O487,(N487:P487,Q487:AE487)),0)</f>
        <v>2</v>
      </c>
      <c r="F487" s="7">
        <f>IF(P487&gt;0,RANK(P487,(N487:P487,Q487:AE487)),0)</f>
        <v>3</v>
      </c>
      <c r="G487" s="53">
        <f t="shared" si="185"/>
        <v>949</v>
      </c>
      <c r="H487" s="56">
        <f t="shared" si="186"/>
        <v>3.3516988062442611E-2</v>
      </c>
      <c r="I487" s="2"/>
      <c r="J487" s="2">
        <f t="shared" si="176"/>
        <v>0.492830401921311</v>
      </c>
      <c r="K487" s="2">
        <f t="shared" si="177"/>
        <v>0.45931341385886842</v>
      </c>
      <c r="L487" s="2">
        <f t="shared" si="178"/>
        <v>1.9848838030656211E-2</v>
      </c>
      <c r="M487" s="2">
        <f t="shared" si="179"/>
        <v>2.8007346189164364E-2</v>
      </c>
      <c r="N487" s="1">
        <f>SUMIF(Town!$AO$246:$AO$491,$AV487,Town!N$246:N$491)</f>
        <v>13954</v>
      </c>
      <c r="O487" s="1">
        <f>SUMIF(Town!$AO$246:$AO$491,$AV487,Town!O$246:O$491)</f>
        <v>13005</v>
      </c>
      <c r="P487" s="1">
        <f>SUMIF(Town!$AO$246:$AO$491,$AV487,Town!P$246:P$491)</f>
        <v>562</v>
      </c>
      <c r="T487" s="1">
        <f>SUMIF(Town!$AO$246:$AO$491,$AV487,Town!T$246:T$491)</f>
        <v>126</v>
      </c>
      <c r="U487" s="1">
        <f>SUMIF(Town!$AO$246:$AO$491,$AV487,Town!U$246:U$491)</f>
        <v>134</v>
      </c>
      <c r="V487" s="1">
        <f>SUMIF(Town!$AO$246:$AO$491,$AV487,Town!V$246:V$491)</f>
        <v>533</v>
      </c>
      <c r="AG487" s="5">
        <f>IF(Q487&gt;0,RANK(Q487,(N487:P487,Q487:AE487)),0)</f>
        <v>0</v>
      </c>
      <c r="AH487" s="5">
        <f>IF(R487&gt;0,RANK(R487,(N487:P487,Q487:AE487)),0)</f>
        <v>0</v>
      </c>
      <c r="AI487" s="5">
        <f>IF(T487&gt;0,RANK(T487,(N487:P487,Q487:AE487)),0)</f>
        <v>6</v>
      </c>
      <c r="AJ487" s="5">
        <f>IF(S487&gt;0,RANK(S487,(N487:P487,Q487:AE487)),0)</f>
        <v>0</v>
      </c>
      <c r="AK487" s="2">
        <f t="shared" si="188"/>
        <v>0</v>
      </c>
      <c r="AL487" s="2">
        <f t="shared" si="189"/>
        <v>0</v>
      </c>
      <c r="AM487" s="2">
        <f t="shared" si="190"/>
        <v>4.4500953591862687E-3</v>
      </c>
      <c r="AN487" s="2">
        <f t="shared" si="191"/>
        <v>0</v>
      </c>
      <c r="AO487" s="5"/>
      <c r="AP487" t="s">
        <v>104</v>
      </c>
      <c r="AQ487" t="s">
        <v>320</v>
      </c>
      <c r="AT487" s="88">
        <v>50</v>
      </c>
      <c r="AU487" s="90">
        <v>21</v>
      </c>
      <c r="AV487" s="91">
        <f t="shared" si="192"/>
        <v>50021</v>
      </c>
      <c r="AX487" s="5" t="s">
        <v>199</v>
      </c>
      <c r="AY487" s="88"/>
      <c r="AZ487" s="90"/>
      <c r="BA487" s="91"/>
      <c r="BC487" s="5"/>
    </row>
    <row r="488" spans="1:55" hidden="1" outlineLevel="1">
      <c r="A488" t="s">
        <v>393</v>
      </c>
      <c r="B488" t="s">
        <v>320</v>
      </c>
      <c r="C488" s="1">
        <f t="shared" si="187"/>
        <v>28996</v>
      </c>
      <c r="D488" s="7">
        <f>IF(N488&gt;0, RANK(N488,(N488:P488,Q488:AE488)),0)</f>
        <v>1</v>
      </c>
      <c r="E488" s="7">
        <f>IF(O488&gt;0,RANK(O488,(N488:P488,Q488:AE488)),0)</f>
        <v>2</v>
      </c>
      <c r="F488" s="7">
        <f>IF(P488&gt;0,RANK(P488,(N488:P488,Q488:AE488)),0)</f>
        <v>3</v>
      </c>
      <c r="G488" s="53">
        <f t="shared" si="185"/>
        <v>6676</v>
      </c>
      <c r="H488" s="56">
        <f t="shared" si="186"/>
        <v>0.23023865360739412</v>
      </c>
      <c r="I488" s="2"/>
      <c r="J488" s="2">
        <f t="shared" si="176"/>
        <v>0.59373706718168018</v>
      </c>
      <c r="K488" s="2">
        <f t="shared" si="177"/>
        <v>0.36349841357428608</v>
      </c>
      <c r="L488" s="2">
        <f t="shared" si="178"/>
        <v>1.8243895709753068E-2</v>
      </c>
      <c r="M488" s="2">
        <f t="shared" si="179"/>
        <v>2.452062353428067E-2</v>
      </c>
      <c r="N488" s="1">
        <f>SUMIF(Town!$AO$246:$AO$491,$AV488,Town!N$246:N$491)</f>
        <v>17216</v>
      </c>
      <c r="O488" s="1">
        <f>SUMIF(Town!$AO$246:$AO$491,$AV488,Town!O$246:O$491)</f>
        <v>10540</v>
      </c>
      <c r="P488" s="1">
        <f>SUMIF(Town!$AO$246:$AO$491,$AV488,Town!P$246:P$491)</f>
        <v>529</v>
      </c>
      <c r="T488" s="1">
        <f>SUMIF(Town!$AO$246:$AO$491,$AV488,Town!T$246:T$491)</f>
        <v>122</v>
      </c>
      <c r="U488" s="1">
        <f>SUMIF(Town!$AO$246:$AO$491,$AV488,Town!U$246:U$491)</f>
        <v>155</v>
      </c>
      <c r="V488" s="1">
        <f>SUMIF(Town!$AO$246:$AO$491,$AV488,Town!V$246:V$491)</f>
        <v>434</v>
      </c>
      <c r="AG488" s="5">
        <f>IF(Q488&gt;0,RANK(Q488,(N488:P488,Q488:AE488)),0)</f>
        <v>0</v>
      </c>
      <c r="AH488" s="5">
        <f>IF(R488&gt;0,RANK(R488,(N488:P488,Q488:AE488)),0)</f>
        <v>0</v>
      </c>
      <c r="AI488" s="5">
        <f>IF(T488&gt;0,RANK(T488,(N488:P488,Q488:AE488)),0)</f>
        <v>6</v>
      </c>
      <c r="AJ488" s="5">
        <f>IF(S488&gt;0,RANK(S488,(N488:P488,Q488:AE488)),0)</f>
        <v>0</v>
      </c>
      <c r="AK488" s="2">
        <f t="shared" si="188"/>
        <v>0</v>
      </c>
      <c r="AL488" s="2">
        <f t="shared" si="189"/>
        <v>0</v>
      </c>
      <c r="AM488" s="2">
        <f t="shared" si="190"/>
        <v>4.2074768933646018E-3</v>
      </c>
      <c r="AN488" s="2">
        <f t="shared" si="191"/>
        <v>0</v>
      </c>
      <c r="AO488" s="5"/>
      <c r="AP488" t="s">
        <v>393</v>
      </c>
      <c r="AQ488" t="s">
        <v>320</v>
      </c>
      <c r="AT488" s="88">
        <v>50</v>
      </c>
      <c r="AU488" s="90">
        <v>23</v>
      </c>
      <c r="AV488" s="91">
        <f t="shared" si="192"/>
        <v>50023</v>
      </c>
      <c r="AX488" s="5" t="s">
        <v>199</v>
      </c>
      <c r="AY488" s="88"/>
      <c r="AZ488" s="90"/>
      <c r="BA488" s="91"/>
      <c r="BC488" s="5"/>
    </row>
    <row r="489" spans="1:55" hidden="1" outlineLevel="1">
      <c r="A489" t="s">
        <v>105</v>
      </c>
      <c r="B489" t="s">
        <v>320</v>
      </c>
      <c r="C489" s="1">
        <f t="shared" si="187"/>
        <v>21567</v>
      </c>
      <c r="D489" s="7">
        <f>IF(N489&gt;0, RANK(N489,(N489:P489,Q489:AE489)),0)</f>
        <v>1</v>
      </c>
      <c r="E489" s="7">
        <f>IF(O489&gt;0,RANK(O489,(N489:P489,Q489:AE489)),0)</f>
        <v>2</v>
      </c>
      <c r="F489" s="7">
        <f>IF(P489&gt;0,RANK(P489,(N489:P489,Q489:AE489)),0)</f>
        <v>3</v>
      </c>
      <c r="G489" s="53">
        <f t="shared" si="185"/>
        <v>9383</v>
      </c>
      <c r="H489" s="56">
        <f t="shared" si="186"/>
        <v>0.43506282746789077</v>
      </c>
      <c r="I489" s="2"/>
      <c r="J489" s="2">
        <f t="shared" si="176"/>
        <v>0.68377613947234206</v>
      </c>
      <c r="K489" s="2">
        <f t="shared" si="177"/>
        <v>0.24871331200445124</v>
      </c>
      <c r="L489" s="2">
        <f t="shared" si="178"/>
        <v>2.9350396439004035E-2</v>
      </c>
      <c r="M489" s="2">
        <f t="shared" si="179"/>
        <v>3.8160152084202668E-2</v>
      </c>
      <c r="N489" s="1">
        <f>SUMIF(Town!$AO$246:$AO$491,$AV489,Town!N$246:N$491)</f>
        <v>14747</v>
      </c>
      <c r="O489" s="1">
        <f>SUMIF(Town!$AO$246:$AO$491,$AV489,Town!O$246:O$491)</f>
        <v>5364</v>
      </c>
      <c r="P489" s="1">
        <f>SUMIF(Town!$AO$246:$AO$491,$AV489,Town!P$246:P$491)</f>
        <v>633</v>
      </c>
      <c r="T489" s="1">
        <f>SUMIF(Town!$AO$246:$AO$491,$AV489,Town!T$246:T$491)</f>
        <v>274</v>
      </c>
      <c r="U489" s="1">
        <f>SUMIF(Town!$AO$246:$AO$491,$AV489,Town!U$246:U$491)</f>
        <v>29</v>
      </c>
      <c r="V489" s="1">
        <f>SUMIF(Town!$AO$246:$AO$491,$AV489,Town!V$246:V$491)</f>
        <v>520</v>
      </c>
      <c r="AG489" s="5">
        <f>IF(Q489&gt;0,RANK(Q489,(N489:P489,Q489:AE489)),0)</f>
        <v>0</v>
      </c>
      <c r="AH489" s="5">
        <f>IF(R489&gt;0,RANK(R489,(N489:P489,Q489:AE489)),0)</f>
        <v>0</v>
      </c>
      <c r="AI489" s="5">
        <f>IF(T489&gt;0,RANK(T489,(N489:P489,Q489:AE489)),0)</f>
        <v>5</v>
      </c>
      <c r="AJ489" s="5">
        <f>IF(S489&gt;0,RANK(S489,(N489:P489,Q489:AE489)),0)</f>
        <v>0</v>
      </c>
      <c r="AK489" s="2">
        <f t="shared" si="188"/>
        <v>0</v>
      </c>
      <c r="AL489" s="2">
        <f t="shared" si="189"/>
        <v>0</v>
      </c>
      <c r="AM489" s="2">
        <f t="shared" si="190"/>
        <v>1.2704594983075995E-2</v>
      </c>
      <c r="AN489" s="2">
        <f t="shared" si="191"/>
        <v>0</v>
      </c>
      <c r="AO489" s="5"/>
      <c r="AP489" t="s">
        <v>105</v>
      </c>
      <c r="AQ489" t="s">
        <v>320</v>
      </c>
      <c r="AT489" s="88">
        <v>50</v>
      </c>
      <c r="AU489" s="90">
        <v>25</v>
      </c>
      <c r="AV489" s="91">
        <f t="shared" si="192"/>
        <v>50025</v>
      </c>
      <c r="AX489" s="5" t="s">
        <v>199</v>
      </c>
      <c r="AY489" s="88"/>
      <c r="AZ489" s="90"/>
      <c r="BA489" s="91"/>
      <c r="BC489" s="5"/>
    </row>
    <row r="490" spans="1:55" hidden="1" outlineLevel="1">
      <c r="A490" t="s">
        <v>106</v>
      </c>
      <c r="B490" t="s">
        <v>320</v>
      </c>
      <c r="C490" s="1">
        <f t="shared" si="187"/>
        <v>28274</v>
      </c>
      <c r="D490" s="7">
        <f>IF(N490&gt;0, RANK(N490,(N490:P490,Q490:AE490)),0)</f>
        <v>1</v>
      </c>
      <c r="E490" s="7">
        <f>IF(O490&gt;0,RANK(O490,(N490:P490,Q490:AE490)),0)</f>
        <v>2</v>
      </c>
      <c r="F490" s="7">
        <f>IF(P490&gt;0,RANK(P490,(N490:P490,Q490:AE490)),0)</f>
        <v>3</v>
      </c>
      <c r="G490" s="53">
        <f t="shared" si="185"/>
        <v>9113</v>
      </c>
      <c r="H490" s="56">
        <f t="shared" si="186"/>
        <v>0.32231024969937044</v>
      </c>
      <c r="I490" s="2"/>
      <c r="J490" s="2">
        <f t="shared" si="176"/>
        <v>0.63733465374549059</v>
      </c>
      <c r="K490" s="2">
        <f t="shared" si="177"/>
        <v>0.31502440404612009</v>
      </c>
      <c r="L490" s="2">
        <f t="shared" si="178"/>
        <v>2.0973332390181794E-2</v>
      </c>
      <c r="M490" s="2">
        <f t="shared" si="179"/>
        <v>2.6667609818207531E-2</v>
      </c>
      <c r="N490" s="1">
        <f>SUMIF(Town!$AO$246:$AO$491,$AV490,Town!N$246:N$491)</f>
        <v>18020</v>
      </c>
      <c r="O490" s="1">
        <f>SUMIF(Town!$AO$246:$AO$491,$AV490,Town!O$246:O$491)</f>
        <v>8907</v>
      </c>
      <c r="P490" s="1">
        <f>SUMIF(Town!$AO$246:$AO$491,$AV490,Town!P$246:P$491)</f>
        <v>593</v>
      </c>
      <c r="T490" s="1">
        <f>SUMIF(Town!$AO$246:$AO$491,$AV490,Town!T$246:T$491)</f>
        <v>109</v>
      </c>
      <c r="U490" s="1">
        <f>SUMIF(Town!$AO$246:$AO$491,$AV490,Town!U$246:U$491)</f>
        <v>62</v>
      </c>
      <c r="V490" s="1">
        <f>SUMIF(Town!$AO$246:$AO$491,$AV490,Town!V$246:V$491)</f>
        <v>583</v>
      </c>
      <c r="AG490" s="5">
        <f>IF(Q490&gt;0,RANK(Q490,(N490:P490,Q490:AE490)),0)</f>
        <v>0</v>
      </c>
      <c r="AH490" s="5">
        <f>IF(R490&gt;0,RANK(R490,(N490:P490,Q490:AE490)),0)</f>
        <v>0</v>
      </c>
      <c r="AI490" s="5">
        <f>IF(T490&gt;0,RANK(T490,(N490:P490,Q490:AE490)),0)</f>
        <v>5</v>
      </c>
      <c r="AJ490" s="5">
        <f>IF(S490&gt;0,RANK(S490,(N490:P490,Q490:AE490)),0)</f>
        <v>0</v>
      </c>
      <c r="AK490" s="2">
        <f t="shared" si="188"/>
        <v>0</v>
      </c>
      <c r="AL490" s="2">
        <f t="shared" si="189"/>
        <v>0</v>
      </c>
      <c r="AM490" s="2">
        <f t="shared" si="190"/>
        <v>3.8551319233217796E-3</v>
      </c>
      <c r="AN490" s="2">
        <f t="shared" si="191"/>
        <v>0</v>
      </c>
      <c r="AO490" s="5"/>
      <c r="AP490" t="s">
        <v>106</v>
      </c>
      <c r="AQ490" t="s">
        <v>320</v>
      </c>
      <c r="AT490" s="88">
        <v>50</v>
      </c>
      <c r="AU490" s="90">
        <v>27</v>
      </c>
      <c r="AV490" s="91">
        <f t="shared" si="192"/>
        <v>50027</v>
      </c>
      <c r="AX490" s="5" t="s">
        <v>199</v>
      </c>
      <c r="AY490" s="88"/>
      <c r="AZ490" s="90"/>
      <c r="BA490" s="91"/>
      <c r="BC490" s="5"/>
    </row>
    <row r="491" spans="1:55" collapsed="1">
      <c r="A491" t="s">
        <v>107</v>
      </c>
      <c r="B491" t="s">
        <v>126</v>
      </c>
      <c r="C491" s="1">
        <f t="shared" si="187"/>
        <v>295261</v>
      </c>
      <c r="D491" s="7">
        <f>IF(N491&gt;0, RANK(N491,(N491:P491,Q491:AE491)),0)</f>
        <v>1</v>
      </c>
      <c r="E491" s="7">
        <f>IF(O491&gt;0,RANK(O491,(N491:P491,Q491:AE491)),0)</f>
        <v>2</v>
      </c>
      <c r="F491" s="7">
        <f>IF(P491&gt;0,RANK(P491,(N491:P491,Q491:AE491)),0)</f>
        <v>3</v>
      </c>
      <c r="G491" s="53">
        <f t="shared" si="185"/>
        <v>59658</v>
      </c>
      <c r="H491" s="56">
        <f t="shared" si="186"/>
        <v>0.20205174405017934</v>
      </c>
      <c r="I491" s="2"/>
      <c r="J491" s="2">
        <f t="shared" si="176"/>
        <v>0.5777871103870813</v>
      </c>
      <c r="K491" s="2">
        <f t="shared" si="177"/>
        <v>0.37573536633690191</v>
      </c>
      <c r="L491" s="2">
        <f t="shared" si="178"/>
        <v>1.9873942037722556E-2</v>
      </c>
      <c r="M491" s="2">
        <f t="shared" si="179"/>
        <v>2.6603581238294229E-2</v>
      </c>
      <c r="N491" s="1">
        <f>SUM(N477:N490)</f>
        <v>170598</v>
      </c>
      <c r="O491" s="1">
        <f>SUM(O477:O490)</f>
        <v>110940</v>
      </c>
      <c r="P491" s="1">
        <f>SUM(P477:P490)</f>
        <v>5868</v>
      </c>
      <c r="T491" s="1">
        <f>SUM(T477:T490)</f>
        <v>1303</v>
      </c>
      <c r="U491" s="1">
        <f>SUM(U477:U490)</f>
        <v>969</v>
      </c>
      <c r="V491" s="1">
        <f>SUM(V477:V490)</f>
        <v>5583</v>
      </c>
      <c r="AG491" s="5">
        <f>IF(Q491&gt;0,RANK(Q491,(N491:P491,Q491:AE491)),0)</f>
        <v>0</v>
      </c>
      <c r="AH491" s="5">
        <f>IF(R491&gt;0,RANK(R491,(N491:P491,Q491:AE491)),0)</f>
        <v>0</v>
      </c>
      <c r="AI491" s="5">
        <f>IF(T491&gt;0,RANK(T491,(N491:P491,Q491:AE491)),0)</f>
        <v>5</v>
      </c>
      <c r="AJ491" s="5">
        <f>IF(S491&gt;0,RANK(S491,(N491:P491,Q491:AE491)),0)</f>
        <v>0</v>
      </c>
      <c r="AK491" s="2">
        <f t="shared" si="188"/>
        <v>0</v>
      </c>
      <c r="AL491" s="2">
        <f t="shared" si="189"/>
        <v>0</v>
      </c>
      <c r="AM491" s="2">
        <f t="shared" si="190"/>
        <v>4.4130447299169208E-3</v>
      </c>
      <c r="AN491" s="2">
        <f t="shared" si="191"/>
        <v>0</v>
      </c>
      <c r="AO491" s="5"/>
      <c r="AP491" t="s">
        <v>107</v>
      </c>
      <c r="AQ491" t="s">
        <v>126</v>
      </c>
      <c r="AT491" s="88">
        <v>50</v>
      </c>
      <c r="AU491" s="90"/>
      <c r="AV491" s="88">
        <v>50</v>
      </c>
      <c r="AX491" s="5" t="s">
        <v>978</v>
      </c>
      <c r="AY491" s="88"/>
      <c r="AZ491" s="90"/>
      <c r="BA491" s="88"/>
      <c r="BC491" s="5"/>
    </row>
    <row r="492" spans="1:55">
      <c r="C492" s="1"/>
      <c r="D492" s="7"/>
      <c r="E492" s="7"/>
      <c r="F492" s="7"/>
      <c r="G492" s="53"/>
      <c r="H492" s="56"/>
      <c r="I492" s="2"/>
      <c r="AG492" s="5"/>
      <c r="AH492" s="5"/>
      <c r="AI492" s="5"/>
      <c r="AJ492" s="5"/>
      <c r="AT492" s="88"/>
      <c r="AU492" s="90"/>
      <c r="AV492" s="93"/>
    </row>
    <row r="493" spans="1:55" hidden="1" outlineLevel="1">
      <c r="A493" t="s">
        <v>636</v>
      </c>
      <c r="B493" t="s">
        <v>936</v>
      </c>
      <c r="C493" s="1">
        <f t="shared" ref="C493:C532" si="193">SUM(N493:AE493)</f>
        <v>4728</v>
      </c>
      <c r="D493" s="7">
        <f>IF(N493&gt;0, RANK(N493,(N493:P493,Q493:AE493)),0)</f>
        <v>2</v>
      </c>
      <c r="E493" s="7">
        <f>IF(O493&gt;0,RANK(O493,(N493:P493,Q493:AE493)),0)</f>
        <v>1</v>
      </c>
      <c r="F493" s="7">
        <f>IF(P493&gt;0,RANK(P493,(N493:P493,Q493:AE493)),0)</f>
        <v>0</v>
      </c>
      <c r="G493" s="53">
        <f t="shared" ref="G493:G509" si="194">IF(C493&gt;0,MAX(N493:P493)-LARGE(N493:P493,2),0)</f>
        <v>1912</v>
      </c>
      <c r="H493" s="56">
        <f t="shared" ref="H493:H509" si="195">IF(C493&gt;0,G493/C493,0)</f>
        <v>0.40439932318104904</v>
      </c>
      <c r="I493" s="2"/>
      <c r="J493" s="2">
        <f t="shared" ref="J493:J532" si="196">IF($C493=0,"-",N493/$C493)</f>
        <v>0.29780033840947545</v>
      </c>
      <c r="K493" s="2">
        <f t="shared" ref="K493:K532" si="197">IF($C493=0,"-",O493/$C493)</f>
        <v>0.70219966159052449</v>
      </c>
      <c r="L493" s="2">
        <f t="shared" ref="L493:L532" si="198">IF($C493=0,"-",P493/$C493)</f>
        <v>0</v>
      </c>
      <c r="M493" s="2">
        <f t="shared" ref="M493:M532" si="199">IF(C493=0,"-",(1-J493-K493-L493))</f>
        <v>1.1102230246251565E-16</v>
      </c>
      <c r="N493" s="1">
        <v>1408</v>
      </c>
      <c r="O493" s="1">
        <v>3320</v>
      </c>
      <c r="AG493" s="5">
        <f>IF(Q493&gt;0,RANK(Q493,(N493:P493,Q493:AE493)),0)</f>
        <v>0</v>
      </c>
      <c r="AH493" s="5">
        <f>IF(R493&gt;0,RANK(R493,(N493:P493,Q493:AE493)),0)</f>
        <v>0</v>
      </c>
      <c r="AI493" s="5">
        <f>IF(T493&gt;0,RANK(T493,(N493:P493,Q493:AE493)),0)</f>
        <v>0</v>
      </c>
      <c r="AJ493" s="5">
        <f>IF(S493&gt;0,RANK(S493,(N493:P493,Q493:AE493)),0)</f>
        <v>0</v>
      </c>
      <c r="AK493" s="2">
        <f t="shared" ref="AK493:AK532" si="200">IF($C493=0,"-",Q493/$C493)</f>
        <v>0</v>
      </c>
      <c r="AL493" s="2">
        <f t="shared" ref="AL493:AL532" si="201">IF($C493=0,"-",R493/$C493)</f>
        <v>0</v>
      </c>
      <c r="AM493" s="2">
        <f t="shared" ref="AM493:AM532" si="202">IF($C493=0,"-",T493/$C493)</f>
        <v>0</v>
      </c>
      <c r="AN493" s="2">
        <f t="shared" ref="AN493:AN532" si="203">IF($C493=0,"-",S493/$C493)</f>
        <v>0</v>
      </c>
      <c r="AP493" t="s">
        <v>636</v>
      </c>
      <c r="AQ493" t="s">
        <v>936</v>
      </c>
      <c r="AR493">
        <v>4</v>
      </c>
      <c r="AT493" s="88">
        <v>53</v>
      </c>
      <c r="AU493" s="90">
        <v>1</v>
      </c>
      <c r="AV493" s="93">
        <f t="shared" ref="AV493:AV542" si="204">1000*AT493+AU493</f>
        <v>53001</v>
      </c>
      <c r="AX493" s="5" t="s">
        <v>199</v>
      </c>
    </row>
    <row r="494" spans="1:55" hidden="1" outlineLevel="1">
      <c r="A494" t="s">
        <v>62</v>
      </c>
      <c r="B494" t="s">
        <v>936</v>
      </c>
      <c r="C494" s="1">
        <f t="shared" si="193"/>
        <v>9704</v>
      </c>
      <c r="D494" s="7">
        <f>IF(N494&gt;0, RANK(N494,(N494:P494,Q494:AE494)),0)</f>
        <v>2</v>
      </c>
      <c r="E494" s="7">
        <f>IF(O494&gt;0,RANK(O494,(N494:P494,Q494:AE494)),0)</f>
        <v>1</v>
      </c>
      <c r="F494" s="7">
        <f>IF(P494&gt;0,RANK(P494,(N494:P494,Q494:AE494)),0)</f>
        <v>0</v>
      </c>
      <c r="G494" s="53">
        <f t="shared" si="194"/>
        <v>1650</v>
      </c>
      <c r="H494" s="56">
        <f t="shared" si="195"/>
        <v>0.17003297609233306</v>
      </c>
      <c r="I494" s="2"/>
      <c r="J494" s="2">
        <f t="shared" si="196"/>
        <v>0.41498351195383348</v>
      </c>
      <c r="K494" s="2">
        <f t="shared" si="197"/>
        <v>0.58501648804616657</v>
      </c>
      <c r="L494" s="2">
        <f t="shared" si="198"/>
        <v>0</v>
      </c>
      <c r="M494" s="2">
        <f t="shared" si="199"/>
        <v>0</v>
      </c>
      <c r="N494" s="1">
        <v>4027</v>
      </c>
      <c r="O494" s="1">
        <v>5677</v>
      </c>
      <c r="AG494" s="5">
        <f>IF(Q494&gt;0,RANK(Q494,(N494:P494,Q494:AE494)),0)</f>
        <v>0</v>
      </c>
      <c r="AH494" s="5">
        <f>IF(R494&gt;0,RANK(R494,(N494:P494,Q494:AE494)),0)</f>
        <v>0</v>
      </c>
      <c r="AI494" s="5">
        <f>IF(T494&gt;0,RANK(T494,(N494:P494,Q494:AE494)),0)</f>
        <v>0</v>
      </c>
      <c r="AJ494" s="5">
        <f>IF(S494&gt;0,RANK(S494,(N494:P494,Q494:AE494)),0)</f>
        <v>0</v>
      </c>
      <c r="AK494" s="2">
        <f t="shared" si="200"/>
        <v>0</v>
      </c>
      <c r="AL494" s="2">
        <f t="shared" si="201"/>
        <v>0</v>
      </c>
      <c r="AM494" s="2">
        <f t="shared" si="202"/>
        <v>0</v>
      </c>
      <c r="AN494" s="2">
        <f t="shared" si="203"/>
        <v>0</v>
      </c>
      <c r="AP494" t="s">
        <v>62</v>
      </c>
      <c r="AQ494" t="s">
        <v>936</v>
      </c>
      <c r="AR494">
        <v>5</v>
      </c>
      <c r="AT494" s="88">
        <v>53</v>
      </c>
      <c r="AU494" s="90">
        <v>3</v>
      </c>
      <c r="AV494" s="93">
        <f t="shared" si="204"/>
        <v>53003</v>
      </c>
      <c r="AX494" s="5" t="s">
        <v>199</v>
      </c>
    </row>
    <row r="495" spans="1:55" hidden="1" outlineLevel="1">
      <c r="A495" t="s">
        <v>662</v>
      </c>
      <c r="B495" t="s">
        <v>936</v>
      </c>
      <c r="C495" s="1">
        <f t="shared" si="193"/>
        <v>78048</v>
      </c>
      <c r="D495" s="7">
        <f>IF(N495&gt;0, RANK(N495,(N495:P495,Q495:AE495)),0)</f>
        <v>2</v>
      </c>
      <c r="E495" s="7">
        <f>IF(O495&gt;0,RANK(O495,(N495:P495,Q495:AE495)),0)</f>
        <v>1</v>
      </c>
      <c r="F495" s="7">
        <f>IF(P495&gt;0,RANK(P495,(N495:P495,Q495:AE495)),0)</f>
        <v>0</v>
      </c>
      <c r="G495" s="53">
        <f t="shared" si="194"/>
        <v>23466</v>
      </c>
      <c r="H495" s="56">
        <f t="shared" si="195"/>
        <v>0.30066113161131613</v>
      </c>
      <c r="I495" s="2"/>
      <c r="J495" s="2">
        <f t="shared" si="196"/>
        <v>0.34966943419434193</v>
      </c>
      <c r="K495" s="2">
        <f t="shared" si="197"/>
        <v>0.65033056580565807</v>
      </c>
      <c r="L495" s="2">
        <f t="shared" si="198"/>
        <v>0</v>
      </c>
      <c r="M495" s="2">
        <f t="shared" si="199"/>
        <v>0</v>
      </c>
      <c r="N495" s="1">
        <v>27291</v>
      </c>
      <c r="O495" s="1">
        <v>50757</v>
      </c>
      <c r="AG495" s="5">
        <f>IF(Q495&gt;0,RANK(Q495,(N495:P495,Q495:AE495)),0)</f>
        <v>0</v>
      </c>
      <c r="AH495" s="5">
        <f>IF(R495&gt;0,RANK(R495,(N495:P495,Q495:AE495)),0)</f>
        <v>0</v>
      </c>
      <c r="AI495" s="5">
        <f>IF(T495&gt;0,RANK(T495,(N495:P495,Q495:AE495)),0)</f>
        <v>0</v>
      </c>
      <c r="AJ495" s="5">
        <f>IF(S495&gt;0,RANK(S495,(N495:P495,Q495:AE495)),0)</f>
        <v>0</v>
      </c>
      <c r="AK495" s="2">
        <f t="shared" si="200"/>
        <v>0</v>
      </c>
      <c r="AL495" s="2">
        <f t="shared" si="201"/>
        <v>0</v>
      </c>
      <c r="AM495" s="2">
        <f t="shared" si="202"/>
        <v>0</v>
      </c>
      <c r="AN495" s="2">
        <f t="shared" si="203"/>
        <v>0</v>
      </c>
      <c r="AP495" t="s">
        <v>662</v>
      </c>
      <c r="AQ495" t="s">
        <v>936</v>
      </c>
      <c r="AR495">
        <v>4</v>
      </c>
      <c r="AT495" s="88">
        <v>53</v>
      </c>
      <c r="AU495" s="90">
        <v>5</v>
      </c>
      <c r="AV495" s="93">
        <f t="shared" si="204"/>
        <v>53005</v>
      </c>
      <c r="AX495" s="5" t="s">
        <v>199</v>
      </c>
    </row>
    <row r="496" spans="1:55" hidden="1" outlineLevel="1">
      <c r="A496" t="s">
        <v>448</v>
      </c>
      <c r="B496" t="s">
        <v>936</v>
      </c>
      <c r="C496" s="1">
        <f t="shared" si="193"/>
        <v>31907</v>
      </c>
      <c r="D496" s="7">
        <f>IF(N496&gt;0, RANK(N496,(N496:P496,Q496:AE496)),0)</f>
        <v>2</v>
      </c>
      <c r="E496" s="7">
        <f>IF(O496&gt;0,RANK(O496,(N496:P496,Q496:AE496)),0)</f>
        <v>1</v>
      </c>
      <c r="F496" s="7">
        <f>IF(P496&gt;0,RANK(P496,(N496:P496,Q496:AE496)),0)</f>
        <v>0</v>
      </c>
      <c r="G496" s="53">
        <f t="shared" si="194"/>
        <v>8675</v>
      </c>
      <c r="H496" s="56">
        <f t="shared" si="195"/>
        <v>0.27188391262105494</v>
      </c>
      <c r="I496" s="2"/>
      <c r="J496" s="2">
        <f t="shared" si="196"/>
        <v>0.36405804368947253</v>
      </c>
      <c r="K496" s="2">
        <f t="shared" si="197"/>
        <v>0.63594195631052752</v>
      </c>
      <c r="L496" s="2">
        <f t="shared" si="198"/>
        <v>0</v>
      </c>
      <c r="M496" s="2">
        <f t="shared" si="199"/>
        <v>0</v>
      </c>
      <c r="N496" s="1">
        <v>11616</v>
      </c>
      <c r="O496" s="1">
        <v>20291</v>
      </c>
      <c r="AG496" s="5">
        <f>IF(Q496&gt;0,RANK(Q496,(N496:P496,Q496:AE496)),0)</f>
        <v>0</v>
      </c>
      <c r="AH496" s="5">
        <f>IF(R496&gt;0,RANK(R496,(N496:P496,Q496:AE496)),0)</f>
        <v>0</v>
      </c>
      <c r="AI496" s="5">
        <f>IF(T496&gt;0,RANK(T496,(N496:P496,Q496:AE496)),0)</f>
        <v>0</v>
      </c>
      <c r="AJ496" s="5">
        <f>IF(S496&gt;0,RANK(S496,(N496:P496,Q496:AE496)),0)</f>
        <v>0</v>
      </c>
      <c r="AK496" s="2">
        <f t="shared" si="200"/>
        <v>0</v>
      </c>
      <c r="AL496" s="2">
        <f t="shared" si="201"/>
        <v>0</v>
      </c>
      <c r="AM496" s="2">
        <f t="shared" si="202"/>
        <v>0</v>
      </c>
      <c r="AN496" s="2">
        <f t="shared" si="203"/>
        <v>0</v>
      </c>
      <c r="AP496" t="s">
        <v>448</v>
      </c>
      <c r="AQ496" t="s">
        <v>936</v>
      </c>
      <c r="AR496">
        <v>8</v>
      </c>
      <c r="AT496" s="88">
        <v>53</v>
      </c>
      <c r="AU496" s="90">
        <v>7</v>
      </c>
      <c r="AV496" s="93">
        <f t="shared" si="204"/>
        <v>53007</v>
      </c>
      <c r="AX496" s="5" t="s">
        <v>199</v>
      </c>
    </row>
    <row r="497" spans="1:50" hidden="1" outlineLevel="1">
      <c r="A497" t="s">
        <v>682</v>
      </c>
      <c r="B497" t="s">
        <v>936</v>
      </c>
      <c r="C497" s="1">
        <f t="shared" si="193"/>
        <v>37537</v>
      </c>
      <c r="D497" s="7">
        <f>IF(N497&gt;0, RANK(N497,(N497:P497,Q497:AE497)),0)</f>
        <v>2</v>
      </c>
      <c r="E497" s="7">
        <f>IF(O497&gt;0,RANK(O497,(N497:P497,Q497:AE497)),0)</f>
        <v>1</v>
      </c>
      <c r="F497" s="7">
        <f>IF(P497&gt;0,RANK(P497,(N497:P497,Q497:AE497)),0)</f>
        <v>0</v>
      </c>
      <c r="G497" s="53">
        <f t="shared" si="194"/>
        <v>2505</v>
      </c>
      <c r="H497" s="56">
        <f t="shared" si="195"/>
        <v>6.6734155633108666E-2</v>
      </c>
      <c r="I497" s="2"/>
      <c r="J497" s="2">
        <f t="shared" si="196"/>
        <v>0.46663292218344565</v>
      </c>
      <c r="K497" s="2">
        <f t="shared" si="197"/>
        <v>0.53336707781655435</v>
      </c>
      <c r="L497" s="2">
        <f t="shared" si="198"/>
        <v>0</v>
      </c>
      <c r="M497" s="2">
        <f t="shared" si="199"/>
        <v>0</v>
      </c>
      <c r="N497" s="1">
        <v>17516</v>
      </c>
      <c r="O497" s="1">
        <v>20021</v>
      </c>
      <c r="AG497" s="5">
        <f>IF(Q497&gt;0,RANK(Q497,(N497:P497,Q497:AE497)),0)</f>
        <v>0</v>
      </c>
      <c r="AH497" s="5">
        <f>IF(R497&gt;0,RANK(R497,(N497:P497,Q497:AE497)),0)</f>
        <v>0</v>
      </c>
      <c r="AI497" s="5">
        <f>IF(T497&gt;0,RANK(T497,(N497:P497,Q497:AE497)),0)</f>
        <v>0</v>
      </c>
      <c r="AJ497" s="5">
        <f>IF(S497&gt;0,RANK(S497,(N497:P497,Q497:AE497)),0)</f>
        <v>0</v>
      </c>
      <c r="AK497" s="2">
        <f t="shared" si="200"/>
        <v>0</v>
      </c>
      <c r="AL497" s="2">
        <f t="shared" si="201"/>
        <v>0</v>
      </c>
      <c r="AM497" s="2">
        <f t="shared" si="202"/>
        <v>0</v>
      </c>
      <c r="AN497" s="2">
        <f t="shared" si="203"/>
        <v>0</v>
      </c>
      <c r="AP497" t="s">
        <v>682</v>
      </c>
      <c r="AQ497" t="s">
        <v>936</v>
      </c>
      <c r="AR497">
        <v>6</v>
      </c>
      <c r="AT497" s="88">
        <v>53</v>
      </c>
      <c r="AU497" s="90">
        <v>9</v>
      </c>
      <c r="AV497" s="93">
        <f t="shared" si="204"/>
        <v>53009</v>
      </c>
      <c r="AX497" s="5" t="s">
        <v>199</v>
      </c>
    </row>
    <row r="498" spans="1:50" hidden="1" outlineLevel="1">
      <c r="A498" t="s">
        <v>642</v>
      </c>
      <c r="B498" t="s">
        <v>936</v>
      </c>
      <c r="C498" s="1">
        <f t="shared" si="193"/>
        <v>184863</v>
      </c>
      <c r="D498" s="7">
        <f>IF(N498&gt;0, RANK(N498,(N498:P498,Q498:AE498)),0)</f>
        <v>2</v>
      </c>
      <c r="E498" s="7">
        <f>IF(O498&gt;0,RANK(O498,(N498:P498,Q498:AE498)),0)</f>
        <v>1</v>
      </c>
      <c r="F498" s="7">
        <f>IF(P498&gt;0,RANK(P498,(N498:P498,Q498:AE498)),0)</f>
        <v>0</v>
      </c>
      <c r="G498" s="53">
        <f t="shared" si="194"/>
        <v>11399</v>
      </c>
      <c r="H498" s="56">
        <f t="shared" si="195"/>
        <v>6.1661879337671678E-2</v>
      </c>
      <c r="I498" s="2"/>
      <c r="J498" s="2">
        <f t="shared" si="196"/>
        <v>0.46916906033116418</v>
      </c>
      <c r="K498" s="2">
        <f t="shared" si="197"/>
        <v>0.53083093966883588</v>
      </c>
      <c r="L498" s="2">
        <f t="shared" si="198"/>
        <v>0</v>
      </c>
      <c r="M498" s="2">
        <f t="shared" si="199"/>
        <v>-1.1102230246251565E-16</v>
      </c>
      <c r="N498" s="1">
        <v>86732</v>
      </c>
      <c r="O498" s="1">
        <v>98131</v>
      </c>
      <c r="AG498" s="5">
        <f>IF(Q498&gt;0,RANK(Q498,(N498:P498,Q498:AE498)),0)</f>
        <v>0</v>
      </c>
      <c r="AH498" s="5">
        <f>IF(R498&gt;0,RANK(R498,(N498:P498,Q498:AE498)),0)</f>
        <v>0</v>
      </c>
      <c r="AI498" s="5">
        <f>IF(T498&gt;0,RANK(T498,(N498:P498,Q498:AE498)),0)</f>
        <v>0</v>
      </c>
      <c r="AJ498" s="5">
        <f>IF(S498&gt;0,RANK(S498,(N498:P498,Q498:AE498)),0)</f>
        <v>0</v>
      </c>
      <c r="AK498" s="2">
        <f t="shared" si="200"/>
        <v>0</v>
      </c>
      <c r="AL498" s="2">
        <f t="shared" si="201"/>
        <v>0</v>
      </c>
      <c r="AM498" s="2">
        <f t="shared" si="202"/>
        <v>0</v>
      </c>
      <c r="AN498" s="2">
        <f t="shared" si="203"/>
        <v>0</v>
      </c>
      <c r="AP498" t="s">
        <v>642</v>
      </c>
      <c r="AQ498" t="s">
        <v>936</v>
      </c>
      <c r="AR498">
        <v>3</v>
      </c>
      <c r="AT498" s="88">
        <v>53</v>
      </c>
      <c r="AU498" s="90">
        <v>11</v>
      </c>
      <c r="AV498" s="93">
        <f t="shared" si="204"/>
        <v>53011</v>
      </c>
      <c r="AX498" s="5" t="s">
        <v>199</v>
      </c>
    </row>
    <row r="499" spans="1:50" hidden="1" outlineLevel="1">
      <c r="A499" t="s">
        <v>314</v>
      </c>
      <c r="B499" t="s">
        <v>936</v>
      </c>
      <c r="C499" s="1">
        <f t="shared" si="193"/>
        <v>2221</v>
      </c>
      <c r="D499" s="7">
        <f>IF(N499&gt;0, RANK(N499,(N499:P499,Q499:AE499)),0)</f>
        <v>2</v>
      </c>
      <c r="E499" s="7">
        <f>IF(O499&gt;0,RANK(O499,(N499:P499,Q499:AE499)),0)</f>
        <v>1</v>
      </c>
      <c r="F499" s="7">
        <f>IF(P499&gt;0,RANK(P499,(N499:P499,Q499:AE499)),0)</f>
        <v>0</v>
      </c>
      <c r="G499" s="53">
        <f t="shared" si="194"/>
        <v>909</v>
      </c>
      <c r="H499" s="56">
        <f t="shared" si="195"/>
        <v>0.40927510130571815</v>
      </c>
      <c r="I499" s="2"/>
      <c r="J499" s="2">
        <f t="shared" si="196"/>
        <v>0.29536244934714095</v>
      </c>
      <c r="K499" s="2">
        <f t="shared" si="197"/>
        <v>0.70463755065285905</v>
      </c>
      <c r="L499" s="2">
        <f t="shared" si="198"/>
        <v>0</v>
      </c>
      <c r="M499" s="2">
        <f t="shared" si="199"/>
        <v>0</v>
      </c>
      <c r="N499" s="1">
        <v>656</v>
      </c>
      <c r="O499" s="1">
        <v>1565</v>
      </c>
      <c r="AG499" s="5">
        <f>IF(Q499&gt;0,RANK(Q499,(N499:P499,Q499:AE499)),0)</f>
        <v>0</v>
      </c>
      <c r="AH499" s="5">
        <f>IF(R499&gt;0,RANK(R499,(N499:P499,Q499:AE499)),0)</f>
        <v>0</v>
      </c>
      <c r="AI499" s="5">
        <f>IF(T499&gt;0,RANK(T499,(N499:P499,Q499:AE499)),0)</f>
        <v>0</v>
      </c>
      <c r="AJ499" s="5">
        <f>IF(S499&gt;0,RANK(S499,(N499:P499,Q499:AE499)),0)</f>
        <v>0</v>
      </c>
      <c r="AK499" s="2">
        <f t="shared" si="200"/>
        <v>0</v>
      </c>
      <c r="AL499" s="2">
        <f t="shared" si="201"/>
        <v>0</v>
      </c>
      <c r="AM499" s="2">
        <f t="shared" si="202"/>
        <v>0</v>
      </c>
      <c r="AN499" s="2">
        <f t="shared" si="203"/>
        <v>0</v>
      </c>
      <c r="AP499" t="s">
        <v>314</v>
      </c>
      <c r="AQ499" t="s">
        <v>936</v>
      </c>
      <c r="AR499">
        <v>5</v>
      </c>
      <c r="AT499" s="88">
        <v>53</v>
      </c>
      <c r="AU499" s="90">
        <v>13</v>
      </c>
      <c r="AV499" s="93">
        <f t="shared" si="204"/>
        <v>53013</v>
      </c>
      <c r="AX499" s="5" t="s">
        <v>199</v>
      </c>
    </row>
    <row r="500" spans="1:50" hidden="1" outlineLevel="1">
      <c r="A500" t="s">
        <v>912</v>
      </c>
      <c r="B500" t="s">
        <v>936</v>
      </c>
      <c r="C500" s="1">
        <f t="shared" si="193"/>
        <v>43663</v>
      </c>
      <c r="D500" s="7">
        <f>IF(N500&gt;0, RANK(N500,(N500:P500,Q500:AE500)),0)</f>
        <v>2</v>
      </c>
      <c r="E500" s="7">
        <f>IF(O500&gt;0,RANK(O500,(N500:P500,Q500:AE500)),0)</f>
        <v>1</v>
      </c>
      <c r="F500" s="7">
        <f>IF(P500&gt;0,RANK(P500,(N500:P500,Q500:AE500)),0)</f>
        <v>0</v>
      </c>
      <c r="G500" s="53">
        <f t="shared" si="194"/>
        <v>1561</v>
      </c>
      <c r="H500" s="56">
        <f t="shared" si="195"/>
        <v>3.5751093603279667E-2</v>
      </c>
      <c r="I500" s="2"/>
      <c r="J500" s="2">
        <f t="shared" si="196"/>
        <v>0.48212445319836017</v>
      </c>
      <c r="K500" s="2">
        <f t="shared" si="197"/>
        <v>0.51787554680163983</v>
      </c>
      <c r="L500" s="2">
        <f t="shared" si="198"/>
        <v>0</v>
      </c>
      <c r="M500" s="2">
        <f t="shared" si="199"/>
        <v>0</v>
      </c>
      <c r="N500" s="1">
        <v>21051</v>
      </c>
      <c r="O500" s="1">
        <v>22612</v>
      </c>
      <c r="AG500" s="5">
        <f>IF(Q500&gt;0,RANK(Q500,(N500:P500,Q500:AE500)),0)</f>
        <v>0</v>
      </c>
      <c r="AH500" s="5">
        <f>IF(R500&gt;0,RANK(R500,(N500:P500,Q500:AE500)),0)</f>
        <v>0</v>
      </c>
      <c r="AI500" s="5">
        <f>IF(T500&gt;0,RANK(T500,(N500:P500,Q500:AE500)),0)</f>
        <v>0</v>
      </c>
      <c r="AJ500" s="5">
        <f>IF(S500&gt;0,RANK(S500,(N500:P500,Q500:AE500)),0)</f>
        <v>0</v>
      </c>
      <c r="AK500" s="2">
        <f t="shared" si="200"/>
        <v>0</v>
      </c>
      <c r="AL500" s="2">
        <f t="shared" si="201"/>
        <v>0</v>
      </c>
      <c r="AM500" s="2">
        <f t="shared" si="202"/>
        <v>0</v>
      </c>
      <c r="AN500" s="2">
        <f t="shared" si="203"/>
        <v>0</v>
      </c>
      <c r="AP500" t="s">
        <v>912</v>
      </c>
      <c r="AQ500" t="s">
        <v>936</v>
      </c>
      <c r="AR500">
        <v>3</v>
      </c>
      <c r="AT500" s="88">
        <v>53</v>
      </c>
      <c r="AU500" s="90">
        <v>15</v>
      </c>
      <c r="AV500" s="93">
        <f t="shared" si="204"/>
        <v>53015</v>
      </c>
      <c r="AX500" s="5" t="s">
        <v>199</v>
      </c>
    </row>
    <row r="501" spans="1:50" hidden="1" outlineLevel="1">
      <c r="A501" t="s">
        <v>211</v>
      </c>
      <c r="B501" t="s">
        <v>936</v>
      </c>
      <c r="C501" s="1">
        <f t="shared" si="193"/>
        <v>14885</v>
      </c>
      <c r="D501" s="7">
        <f>IF(N501&gt;0, RANK(N501,(N501:P501,Q501:AE501)),0)</f>
        <v>2</v>
      </c>
      <c r="E501" s="7">
        <f>IF(O501&gt;0,RANK(O501,(N501:P501,Q501:AE501)),0)</f>
        <v>1</v>
      </c>
      <c r="F501" s="7">
        <f>IF(P501&gt;0,RANK(P501,(N501:P501,Q501:AE501)),0)</f>
        <v>0</v>
      </c>
      <c r="G501" s="53">
        <f t="shared" si="194"/>
        <v>5393</v>
      </c>
      <c r="H501" s="56">
        <f t="shared" si="195"/>
        <v>0.36231105139402081</v>
      </c>
      <c r="I501" s="2"/>
      <c r="J501" s="2">
        <f t="shared" si="196"/>
        <v>0.31884447430298957</v>
      </c>
      <c r="K501" s="2">
        <f t="shared" si="197"/>
        <v>0.68115552569701043</v>
      </c>
      <c r="L501" s="2">
        <f t="shared" si="198"/>
        <v>0</v>
      </c>
      <c r="M501" s="2">
        <f t="shared" si="199"/>
        <v>0</v>
      </c>
      <c r="N501" s="1">
        <v>4746</v>
      </c>
      <c r="O501" s="1">
        <v>10139</v>
      </c>
      <c r="AG501" s="5">
        <f>IF(Q501&gt;0,RANK(Q501,(N501:P501,Q501:AE501)),0)</f>
        <v>0</v>
      </c>
      <c r="AH501" s="5">
        <f>IF(R501&gt;0,RANK(R501,(N501:P501,Q501:AE501)),0)</f>
        <v>0</v>
      </c>
      <c r="AI501" s="5">
        <f>IF(T501&gt;0,RANK(T501,(N501:P501,Q501:AE501)),0)</f>
        <v>0</v>
      </c>
      <c r="AJ501" s="5">
        <f>IF(S501&gt;0,RANK(S501,(N501:P501,Q501:AE501)),0)</f>
        <v>0</v>
      </c>
      <c r="AK501" s="2">
        <f t="shared" si="200"/>
        <v>0</v>
      </c>
      <c r="AL501" s="2">
        <f t="shared" si="201"/>
        <v>0</v>
      </c>
      <c r="AM501" s="2">
        <f t="shared" si="202"/>
        <v>0</v>
      </c>
      <c r="AN501" s="2">
        <f t="shared" si="203"/>
        <v>0</v>
      </c>
      <c r="AP501" t="s">
        <v>211</v>
      </c>
      <c r="AQ501" t="s">
        <v>936</v>
      </c>
      <c r="AT501" s="88">
        <v>53</v>
      </c>
      <c r="AU501" s="90">
        <v>17</v>
      </c>
      <c r="AV501" s="93">
        <f t="shared" si="204"/>
        <v>53017</v>
      </c>
      <c r="AX501" s="5" t="s">
        <v>199</v>
      </c>
    </row>
    <row r="502" spans="1:50" hidden="1" outlineLevel="1">
      <c r="A502" t="s">
        <v>154</v>
      </c>
      <c r="B502" t="s">
        <v>936</v>
      </c>
      <c r="C502" s="1">
        <f t="shared" si="193"/>
        <v>3420</v>
      </c>
      <c r="D502" s="7">
        <f>IF(N502&gt;0, RANK(N502,(N502:P502,Q502:AE502)),0)</f>
        <v>2</v>
      </c>
      <c r="E502" s="7">
        <f>IF(O502&gt;0,RANK(O502,(N502:P502,Q502:AE502)),0)</f>
        <v>1</v>
      </c>
      <c r="F502" s="7">
        <f>IF(P502&gt;0,RANK(P502,(N502:P502,Q502:AE502)),0)</f>
        <v>0</v>
      </c>
      <c r="G502" s="53">
        <f t="shared" si="194"/>
        <v>822</v>
      </c>
      <c r="H502" s="56">
        <f t="shared" si="195"/>
        <v>0.24035087719298245</v>
      </c>
      <c r="I502" s="2"/>
      <c r="J502" s="2">
        <f t="shared" si="196"/>
        <v>0.37982456140350879</v>
      </c>
      <c r="K502" s="2">
        <f t="shared" si="197"/>
        <v>0.62017543859649127</v>
      </c>
      <c r="L502" s="2">
        <f t="shared" si="198"/>
        <v>0</v>
      </c>
      <c r="M502" s="2">
        <f t="shared" si="199"/>
        <v>0</v>
      </c>
      <c r="N502" s="1">
        <v>1299</v>
      </c>
      <c r="O502" s="1">
        <v>2121</v>
      </c>
      <c r="AG502" s="5">
        <f>IF(Q502&gt;0,RANK(Q502,(N502:P502,Q502:AE502)),0)</f>
        <v>0</v>
      </c>
      <c r="AH502" s="5">
        <f>IF(R502&gt;0,RANK(R502,(N502:P502,Q502:AE502)),0)</f>
        <v>0</v>
      </c>
      <c r="AI502" s="5">
        <f>IF(T502&gt;0,RANK(T502,(N502:P502,Q502:AE502)),0)</f>
        <v>0</v>
      </c>
      <c r="AJ502" s="5">
        <f>IF(S502&gt;0,RANK(S502,(N502:P502,Q502:AE502)),0)</f>
        <v>0</v>
      </c>
      <c r="AK502" s="2">
        <f t="shared" si="200"/>
        <v>0</v>
      </c>
      <c r="AL502" s="2">
        <f t="shared" si="201"/>
        <v>0</v>
      </c>
      <c r="AM502" s="2">
        <f t="shared" si="202"/>
        <v>0</v>
      </c>
      <c r="AN502" s="2">
        <f t="shared" si="203"/>
        <v>0</v>
      </c>
      <c r="AP502" t="s">
        <v>154</v>
      </c>
      <c r="AQ502" t="s">
        <v>936</v>
      </c>
      <c r="AR502">
        <v>5</v>
      </c>
      <c r="AT502" s="88">
        <v>53</v>
      </c>
      <c r="AU502" s="90">
        <v>19</v>
      </c>
      <c r="AV502" s="93">
        <f t="shared" si="204"/>
        <v>53019</v>
      </c>
      <c r="AX502" s="5" t="s">
        <v>199</v>
      </c>
    </row>
    <row r="503" spans="1:50" hidden="1" outlineLevel="1">
      <c r="A503" t="s">
        <v>37</v>
      </c>
      <c r="B503" t="s">
        <v>936</v>
      </c>
      <c r="C503" s="1">
        <f t="shared" si="193"/>
        <v>22413</v>
      </c>
      <c r="D503" s="7">
        <f>IF(N503&gt;0, RANK(N503,(N503:P503,Q503:AE503)),0)</f>
        <v>2</v>
      </c>
      <c r="E503" s="7">
        <f>IF(O503&gt;0,RANK(O503,(N503:P503,Q503:AE503)),0)</f>
        <v>1</v>
      </c>
      <c r="F503" s="7">
        <f>IF(P503&gt;0,RANK(P503,(N503:P503,Q503:AE503)),0)</f>
        <v>0</v>
      </c>
      <c r="G503" s="53">
        <f t="shared" si="194"/>
        <v>6051</v>
      </c>
      <c r="H503" s="56">
        <f t="shared" si="195"/>
        <v>0.26997724534868156</v>
      </c>
      <c r="I503" s="2"/>
      <c r="J503" s="2">
        <f t="shared" si="196"/>
        <v>0.36501137732565919</v>
      </c>
      <c r="K503" s="2">
        <f t="shared" si="197"/>
        <v>0.63498862267434075</v>
      </c>
      <c r="L503" s="2">
        <f t="shared" si="198"/>
        <v>0</v>
      </c>
      <c r="M503" s="2">
        <f t="shared" si="199"/>
        <v>1.1102230246251565E-16</v>
      </c>
      <c r="N503" s="1">
        <v>8181</v>
      </c>
      <c r="O503" s="1">
        <v>14232</v>
      </c>
      <c r="AG503" s="5">
        <f>IF(Q503&gt;0,RANK(Q503,(N503:P503,Q503:AE503)),0)</f>
        <v>0</v>
      </c>
      <c r="AH503" s="5">
        <f>IF(R503&gt;0,RANK(R503,(N503:P503,Q503:AE503)),0)</f>
        <v>0</v>
      </c>
      <c r="AI503" s="5">
        <f>IF(T503&gt;0,RANK(T503,(N503:P503,Q503:AE503)),0)</f>
        <v>0</v>
      </c>
      <c r="AJ503" s="5">
        <f>IF(S503&gt;0,RANK(S503,(N503:P503,Q503:AE503)),0)</f>
        <v>0</v>
      </c>
      <c r="AK503" s="2">
        <f t="shared" si="200"/>
        <v>0</v>
      </c>
      <c r="AL503" s="2">
        <f t="shared" si="201"/>
        <v>0</v>
      </c>
      <c r="AM503" s="2">
        <f t="shared" si="202"/>
        <v>0</v>
      </c>
      <c r="AN503" s="2">
        <f t="shared" si="203"/>
        <v>0</v>
      </c>
      <c r="AP503" t="s">
        <v>37</v>
      </c>
      <c r="AQ503" t="s">
        <v>936</v>
      </c>
      <c r="AR503">
        <v>4</v>
      </c>
      <c r="AT503" s="88">
        <v>53</v>
      </c>
      <c r="AU503" s="90">
        <v>21</v>
      </c>
      <c r="AV503" s="93">
        <f t="shared" si="204"/>
        <v>53021</v>
      </c>
      <c r="AX503" s="5" t="s">
        <v>199</v>
      </c>
    </row>
    <row r="504" spans="1:50" hidden="1" outlineLevel="1">
      <c r="A504" t="s">
        <v>407</v>
      </c>
      <c r="B504" t="s">
        <v>936</v>
      </c>
      <c r="C504" s="1">
        <f t="shared" si="193"/>
        <v>1253</v>
      </c>
      <c r="D504" s="7">
        <f>IF(N504&gt;0, RANK(N504,(N504:P504,Q504:AE504)),0)</f>
        <v>2</v>
      </c>
      <c r="E504" s="7">
        <f>IF(O504&gt;0,RANK(O504,(N504:P504,Q504:AE504)),0)</f>
        <v>1</v>
      </c>
      <c r="F504" s="7">
        <f>IF(P504&gt;0,RANK(P504,(N504:P504,Q504:AE504)),0)</f>
        <v>0</v>
      </c>
      <c r="G504" s="53">
        <f t="shared" si="194"/>
        <v>587</v>
      </c>
      <c r="H504" s="56">
        <f t="shared" si="195"/>
        <v>0.4684756584197925</v>
      </c>
      <c r="I504" s="2"/>
      <c r="J504" s="2">
        <f t="shared" si="196"/>
        <v>0.26576217079010372</v>
      </c>
      <c r="K504" s="2">
        <f t="shared" si="197"/>
        <v>0.73423782920989622</v>
      </c>
      <c r="L504" s="2">
        <f t="shared" si="198"/>
        <v>0</v>
      </c>
      <c r="M504" s="2">
        <f t="shared" si="199"/>
        <v>1.1102230246251565E-16</v>
      </c>
      <c r="N504" s="1">
        <v>333</v>
      </c>
      <c r="O504" s="1">
        <v>920</v>
      </c>
      <c r="AG504" s="5">
        <f>IF(Q504&gt;0,RANK(Q504,(N504:P504,Q504:AE504)),0)</f>
        <v>0</v>
      </c>
      <c r="AH504" s="5">
        <f>IF(R504&gt;0,RANK(R504,(N504:P504,Q504:AE504)),0)</f>
        <v>0</v>
      </c>
      <c r="AI504" s="5">
        <f>IF(T504&gt;0,RANK(T504,(N504:P504,Q504:AE504)),0)</f>
        <v>0</v>
      </c>
      <c r="AJ504" s="5">
        <f>IF(S504&gt;0,RANK(S504,(N504:P504,Q504:AE504)),0)</f>
        <v>0</v>
      </c>
      <c r="AK504" s="2">
        <f t="shared" si="200"/>
        <v>0</v>
      </c>
      <c r="AL504" s="2">
        <f t="shared" si="201"/>
        <v>0</v>
      </c>
      <c r="AM504" s="2">
        <f t="shared" si="202"/>
        <v>0</v>
      </c>
      <c r="AN504" s="2">
        <f t="shared" si="203"/>
        <v>0</v>
      </c>
      <c r="AP504" t="s">
        <v>407</v>
      </c>
      <c r="AQ504" t="s">
        <v>936</v>
      </c>
      <c r="AR504">
        <v>5</v>
      </c>
      <c r="AT504" s="88">
        <v>53</v>
      </c>
      <c r="AU504" s="90">
        <v>23</v>
      </c>
      <c r="AV504" s="93">
        <f t="shared" si="204"/>
        <v>53023</v>
      </c>
      <c r="AX504" s="5" t="s">
        <v>199</v>
      </c>
    </row>
    <row r="505" spans="1:50" hidden="1" outlineLevel="1">
      <c r="A505" t="s">
        <v>51</v>
      </c>
      <c r="B505" t="s">
        <v>936</v>
      </c>
      <c r="C505" s="1">
        <f t="shared" si="193"/>
        <v>27396</v>
      </c>
      <c r="D505" s="7">
        <f>IF(N505&gt;0, RANK(N505,(N505:P505,Q505:AE505)),0)</f>
        <v>2</v>
      </c>
      <c r="E505" s="7">
        <f>IF(O505&gt;0,RANK(O505,(N505:P505,Q505:AE505)),0)</f>
        <v>1</v>
      </c>
      <c r="F505" s="7">
        <f>IF(P505&gt;0,RANK(P505,(N505:P505,Q505:AE505)),0)</f>
        <v>0</v>
      </c>
      <c r="G505" s="53">
        <f t="shared" si="194"/>
        <v>10088</v>
      </c>
      <c r="H505" s="56">
        <f t="shared" si="195"/>
        <v>0.36822893853117245</v>
      </c>
      <c r="I505" s="2"/>
      <c r="J505" s="2">
        <f t="shared" si="196"/>
        <v>0.31588553073441378</v>
      </c>
      <c r="K505" s="2">
        <f t="shared" si="197"/>
        <v>0.68411446926558617</v>
      </c>
      <c r="L505" s="2">
        <f t="shared" si="198"/>
        <v>0</v>
      </c>
      <c r="M505" s="2">
        <f t="shared" si="199"/>
        <v>1.1102230246251565E-16</v>
      </c>
      <c r="N505" s="1">
        <v>8654</v>
      </c>
      <c r="O505" s="1">
        <v>18742</v>
      </c>
      <c r="AG505" s="5">
        <f>IF(Q505&gt;0,RANK(Q505,(N505:P505,Q505:AE505)),0)</f>
        <v>0</v>
      </c>
      <c r="AH505" s="5">
        <f>IF(R505&gt;0,RANK(R505,(N505:P505,Q505:AE505)),0)</f>
        <v>0</v>
      </c>
      <c r="AI505" s="5">
        <f>IF(T505&gt;0,RANK(T505,(N505:P505,Q505:AE505)),0)</f>
        <v>0</v>
      </c>
      <c r="AJ505" s="5">
        <f>IF(S505&gt;0,RANK(S505,(N505:P505,Q505:AE505)),0)</f>
        <v>0</v>
      </c>
      <c r="AK505" s="2">
        <f t="shared" si="200"/>
        <v>0</v>
      </c>
      <c r="AL505" s="2">
        <f t="shared" si="201"/>
        <v>0</v>
      </c>
      <c r="AM505" s="2">
        <f t="shared" si="202"/>
        <v>0</v>
      </c>
      <c r="AN505" s="2">
        <f t="shared" si="203"/>
        <v>0</v>
      </c>
      <c r="AP505" t="s">
        <v>51</v>
      </c>
      <c r="AQ505" t="s">
        <v>936</v>
      </c>
      <c r="AR505">
        <v>4</v>
      </c>
      <c r="AT505" s="88">
        <v>53</v>
      </c>
      <c r="AU505" s="90">
        <v>25</v>
      </c>
      <c r="AV505" s="93">
        <f t="shared" si="204"/>
        <v>53025</v>
      </c>
      <c r="AX505" s="5" t="s">
        <v>199</v>
      </c>
    </row>
    <row r="506" spans="1:50" hidden="1" outlineLevel="1">
      <c r="A506" t="s">
        <v>606</v>
      </c>
      <c r="B506" t="s">
        <v>936</v>
      </c>
      <c r="C506" s="1">
        <f t="shared" si="193"/>
        <v>28469</v>
      </c>
      <c r="D506" s="7">
        <f>IF(N506&gt;0, RANK(N506,(N506:P506,Q506:AE506)),0)</f>
        <v>1</v>
      </c>
      <c r="E506" s="7">
        <f>IF(O506&gt;0,RANK(O506,(N506:P506,Q506:AE506)),0)</f>
        <v>2</v>
      </c>
      <c r="F506" s="7">
        <f>IF(P506&gt;0,RANK(P506,(N506:P506,Q506:AE506)),0)</f>
        <v>0</v>
      </c>
      <c r="G506" s="53">
        <f t="shared" si="194"/>
        <v>513</v>
      </c>
      <c r="H506" s="56">
        <f t="shared" si="195"/>
        <v>1.801960026695704E-2</v>
      </c>
      <c r="I506" s="2"/>
      <c r="J506" s="2">
        <f t="shared" si="196"/>
        <v>0.50900980013347852</v>
      </c>
      <c r="K506" s="2">
        <f t="shared" si="197"/>
        <v>0.49099019986652148</v>
      </c>
      <c r="L506" s="2">
        <f t="shared" si="198"/>
        <v>0</v>
      </c>
      <c r="M506" s="2">
        <f t="shared" si="199"/>
        <v>0</v>
      </c>
      <c r="N506" s="1">
        <v>14491</v>
      </c>
      <c r="O506" s="1">
        <v>13978</v>
      </c>
      <c r="AG506" s="5">
        <f>IF(Q506&gt;0,RANK(Q506,(N506:P506,Q506:AE506)),0)</f>
        <v>0</v>
      </c>
      <c r="AH506" s="5">
        <f>IF(R506&gt;0,RANK(R506,(N506:P506,Q506:AE506)),0)</f>
        <v>0</v>
      </c>
      <c r="AI506" s="5">
        <f>IF(T506&gt;0,RANK(T506,(N506:P506,Q506:AE506)),0)</f>
        <v>0</v>
      </c>
      <c r="AJ506" s="5">
        <f>IF(S506&gt;0,RANK(S506,(N506:P506,Q506:AE506)),0)</f>
        <v>0</v>
      </c>
      <c r="AK506" s="2">
        <f t="shared" si="200"/>
        <v>0</v>
      </c>
      <c r="AL506" s="2">
        <f t="shared" si="201"/>
        <v>0</v>
      </c>
      <c r="AM506" s="2">
        <f t="shared" si="202"/>
        <v>0</v>
      </c>
      <c r="AN506" s="2">
        <f t="shared" si="203"/>
        <v>0</v>
      </c>
      <c r="AP506" t="s">
        <v>606</v>
      </c>
      <c r="AQ506" t="s">
        <v>936</v>
      </c>
      <c r="AR506">
        <v>6</v>
      </c>
      <c r="AT506" s="88">
        <v>53</v>
      </c>
      <c r="AU506" s="90">
        <v>27</v>
      </c>
      <c r="AV506" s="93">
        <f t="shared" si="204"/>
        <v>53027</v>
      </c>
      <c r="AX506" s="5" t="s">
        <v>199</v>
      </c>
    </row>
    <row r="507" spans="1:50" hidden="1" outlineLevel="1">
      <c r="A507" t="s">
        <v>330</v>
      </c>
      <c r="B507" t="s">
        <v>936</v>
      </c>
      <c r="C507" s="1">
        <f t="shared" si="193"/>
        <v>41406</v>
      </c>
      <c r="D507" s="7">
        <f>IF(N507&gt;0, RANK(N507,(N507:P507,Q507:AE507)),0)</f>
        <v>2</v>
      </c>
      <c r="E507" s="7">
        <f>IF(O507&gt;0,RANK(O507,(N507:P507,Q507:AE507)),0)</f>
        <v>1</v>
      </c>
      <c r="F507" s="7">
        <f>IF(P507&gt;0,RANK(P507,(N507:P507,Q507:AE507)),0)</f>
        <v>0</v>
      </c>
      <c r="G507" s="53">
        <f t="shared" si="194"/>
        <v>2758</v>
      </c>
      <c r="H507" s="56">
        <f t="shared" si="195"/>
        <v>6.6608704052552772E-2</v>
      </c>
      <c r="I507" s="2"/>
      <c r="J507" s="2">
        <f t="shared" si="196"/>
        <v>0.46669564797372359</v>
      </c>
      <c r="K507" s="2">
        <f t="shared" si="197"/>
        <v>0.53330435202627635</v>
      </c>
      <c r="L507" s="2">
        <f t="shared" si="198"/>
        <v>0</v>
      </c>
      <c r="M507" s="2">
        <f t="shared" si="199"/>
        <v>0</v>
      </c>
      <c r="N507" s="1">
        <v>19324</v>
      </c>
      <c r="O507" s="1">
        <v>22082</v>
      </c>
      <c r="AG507" s="5">
        <f>IF(Q507&gt;0,RANK(Q507,(N507:P507,Q507:AE507)),0)</f>
        <v>0</v>
      </c>
      <c r="AH507" s="5">
        <f>IF(R507&gt;0,RANK(R507,(N507:P507,Q507:AE507)),0)</f>
        <v>0</v>
      </c>
      <c r="AI507" s="5">
        <f>IF(T507&gt;0,RANK(T507,(N507:P507,Q507:AE507)),0)</f>
        <v>0</v>
      </c>
      <c r="AJ507" s="5">
        <f>IF(S507&gt;0,RANK(S507,(N507:P507,Q507:AE507)),0)</f>
        <v>0</v>
      </c>
      <c r="AK507" s="2">
        <f t="shared" si="200"/>
        <v>0</v>
      </c>
      <c r="AL507" s="2">
        <f t="shared" si="201"/>
        <v>0</v>
      </c>
      <c r="AM507" s="2">
        <f t="shared" si="202"/>
        <v>0</v>
      </c>
      <c r="AN507" s="2">
        <f t="shared" si="203"/>
        <v>0</v>
      </c>
      <c r="AP507" t="s">
        <v>330</v>
      </c>
      <c r="AQ507" t="s">
        <v>936</v>
      </c>
      <c r="AR507">
        <v>2</v>
      </c>
      <c r="AT507" s="88">
        <v>53</v>
      </c>
      <c r="AU507" s="90">
        <v>29</v>
      </c>
      <c r="AV507" s="93">
        <f t="shared" si="204"/>
        <v>53029</v>
      </c>
      <c r="AX507" s="5" t="s">
        <v>199</v>
      </c>
    </row>
    <row r="508" spans="1:50" hidden="1" outlineLevel="1">
      <c r="A508" t="s">
        <v>536</v>
      </c>
      <c r="B508" t="s">
        <v>936</v>
      </c>
      <c r="C508" s="1">
        <f t="shared" si="193"/>
        <v>19546</v>
      </c>
      <c r="D508" s="7">
        <f>IF(N508&gt;0, RANK(N508,(N508:P508,Q508:AE508)),0)</f>
        <v>1</v>
      </c>
      <c r="E508" s="7">
        <f>IF(O508&gt;0,RANK(O508,(N508:P508,Q508:AE508)),0)</f>
        <v>2</v>
      </c>
      <c r="F508" s="7">
        <f>IF(P508&gt;0,RANK(P508,(N508:P508,Q508:AE508)),0)</f>
        <v>0</v>
      </c>
      <c r="G508" s="53">
        <f t="shared" si="194"/>
        <v>4806</v>
      </c>
      <c r="H508" s="56">
        <f t="shared" si="195"/>
        <v>0.24588151028343394</v>
      </c>
      <c r="I508" s="2"/>
      <c r="J508" s="2">
        <f t="shared" si="196"/>
        <v>0.62294075514171698</v>
      </c>
      <c r="K508" s="2">
        <f t="shared" si="197"/>
        <v>0.37705924485828302</v>
      </c>
      <c r="L508" s="2">
        <f t="shared" si="198"/>
        <v>0</v>
      </c>
      <c r="M508" s="2">
        <f t="shared" si="199"/>
        <v>0</v>
      </c>
      <c r="N508" s="1">
        <v>12176</v>
      </c>
      <c r="O508" s="1">
        <v>7370</v>
      </c>
      <c r="AG508" s="5">
        <f>IF(Q508&gt;0,RANK(Q508,(N508:P508,Q508:AE508)),0)</f>
        <v>0</v>
      </c>
      <c r="AH508" s="5">
        <f>IF(R508&gt;0,RANK(R508,(N508:P508,Q508:AE508)),0)</f>
        <v>0</v>
      </c>
      <c r="AI508" s="5">
        <f>IF(T508&gt;0,RANK(T508,(N508:P508,Q508:AE508)),0)</f>
        <v>0</v>
      </c>
      <c r="AJ508" s="5">
        <f>IF(S508&gt;0,RANK(S508,(N508:P508,Q508:AE508)),0)</f>
        <v>0</v>
      </c>
      <c r="AK508" s="2">
        <f t="shared" si="200"/>
        <v>0</v>
      </c>
      <c r="AL508" s="2">
        <f t="shared" si="201"/>
        <v>0</v>
      </c>
      <c r="AM508" s="2">
        <f t="shared" si="202"/>
        <v>0</v>
      </c>
      <c r="AN508" s="2">
        <f t="shared" si="203"/>
        <v>0</v>
      </c>
      <c r="AP508" t="s">
        <v>536</v>
      </c>
      <c r="AQ508" t="s">
        <v>936</v>
      </c>
      <c r="AR508">
        <v>6</v>
      </c>
      <c r="AT508" s="88">
        <v>53</v>
      </c>
      <c r="AU508" s="90">
        <v>31</v>
      </c>
      <c r="AV508" s="93">
        <f t="shared" si="204"/>
        <v>53031</v>
      </c>
      <c r="AX508" s="5" t="s">
        <v>199</v>
      </c>
    </row>
    <row r="509" spans="1:50" hidden="1" outlineLevel="1">
      <c r="A509" t="s">
        <v>562</v>
      </c>
      <c r="B509" t="s">
        <v>936</v>
      </c>
      <c r="C509" s="1">
        <f t="shared" si="193"/>
        <v>947592</v>
      </c>
      <c r="D509" s="7">
        <f>IF(N509&gt;0, RANK(N509,(N509:P509,Q509:AE509)),0)</f>
        <v>1</v>
      </c>
      <c r="E509" s="7">
        <f>IF(O509&gt;0,RANK(O509,(N509:P509,Q509:AE509)),0)</f>
        <v>2</v>
      </c>
      <c r="F509" s="7">
        <f>IF(P509&gt;0,RANK(P509,(N509:P509,Q509:AE509)),0)</f>
        <v>0</v>
      </c>
      <c r="G509" s="53">
        <f t="shared" si="194"/>
        <v>234166</v>
      </c>
      <c r="H509" s="56">
        <f t="shared" si="195"/>
        <v>0.2471169026332008</v>
      </c>
      <c r="I509" s="2"/>
      <c r="J509" s="2">
        <f t="shared" si="196"/>
        <v>0.62355845131660037</v>
      </c>
      <c r="K509" s="2">
        <f t="shared" si="197"/>
        <v>0.37644154868339963</v>
      </c>
      <c r="L509" s="2">
        <f t="shared" si="198"/>
        <v>0</v>
      </c>
      <c r="M509" s="2">
        <f t="shared" si="199"/>
        <v>0</v>
      </c>
      <c r="N509" s="1">
        <v>590879</v>
      </c>
      <c r="O509" s="1">
        <v>356713</v>
      </c>
      <c r="AG509" s="5">
        <f>IF(Q509&gt;0,RANK(Q509,(N509:P509,Q509:AE509)),0)</f>
        <v>0</v>
      </c>
      <c r="AH509" s="5">
        <f>IF(R509&gt;0,RANK(R509,(N509:P509,Q509:AE509)),0)</f>
        <v>0</v>
      </c>
      <c r="AI509" s="5">
        <f>IF(T509&gt;0,RANK(T509,(N509:P509,Q509:AE509)),0)</f>
        <v>0</v>
      </c>
      <c r="AJ509" s="5">
        <f>IF(S509&gt;0,RANK(S509,(N509:P509,Q509:AE509)),0)</f>
        <v>0</v>
      </c>
      <c r="AK509" s="2">
        <f t="shared" si="200"/>
        <v>0</v>
      </c>
      <c r="AL509" s="2">
        <f t="shared" si="201"/>
        <v>0</v>
      </c>
      <c r="AM509" s="2">
        <f t="shared" si="202"/>
        <v>0</v>
      </c>
      <c r="AN509" s="2">
        <f t="shared" si="203"/>
        <v>0</v>
      </c>
      <c r="AP509" t="s">
        <v>562</v>
      </c>
      <c r="AQ509" t="s">
        <v>936</v>
      </c>
      <c r="AT509" s="88">
        <v>53</v>
      </c>
      <c r="AU509" s="90">
        <v>33</v>
      </c>
      <c r="AV509" s="93">
        <f t="shared" si="204"/>
        <v>53033</v>
      </c>
      <c r="AX509" s="5" t="s">
        <v>199</v>
      </c>
    </row>
    <row r="510" spans="1:50" hidden="1" outlineLevel="1">
      <c r="A510" t="s">
        <v>531</v>
      </c>
      <c r="B510" t="s">
        <v>936</v>
      </c>
      <c r="C510" s="1">
        <f t="shared" si="193"/>
        <v>121839</v>
      </c>
      <c r="D510" s="7">
        <f>IF(N510&gt;0, RANK(N510,(N510:P510,Q510:AE510)),0)</f>
        <v>2</v>
      </c>
      <c r="E510" s="7">
        <f>IF(O510&gt;0,RANK(O510,(N510:P510,Q510:AE510)),0)</f>
        <v>1</v>
      </c>
      <c r="F510" s="7">
        <f>IF(P510&gt;0,RANK(P510,(N510:P510,Q510:AE510)),0)</f>
        <v>0</v>
      </c>
      <c r="G510" s="53">
        <f t="shared" ref="G510:G573" si="205">IF(C510&gt;0,MAX(N510:P510)-LARGE(N510:P510,2),0)</f>
        <v>683</v>
      </c>
      <c r="H510" s="56">
        <f t="shared" ref="H510:H573" si="206">IF(C510&gt;0,G510/C510,0)</f>
        <v>5.6057584188970687E-3</v>
      </c>
      <c r="I510" s="2"/>
      <c r="J510" s="2">
        <f t="shared" si="196"/>
        <v>0.49719712079055145</v>
      </c>
      <c r="K510" s="2">
        <f t="shared" si="197"/>
        <v>0.50280287920944855</v>
      </c>
      <c r="L510" s="2">
        <f t="shared" si="198"/>
        <v>0</v>
      </c>
      <c r="M510" s="2">
        <f t="shared" si="199"/>
        <v>0</v>
      </c>
      <c r="N510" s="1">
        <v>60578</v>
      </c>
      <c r="O510" s="1">
        <v>61261</v>
      </c>
      <c r="AG510" s="5">
        <f>IF(Q510&gt;0,RANK(Q510,(N510:P510,Q510:AE510)),0)</f>
        <v>0</v>
      </c>
      <c r="AH510" s="5">
        <f>IF(R510&gt;0,RANK(R510,(N510:P510,Q510:AE510)),0)</f>
        <v>0</v>
      </c>
      <c r="AI510" s="5">
        <f>IF(T510&gt;0,RANK(T510,(N510:P510,Q510:AE510)),0)</f>
        <v>0</v>
      </c>
      <c r="AJ510" s="5">
        <f>IF(S510&gt;0,RANK(S510,(N510:P510,Q510:AE510)),0)</f>
        <v>0</v>
      </c>
      <c r="AK510" s="2">
        <f t="shared" si="200"/>
        <v>0</v>
      </c>
      <c r="AL510" s="2">
        <f t="shared" si="201"/>
        <v>0</v>
      </c>
      <c r="AM510" s="2">
        <f t="shared" si="202"/>
        <v>0</v>
      </c>
      <c r="AN510" s="2">
        <f t="shared" si="203"/>
        <v>0</v>
      </c>
      <c r="AP510" t="s">
        <v>531</v>
      </c>
      <c r="AQ510" t="s">
        <v>936</v>
      </c>
      <c r="AR510">
        <v>6</v>
      </c>
      <c r="AT510" s="88">
        <v>53</v>
      </c>
      <c r="AU510" s="90">
        <v>35</v>
      </c>
      <c r="AV510" s="93">
        <f t="shared" si="204"/>
        <v>53035</v>
      </c>
      <c r="AX510" s="5" t="s">
        <v>199</v>
      </c>
    </row>
    <row r="511" spans="1:50" hidden="1" outlineLevel="1">
      <c r="A511" t="s">
        <v>981</v>
      </c>
      <c r="B511" t="s">
        <v>936</v>
      </c>
      <c r="C511" s="1">
        <f t="shared" si="193"/>
        <v>17889</v>
      </c>
      <c r="D511" s="7">
        <f>IF(N511&gt;0, RANK(N511,(N511:P511,Q511:AE511)),0)</f>
        <v>2</v>
      </c>
      <c r="E511" s="7">
        <f>IF(O511&gt;0,RANK(O511,(N511:P511,Q511:AE511)),0)</f>
        <v>1</v>
      </c>
      <c r="F511" s="7">
        <f>IF(P511&gt;0,RANK(P511,(N511:P511,Q511:AE511)),0)</f>
        <v>0</v>
      </c>
      <c r="G511" s="53">
        <f t="shared" si="205"/>
        <v>3615</v>
      </c>
      <c r="H511" s="56">
        <f t="shared" si="206"/>
        <v>0.20207949018950194</v>
      </c>
      <c r="I511" s="2"/>
      <c r="J511" s="2">
        <f t="shared" si="196"/>
        <v>0.39896025490524906</v>
      </c>
      <c r="K511" s="2">
        <f t="shared" si="197"/>
        <v>0.601039745094751</v>
      </c>
      <c r="L511" s="2">
        <f t="shared" si="198"/>
        <v>0</v>
      </c>
      <c r="M511" s="2">
        <f t="shared" si="199"/>
        <v>-1.1102230246251565E-16</v>
      </c>
      <c r="N511" s="1">
        <v>7137</v>
      </c>
      <c r="O511" s="1">
        <v>10752</v>
      </c>
      <c r="AG511" s="5">
        <f>IF(Q511&gt;0,RANK(Q511,(N511:P511,Q511:AE511)),0)</f>
        <v>0</v>
      </c>
      <c r="AH511" s="5">
        <f>IF(R511&gt;0,RANK(R511,(N511:P511,Q511:AE511)),0)</f>
        <v>0</v>
      </c>
      <c r="AI511" s="5">
        <f>IF(T511&gt;0,RANK(T511,(N511:P511,Q511:AE511)),0)</f>
        <v>0</v>
      </c>
      <c r="AJ511" s="5">
        <f>IF(S511&gt;0,RANK(S511,(N511:P511,Q511:AE511)),0)</f>
        <v>0</v>
      </c>
      <c r="AK511" s="2">
        <f t="shared" si="200"/>
        <v>0</v>
      </c>
      <c r="AL511" s="2">
        <f t="shared" si="201"/>
        <v>0</v>
      </c>
      <c r="AM511" s="2">
        <f t="shared" si="202"/>
        <v>0</v>
      </c>
      <c r="AN511" s="2">
        <f t="shared" si="203"/>
        <v>0</v>
      </c>
      <c r="AP511" t="s">
        <v>981</v>
      </c>
      <c r="AQ511" t="s">
        <v>936</v>
      </c>
      <c r="AR511">
        <v>8</v>
      </c>
      <c r="AT511" s="88">
        <v>53</v>
      </c>
      <c r="AU511" s="90">
        <v>37</v>
      </c>
      <c r="AV511" s="93">
        <f t="shared" si="204"/>
        <v>53037</v>
      </c>
      <c r="AX511" s="5" t="s">
        <v>199</v>
      </c>
    </row>
    <row r="512" spans="1:50" hidden="1" outlineLevel="1">
      <c r="A512" t="s">
        <v>909</v>
      </c>
      <c r="B512" t="s">
        <v>936</v>
      </c>
      <c r="C512" s="1">
        <f t="shared" si="193"/>
        <v>10080</v>
      </c>
      <c r="D512" s="7">
        <f>IF(N512&gt;0, RANK(N512,(N512:P512,Q512:AE512)),0)</f>
        <v>2</v>
      </c>
      <c r="E512" s="7">
        <f>IF(O512&gt;0,RANK(O512,(N512:P512,Q512:AE512)),0)</f>
        <v>1</v>
      </c>
      <c r="F512" s="7">
        <f>IF(P512&gt;0,RANK(P512,(N512:P512,Q512:AE512)),0)</f>
        <v>0</v>
      </c>
      <c r="G512" s="53">
        <f t="shared" si="205"/>
        <v>1196</v>
      </c>
      <c r="H512" s="56">
        <f t="shared" si="206"/>
        <v>0.11865079365079365</v>
      </c>
      <c r="I512" s="2"/>
      <c r="J512" s="2">
        <f t="shared" si="196"/>
        <v>0.44067460317460316</v>
      </c>
      <c r="K512" s="2">
        <f t="shared" si="197"/>
        <v>0.55932539682539684</v>
      </c>
      <c r="L512" s="2">
        <f t="shared" si="198"/>
        <v>0</v>
      </c>
      <c r="M512" s="2">
        <f t="shared" si="199"/>
        <v>0</v>
      </c>
      <c r="N512" s="1">
        <v>4442</v>
      </c>
      <c r="O512" s="1">
        <v>5638</v>
      </c>
      <c r="AG512" s="5">
        <f>IF(Q512&gt;0,RANK(Q512,(N512:P512,Q512:AE512)),0)</f>
        <v>0</v>
      </c>
      <c r="AH512" s="5">
        <f>IF(R512&gt;0,RANK(R512,(N512:P512,Q512:AE512)),0)</f>
        <v>0</v>
      </c>
      <c r="AI512" s="5">
        <f>IF(T512&gt;0,RANK(T512,(N512:P512,Q512:AE512)),0)</f>
        <v>0</v>
      </c>
      <c r="AJ512" s="5">
        <f>IF(S512&gt;0,RANK(S512,(N512:P512,Q512:AE512)),0)</f>
        <v>0</v>
      </c>
      <c r="AK512" s="2">
        <f t="shared" si="200"/>
        <v>0</v>
      </c>
      <c r="AL512" s="2">
        <f t="shared" si="201"/>
        <v>0</v>
      </c>
      <c r="AM512" s="2">
        <f t="shared" si="202"/>
        <v>0</v>
      </c>
      <c r="AN512" s="2">
        <f t="shared" si="203"/>
        <v>0</v>
      </c>
      <c r="AP512" t="s">
        <v>909</v>
      </c>
      <c r="AQ512" t="s">
        <v>936</v>
      </c>
      <c r="AR512">
        <v>3</v>
      </c>
      <c r="AT512" s="88">
        <v>53</v>
      </c>
      <c r="AU512" s="90">
        <v>39</v>
      </c>
      <c r="AV512" s="93">
        <f t="shared" si="204"/>
        <v>53039</v>
      </c>
      <c r="AX512" s="5" t="s">
        <v>199</v>
      </c>
    </row>
    <row r="513" spans="1:50" hidden="1" outlineLevel="1">
      <c r="A513" t="s">
        <v>112</v>
      </c>
      <c r="B513" t="s">
        <v>936</v>
      </c>
      <c r="C513" s="1">
        <f t="shared" si="193"/>
        <v>33867</v>
      </c>
      <c r="D513" s="7">
        <f>IF(N513&gt;0, RANK(N513,(N513:P513,Q513:AE513)),0)</f>
        <v>2</v>
      </c>
      <c r="E513" s="7">
        <f>IF(O513&gt;0,RANK(O513,(N513:P513,Q513:AE513)),0)</f>
        <v>1</v>
      </c>
      <c r="F513" s="7">
        <f>IF(P513&gt;0,RANK(P513,(N513:P513,Q513:AE513)),0)</f>
        <v>0</v>
      </c>
      <c r="G513" s="53">
        <f t="shared" si="205"/>
        <v>10137</v>
      </c>
      <c r="H513" s="56">
        <f t="shared" si="206"/>
        <v>0.2993179200992116</v>
      </c>
      <c r="I513" s="2"/>
      <c r="J513" s="2">
        <f t="shared" si="196"/>
        <v>0.35034103995039417</v>
      </c>
      <c r="K513" s="2">
        <f t="shared" si="197"/>
        <v>0.64965896004960577</v>
      </c>
      <c r="L513" s="2">
        <f t="shared" si="198"/>
        <v>0</v>
      </c>
      <c r="M513" s="2">
        <f t="shared" si="199"/>
        <v>1.1102230246251565E-16</v>
      </c>
      <c r="N513" s="1">
        <v>11865</v>
      </c>
      <c r="O513" s="1">
        <v>22002</v>
      </c>
      <c r="AG513" s="5">
        <f>IF(Q513&gt;0,RANK(Q513,(N513:P513,Q513:AE513)),0)</f>
        <v>0</v>
      </c>
      <c r="AH513" s="5">
        <f>IF(R513&gt;0,RANK(R513,(N513:P513,Q513:AE513)),0)</f>
        <v>0</v>
      </c>
      <c r="AI513" s="5">
        <f>IF(T513&gt;0,RANK(T513,(N513:P513,Q513:AE513)),0)</f>
        <v>0</v>
      </c>
      <c r="AJ513" s="5">
        <f>IF(S513&gt;0,RANK(S513,(N513:P513,Q513:AE513)),0)</f>
        <v>0</v>
      </c>
      <c r="AK513" s="2">
        <f t="shared" si="200"/>
        <v>0</v>
      </c>
      <c r="AL513" s="2">
        <f t="shared" si="201"/>
        <v>0</v>
      </c>
      <c r="AM513" s="2">
        <f t="shared" si="202"/>
        <v>0</v>
      </c>
      <c r="AN513" s="2">
        <f t="shared" si="203"/>
        <v>0</v>
      </c>
      <c r="AP513" t="s">
        <v>112</v>
      </c>
      <c r="AQ513" t="s">
        <v>936</v>
      </c>
      <c r="AR513">
        <v>3</v>
      </c>
      <c r="AT513" s="88">
        <v>53</v>
      </c>
      <c r="AU513" s="90">
        <v>41</v>
      </c>
      <c r="AV513" s="93">
        <f t="shared" si="204"/>
        <v>53041</v>
      </c>
      <c r="AX513" s="5" t="s">
        <v>199</v>
      </c>
    </row>
    <row r="514" spans="1:50" hidden="1" outlineLevel="1">
      <c r="A514" t="s">
        <v>750</v>
      </c>
      <c r="B514" t="s">
        <v>936</v>
      </c>
      <c r="C514" s="1">
        <f t="shared" si="193"/>
        <v>5804</v>
      </c>
      <c r="D514" s="7">
        <f>IF(N514&gt;0, RANK(N514,(N514:P514,Q514:AE514)),0)</f>
        <v>2</v>
      </c>
      <c r="E514" s="7">
        <f>IF(O514&gt;0,RANK(O514,(N514:P514,Q514:AE514)),0)</f>
        <v>1</v>
      </c>
      <c r="F514" s="7">
        <f>IF(P514&gt;0,RANK(P514,(N514:P514,Q514:AE514)),0)</f>
        <v>0</v>
      </c>
      <c r="G514" s="53">
        <f t="shared" si="205"/>
        <v>2372</v>
      </c>
      <c r="H514" s="56">
        <f t="shared" si="206"/>
        <v>0.40868366643694004</v>
      </c>
      <c r="I514" s="2"/>
      <c r="J514" s="2">
        <f t="shared" si="196"/>
        <v>0.29565816678152995</v>
      </c>
      <c r="K514" s="2">
        <f t="shared" si="197"/>
        <v>0.70434183321846999</v>
      </c>
      <c r="L514" s="2">
        <f t="shared" si="198"/>
        <v>0</v>
      </c>
      <c r="M514" s="2">
        <f t="shared" si="199"/>
        <v>1.1102230246251565E-16</v>
      </c>
      <c r="N514" s="1">
        <v>1716</v>
      </c>
      <c r="O514" s="1">
        <v>4088</v>
      </c>
      <c r="AG514" s="5">
        <f>IF(Q514&gt;0,RANK(Q514,(N514:P514,Q514:AE514)),0)</f>
        <v>0</v>
      </c>
      <c r="AH514" s="5">
        <f>IF(R514&gt;0,RANK(R514,(N514:P514,Q514:AE514)),0)</f>
        <v>0</v>
      </c>
      <c r="AI514" s="5">
        <f>IF(T514&gt;0,RANK(T514,(N514:P514,Q514:AE514)),0)</f>
        <v>0</v>
      </c>
      <c r="AJ514" s="5">
        <f>IF(S514&gt;0,RANK(S514,(N514:P514,Q514:AE514)),0)</f>
        <v>0</v>
      </c>
      <c r="AK514" s="2">
        <f t="shared" si="200"/>
        <v>0</v>
      </c>
      <c r="AL514" s="2">
        <f t="shared" si="201"/>
        <v>0</v>
      </c>
      <c r="AM514" s="2">
        <f t="shared" si="202"/>
        <v>0</v>
      </c>
      <c r="AN514" s="2">
        <f t="shared" si="203"/>
        <v>0</v>
      </c>
      <c r="AP514" t="s">
        <v>750</v>
      </c>
      <c r="AQ514" t="s">
        <v>936</v>
      </c>
      <c r="AR514">
        <v>5</v>
      </c>
      <c r="AT514" s="88">
        <v>53</v>
      </c>
      <c r="AU514" s="90">
        <v>43</v>
      </c>
      <c r="AV514" s="93">
        <f t="shared" si="204"/>
        <v>53043</v>
      </c>
      <c r="AX514" s="5" t="s">
        <v>199</v>
      </c>
    </row>
    <row r="515" spans="1:50" hidden="1" outlineLevel="1">
      <c r="A515" t="s">
        <v>791</v>
      </c>
      <c r="B515" t="s">
        <v>936</v>
      </c>
      <c r="C515" s="1">
        <f t="shared" si="193"/>
        <v>27883</v>
      </c>
      <c r="D515" s="7">
        <f>IF(N515&gt;0, RANK(N515,(N515:P515,Q515:AE515)),0)</f>
        <v>2</v>
      </c>
      <c r="E515" s="7">
        <f>IF(O515&gt;0,RANK(O515,(N515:P515,Q515:AE515)),0)</f>
        <v>1</v>
      </c>
      <c r="F515" s="7">
        <f>IF(P515&gt;0,RANK(P515,(N515:P515,Q515:AE515)),0)</f>
        <v>0</v>
      </c>
      <c r="G515" s="53">
        <f t="shared" si="205"/>
        <v>1533</v>
      </c>
      <c r="H515" s="56">
        <f t="shared" si="206"/>
        <v>5.4979736757163861E-2</v>
      </c>
      <c r="I515" s="2"/>
      <c r="J515" s="2">
        <f t="shared" si="196"/>
        <v>0.47251013162141808</v>
      </c>
      <c r="K515" s="2">
        <f t="shared" si="197"/>
        <v>0.52748986837858192</v>
      </c>
      <c r="L515" s="2">
        <f t="shared" si="198"/>
        <v>0</v>
      </c>
      <c r="M515" s="2">
        <f t="shared" si="199"/>
        <v>0</v>
      </c>
      <c r="N515" s="1">
        <v>13175</v>
      </c>
      <c r="O515" s="1">
        <v>14708</v>
      </c>
      <c r="AG515" s="5">
        <f>IF(Q515&gt;0,RANK(Q515,(N515:P515,Q515:AE515)),0)</f>
        <v>0</v>
      </c>
      <c r="AH515" s="5">
        <f>IF(R515&gt;0,RANK(R515,(N515:P515,Q515:AE515)),0)</f>
        <v>0</v>
      </c>
      <c r="AI515" s="5">
        <f>IF(T515&gt;0,RANK(T515,(N515:P515,Q515:AE515)),0)</f>
        <v>0</v>
      </c>
      <c r="AJ515" s="5">
        <f>IF(S515&gt;0,RANK(S515,(N515:P515,Q515:AE515)),0)</f>
        <v>0</v>
      </c>
      <c r="AK515" s="2">
        <f t="shared" si="200"/>
        <v>0</v>
      </c>
      <c r="AL515" s="2">
        <f t="shared" si="201"/>
        <v>0</v>
      </c>
      <c r="AM515" s="2">
        <f t="shared" si="202"/>
        <v>0</v>
      </c>
      <c r="AN515" s="2">
        <f t="shared" si="203"/>
        <v>0</v>
      </c>
      <c r="AP515" t="s">
        <v>791</v>
      </c>
      <c r="AQ515" t="s">
        <v>936</v>
      </c>
      <c r="AT515" s="88">
        <v>53</v>
      </c>
      <c r="AU515" s="90">
        <v>45</v>
      </c>
      <c r="AV515" s="93">
        <f t="shared" si="204"/>
        <v>53045</v>
      </c>
      <c r="AX515" s="5" t="s">
        <v>199</v>
      </c>
    </row>
    <row r="516" spans="1:50" hidden="1" outlineLevel="1">
      <c r="A516" t="s">
        <v>381</v>
      </c>
      <c r="B516" t="s">
        <v>936</v>
      </c>
      <c r="C516" s="1">
        <f t="shared" si="193"/>
        <v>16668</v>
      </c>
      <c r="D516" s="7">
        <f>IF(N516&gt;0, RANK(N516,(N516:P516,Q516:AE516)),0)</f>
        <v>2</v>
      </c>
      <c r="E516" s="7">
        <f>IF(O516&gt;0,RANK(O516,(N516:P516,Q516:AE516)),0)</f>
        <v>1</v>
      </c>
      <c r="F516" s="7">
        <f>IF(P516&gt;0,RANK(P516,(N516:P516,Q516:AE516)),0)</f>
        <v>0</v>
      </c>
      <c r="G516" s="53">
        <f t="shared" si="205"/>
        <v>3150</v>
      </c>
      <c r="H516" s="56">
        <f t="shared" si="206"/>
        <v>0.18898488120950324</v>
      </c>
      <c r="I516" s="2"/>
      <c r="J516" s="2">
        <f t="shared" si="196"/>
        <v>0.40550755939524841</v>
      </c>
      <c r="K516" s="2">
        <f t="shared" si="197"/>
        <v>0.59449244060475159</v>
      </c>
      <c r="L516" s="2">
        <f t="shared" si="198"/>
        <v>0</v>
      </c>
      <c r="M516" s="2">
        <f t="shared" si="199"/>
        <v>0</v>
      </c>
      <c r="N516" s="1">
        <v>6759</v>
      </c>
      <c r="O516" s="1">
        <v>9909</v>
      </c>
      <c r="AG516" s="5">
        <f>IF(Q516&gt;0,RANK(Q516,(N516:P516,Q516:AE516)),0)</f>
        <v>0</v>
      </c>
      <c r="AH516" s="5">
        <f>IF(R516&gt;0,RANK(R516,(N516:P516,Q516:AE516)),0)</f>
        <v>0</v>
      </c>
      <c r="AI516" s="5">
        <f>IF(T516&gt;0,RANK(T516,(N516:P516,Q516:AE516)),0)</f>
        <v>0</v>
      </c>
      <c r="AJ516" s="5">
        <f>IF(S516&gt;0,RANK(S516,(N516:P516,Q516:AE516)),0)</f>
        <v>0</v>
      </c>
      <c r="AK516" s="2">
        <f t="shared" si="200"/>
        <v>0</v>
      </c>
      <c r="AL516" s="2">
        <f t="shared" si="201"/>
        <v>0</v>
      </c>
      <c r="AM516" s="2">
        <f t="shared" si="202"/>
        <v>0</v>
      </c>
      <c r="AN516" s="2">
        <f t="shared" si="203"/>
        <v>0</v>
      </c>
      <c r="AP516" t="s">
        <v>381</v>
      </c>
      <c r="AQ516" t="s">
        <v>936</v>
      </c>
      <c r="AR516">
        <v>4</v>
      </c>
      <c r="AT516" s="88">
        <v>53</v>
      </c>
      <c r="AU516" s="90">
        <v>47</v>
      </c>
      <c r="AV516" s="93">
        <f t="shared" si="204"/>
        <v>53047</v>
      </c>
      <c r="AX516" s="5" t="s">
        <v>199</v>
      </c>
    </row>
    <row r="517" spans="1:50" hidden="1" outlineLevel="1">
      <c r="A517" t="s">
        <v>103</v>
      </c>
      <c r="B517" t="s">
        <v>936</v>
      </c>
      <c r="C517" s="1">
        <f t="shared" si="193"/>
        <v>10399</v>
      </c>
      <c r="D517" s="7">
        <f>IF(N517&gt;0, RANK(N517,(N517:P517,Q517:AE517)),0)</f>
        <v>1</v>
      </c>
      <c r="E517" s="7">
        <f>IF(O517&gt;0,RANK(O517,(N517:P517,Q517:AE517)),0)</f>
        <v>2</v>
      </c>
      <c r="F517" s="7">
        <f>IF(P517&gt;0,RANK(P517,(N517:P517,Q517:AE517)),0)</f>
        <v>0</v>
      </c>
      <c r="G517" s="53">
        <f t="shared" si="205"/>
        <v>359</v>
      </c>
      <c r="H517" s="56">
        <f t="shared" si="206"/>
        <v>3.4522550245215888E-2</v>
      </c>
      <c r="I517" s="2"/>
      <c r="J517" s="2">
        <f t="shared" si="196"/>
        <v>0.51726127512260789</v>
      </c>
      <c r="K517" s="2">
        <f t="shared" si="197"/>
        <v>0.48273872487739206</v>
      </c>
      <c r="L517" s="2">
        <f t="shared" si="198"/>
        <v>0</v>
      </c>
      <c r="M517" s="2">
        <f t="shared" si="199"/>
        <v>5.5511151231257827E-17</v>
      </c>
      <c r="N517" s="1">
        <v>5379</v>
      </c>
      <c r="O517" s="1">
        <v>5020</v>
      </c>
      <c r="AG517" s="5">
        <f>IF(Q517&gt;0,RANK(Q517,(N517:P517,Q517:AE517)),0)</f>
        <v>0</v>
      </c>
      <c r="AH517" s="5">
        <f>IF(R517&gt;0,RANK(R517,(N517:P517,Q517:AE517)),0)</f>
        <v>0</v>
      </c>
      <c r="AI517" s="5">
        <f>IF(T517&gt;0,RANK(T517,(N517:P517,Q517:AE517)),0)</f>
        <v>0</v>
      </c>
      <c r="AJ517" s="5">
        <f>IF(S517&gt;0,RANK(S517,(N517:P517,Q517:AE517)),0)</f>
        <v>0</v>
      </c>
      <c r="AK517" s="2">
        <f t="shared" si="200"/>
        <v>0</v>
      </c>
      <c r="AL517" s="2">
        <f t="shared" si="201"/>
        <v>0</v>
      </c>
      <c r="AM517" s="2">
        <f t="shared" si="202"/>
        <v>0</v>
      </c>
      <c r="AN517" s="2">
        <f t="shared" si="203"/>
        <v>0</v>
      </c>
      <c r="AP517" t="s">
        <v>103</v>
      </c>
      <c r="AQ517" t="s">
        <v>936</v>
      </c>
      <c r="AR517">
        <v>3</v>
      </c>
      <c r="AT517" s="88">
        <v>53</v>
      </c>
      <c r="AU517" s="90">
        <v>49</v>
      </c>
      <c r="AV517" s="93">
        <f t="shared" si="204"/>
        <v>53049</v>
      </c>
      <c r="AX517" s="5" t="s">
        <v>199</v>
      </c>
    </row>
    <row r="518" spans="1:50" hidden="1" outlineLevel="1">
      <c r="A518" t="s">
        <v>268</v>
      </c>
      <c r="B518" t="s">
        <v>936</v>
      </c>
      <c r="C518" s="1">
        <f t="shared" si="193"/>
        <v>6590</v>
      </c>
      <c r="D518" s="7">
        <f>IF(N518&gt;0, RANK(N518,(N518:P518,Q518:AE518)),0)</f>
        <v>2</v>
      </c>
      <c r="E518" s="7">
        <f>IF(O518&gt;0,RANK(O518,(N518:P518,Q518:AE518)),0)</f>
        <v>1</v>
      </c>
      <c r="F518" s="7">
        <f>IF(P518&gt;0,RANK(P518,(N518:P518,Q518:AE518)),0)</f>
        <v>0</v>
      </c>
      <c r="G518" s="53">
        <f t="shared" si="205"/>
        <v>1706</v>
      </c>
      <c r="H518" s="56">
        <f t="shared" si="206"/>
        <v>0.25887708649468893</v>
      </c>
      <c r="I518" s="2"/>
      <c r="J518" s="2">
        <f t="shared" si="196"/>
        <v>0.37056145675265556</v>
      </c>
      <c r="K518" s="2">
        <f t="shared" si="197"/>
        <v>0.6294385432473445</v>
      </c>
      <c r="L518" s="2">
        <f t="shared" si="198"/>
        <v>0</v>
      </c>
      <c r="M518" s="2">
        <f t="shared" si="199"/>
        <v>-1.1102230246251565E-16</v>
      </c>
      <c r="N518" s="1">
        <v>2442</v>
      </c>
      <c r="O518" s="1">
        <v>4148</v>
      </c>
      <c r="AG518" s="5">
        <f>IF(Q518&gt;0,RANK(Q518,(N518:P518,Q518:AE518)),0)</f>
        <v>0</v>
      </c>
      <c r="AH518" s="5">
        <f>IF(R518&gt;0,RANK(R518,(N518:P518,Q518:AE518)),0)</f>
        <v>0</v>
      </c>
      <c r="AI518" s="5">
        <f>IF(T518&gt;0,RANK(T518,(N518:P518,Q518:AE518)),0)</f>
        <v>0</v>
      </c>
      <c r="AJ518" s="5">
        <f>IF(S518&gt;0,RANK(S518,(N518:P518,Q518:AE518)),0)</f>
        <v>0</v>
      </c>
      <c r="AK518" s="2">
        <f t="shared" si="200"/>
        <v>0</v>
      </c>
      <c r="AL518" s="2">
        <f t="shared" si="201"/>
        <v>0</v>
      </c>
      <c r="AM518" s="2">
        <f t="shared" si="202"/>
        <v>0</v>
      </c>
      <c r="AN518" s="2">
        <f t="shared" si="203"/>
        <v>0</v>
      </c>
      <c r="AP518" t="s">
        <v>268</v>
      </c>
      <c r="AQ518" t="s">
        <v>936</v>
      </c>
      <c r="AR518">
        <v>5</v>
      </c>
      <c r="AT518" s="88">
        <v>53</v>
      </c>
      <c r="AU518" s="90">
        <v>51</v>
      </c>
      <c r="AV518" s="93">
        <f t="shared" si="204"/>
        <v>53051</v>
      </c>
      <c r="AX518" s="5" t="s">
        <v>199</v>
      </c>
    </row>
    <row r="519" spans="1:50" hidden="1" outlineLevel="1">
      <c r="A519" t="s">
        <v>904</v>
      </c>
      <c r="B519" t="s">
        <v>936</v>
      </c>
      <c r="C519" s="1">
        <f t="shared" si="193"/>
        <v>338289</v>
      </c>
      <c r="D519" s="7">
        <f>IF(N519&gt;0, RANK(N519,(N519:P519,Q519:AE519)),0)</f>
        <v>2</v>
      </c>
      <c r="E519" s="7">
        <f>IF(O519&gt;0,RANK(O519,(N519:P519,Q519:AE519)),0)</f>
        <v>1</v>
      </c>
      <c r="F519" s="7">
        <f>IF(P519&gt;0,RANK(P519,(N519:P519,Q519:AE519)),0)</f>
        <v>0</v>
      </c>
      <c r="G519" s="53">
        <f t="shared" si="205"/>
        <v>9867</v>
      </c>
      <c r="H519" s="56">
        <f t="shared" si="206"/>
        <v>2.9167368729104404E-2</v>
      </c>
      <c r="I519" s="2"/>
      <c r="J519" s="2">
        <f t="shared" si="196"/>
        <v>0.48541631563544779</v>
      </c>
      <c r="K519" s="2">
        <f t="shared" si="197"/>
        <v>0.51458368436455215</v>
      </c>
      <c r="L519" s="2">
        <f t="shared" si="198"/>
        <v>0</v>
      </c>
      <c r="M519" s="2">
        <f t="shared" si="199"/>
        <v>0</v>
      </c>
      <c r="N519" s="1">
        <v>164211</v>
      </c>
      <c r="O519" s="1">
        <v>174078</v>
      </c>
      <c r="AG519" s="5">
        <f>IF(Q519&gt;0,RANK(Q519,(N519:P519,Q519:AE519)),0)</f>
        <v>0</v>
      </c>
      <c r="AH519" s="5">
        <f>IF(R519&gt;0,RANK(R519,(N519:P519,Q519:AE519)),0)</f>
        <v>0</v>
      </c>
      <c r="AI519" s="5">
        <f>IF(T519&gt;0,RANK(T519,(N519:P519,Q519:AE519)),0)</f>
        <v>0</v>
      </c>
      <c r="AJ519" s="5">
        <f>IF(S519&gt;0,RANK(S519,(N519:P519,Q519:AE519)),0)</f>
        <v>0</v>
      </c>
      <c r="AK519" s="2">
        <f t="shared" si="200"/>
        <v>0</v>
      </c>
      <c r="AL519" s="2">
        <f t="shared" si="201"/>
        <v>0</v>
      </c>
      <c r="AM519" s="2">
        <f t="shared" si="202"/>
        <v>0</v>
      </c>
      <c r="AN519" s="2">
        <f t="shared" si="203"/>
        <v>0</v>
      </c>
      <c r="AP519" t="s">
        <v>904</v>
      </c>
      <c r="AQ519" t="s">
        <v>936</v>
      </c>
      <c r="AT519" s="88">
        <v>53</v>
      </c>
      <c r="AU519" s="90">
        <v>53</v>
      </c>
      <c r="AV519" s="93">
        <f t="shared" si="204"/>
        <v>53053</v>
      </c>
      <c r="AX519" s="5" t="s">
        <v>199</v>
      </c>
    </row>
    <row r="520" spans="1:50" hidden="1" outlineLevel="1">
      <c r="A520" t="s">
        <v>200</v>
      </c>
      <c r="B520" t="s">
        <v>936</v>
      </c>
      <c r="C520" s="1">
        <f t="shared" si="193"/>
        <v>10434</v>
      </c>
      <c r="D520" s="7">
        <f>IF(N520&gt;0, RANK(N520,(N520:P520,Q520:AE520)),0)</f>
        <v>1</v>
      </c>
      <c r="E520" s="7">
        <f>IF(O520&gt;0,RANK(O520,(N520:P520,Q520:AE520)),0)</f>
        <v>2</v>
      </c>
      <c r="F520" s="7">
        <f>IF(P520&gt;0,RANK(P520,(N520:P520,Q520:AE520)),0)</f>
        <v>0</v>
      </c>
      <c r="G520" s="53">
        <f t="shared" si="205"/>
        <v>3092</v>
      </c>
      <c r="H520" s="56">
        <f t="shared" si="206"/>
        <v>0.29633889208357295</v>
      </c>
      <c r="I520" s="2"/>
      <c r="J520" s="2">
        <f t="shared" si="196"/>
        <v>0.6481694460417865</v>
      </c>
      <c r="K520" s="2">
        <f t="shared" si="197"/>
        <v>0.35183055395821355</v>
      </c>
      <c r="L520" s="2">
        <f t="shared" si="198"/>
        <v>0</v>
      </c>
      <c r="M520" s="2">
        <f t="shared" si="199"/>
        <v>-5.5511151231257827E-17</v>
      </c>
      <c r="N520" s="1">
        <v>6763</v>
      </c>
      <c r="O520" s="1">
        <v>3671</v>
      </c>
      <c r="AG520" s="5">
        <f>IF(Q520&gt;0,RANK(Q520,(N520:P520,Q520:AE520)),0)</f>
        <v>0</v>
      </c>
      <c r="AH520" s="5">
        <f>IF(R520&gt;0,RANK(R520,(N520:P520,Q520:AE520)),0)</f>
        <v>0</v>
      </c>
      <c r="AI520" s="5">
        <f>IF(T520&gt;0,RANK(T520,(N520:P520,Q520:AE520)),0)</f>
        <v>0</v>
      </c>
      <c r="AJ520" s="5">
        <f>IF(S520&gt;0,RANK(S520,(N520:P520,Q520:AE520)),0)</f>
        <v>0</v>
      </c>
      <c r="AK520" s="2">
        <f t="shared" si="200"/>
        <v>0</v>
      </c>
      <c r="AL520" s="2">
        <f t="shared" si="201"/>
        <v>0</v>
      </c>
      <c r="AM520" s="2">
        <f t="shared" si="202"/>
        <v>0</v>
      </c>
      <c r="AN520" s="2">
        <f t="shared" si="203"/>
        <v>0</v>
      </c>
      <c r="AP520" t="s">
        <v>200</v>
      </c>
      <c r="AQ520" t="s">
        <v>936</v>
      </c>
      <c r="AR520">
        <v>2</v>
      </c>
      <c r="AT520" s="88">
        <v>53</v>
      </c>
      <c r="AU520" s="90">
        <v>55</v>
      </c>
      <c r="AV520" s="93">
        <f t="shared" si="204"/>
        <v>53055</v>
      </c>
      <c r="AX520" s="5" t="s">
        <v>199</v>
      </c>
    </row>
    <row r="521" spans="1:50" hidden="1" outlineLevel="1">
      <c r="A521" t="s">
        <v>264</v>
      </c>
      <c r="B521" t="s">
        <v>936</v>
      </c>
      <c r="C521" s="1">
        <f t="shared" si="193"/>
        <v>54681</v>
      </c>
      <c r="D521" s="7">
        <f>IF(N521&gt;0, RANK(N521,(N521:P521,Q521:AE521)),0)</f>
        <v>2</v>
      </c>
      <c r="E521" s="7">
        <f>IF(O521&gt;0,RANK(O521,(N521:P521,Q521:AE521)),0)</f>
        <v>1</v>
      </c>
      <c r="F521" s="7">
        <f>IF(P521&gt;0,RANK(P521,(N521:P521,Q521:AE521)),0)</f>
        <v>0</v>
      </c>
      <c r="G521" s="53">
        <f t="shared" si="205"/>
        <v>2925</v>
      </c>
      <c r="H521" s="56">
        <f t="shared" si="206"/>
        <v>5.3492072200581553E-2</v>
      </c>
      <c r="I521" s="2"/>
      <c r="J521" s="2">
        <f t="shared" si="196"/>
        <v>0.4732539638997092</v>
      </c>
      <c r="K521" s="2">
        <f t="shared" si="197"/>
        <v>0.5267460361002908</v>
      </c>
      <c r="L521" s="2">
        <f t="shared" si="198"/>
        <v>0</v>
      </c>
      <c r="M521" s="2">
        <f t="shared" si="199"/>
        <v>0</v>
      </c>
      <c r="N521" s="1">
        <v>25878</v>
      </c>
      <c r="O521" s="1">
        <v>28803</v>
      </c>
      <c r="AG521" s="5">
        <f>IF(Q521&gt;0,RANK(Q521,(N521:P521,Q521:AE521)),0)</f>
        <v>0</v>
      </c>
      <c r="AH521" s="5">
        <f>IF(R521&gt;0,RANK(R521,(N521:P521,Q521:AE521)),0)</f>
        <v>0</v>
      </c>
      <c r="AI521" s="5">
        <f>IF(T521&gt;0,RANK(T521,(N521:P521,Q521:AE521)),0)</f>
        <v>0</v>
      </c>
      <c r="AJ521" s="5">
        <f>IF(S521&gt;0,RANK(S521,(N521:P521,Q521:AE521)),0)</f>
        <v>0</v>
      </c>
      <c r="AK521" s="2">
        <f t="shared" si="200"/>
        <v>0</v>
      </c>
      <c r="AL521" s="2">
        <f t="shared" si="201"/>
        <v>0</v>
      </c>
      <c r="AM521" s="2">
        <f t="shared" si="202"/>
        <v>0</v>
      </c>
      <c r="AN521" s="2">
        <f t="shared" si="203"/>
        <v>0</v>
      </c>
      <c r="AP521" t="s">
        <v>264</v>
      </c>
      <c r="AQ521" t="s">
        <v>936</v>
      </c>
      <c r="AT521" s="88">
        <v>53</v>
      </c>
      <c r="AU521" s="90">
        <v>57</v>
      </c>
      <c r="AV521" s="93">
        <f t="shared" si="204"/>
        <v>53057</v>
      </c>
      <c r="AX521" s="5" t="s">
        <v>199</v>
      </c>
    </row>
    <row r="522" spans="1:50" hidden="1" outlineLevel="1">
      <c r="A522" t="s">
        <v>245</v>
      </c>
      <c r="B522" t="s">
        <v>936</v>
      </c>
      <c r="C522" s="1">
        <f t="shared" si="193"/>
        <v>5301</v>
      </c>
      <c r="D522" s="7">
        <f>IF(N522&gt;0, RANK(N522,(N522:P522,Q522:AE522)),0)</f>
        <v>2</v>
      </c>
      <c r="E522" s="7">
        <f>IF(O522&gt;0,RANK(O522,(N522:P522,Q522:AE522)),0)</f>
        <v>1</v>
      </c>
      <c r="F522" s="7">
        <f>IF(P522&gt;0,RANK(P522,(N522:P522,Q522:AE522)),0)</f>
        <v>0</v>
      </c>
      <c r="G522" s="53">
        <f t="shared" si="205"/>
        <v>433</v>
      </c>
      <c r="H522" s="56">
        <f t="shared" si="206"/>
        <v>8.1682701377098654E-2</v>
      </c>
      <c r="I522" s="2"/>
      <c r="J522" s="2">
        <f t="shared" si="196"/>
        <v>0.45915864931145067</v>
      </c>
      <c r="K522" s="2">
        <f t="shared" si="197"/>
        <v>0.54084135068854933</v>
      </c>
      <c r="L522" s="2">
        <f t="shared" si="198"/>
        <v>0</v>
      </c>
      <c r="M522" s="2">
        <f t="shared" si="199"/>
        <v>0</v>
      </c>
      <c r="N522" s="1">
        <v>2434</v>
      </c>
      <c r="O522" s="1">
        <v>2867</v>
      </c>
      <c r="AG522" s="5">
        <f>IF(Q522&gt;0,RANK(Q522,(N522:P522,Q522:AE522)),0)</f>
        <v>0</v>
      </c>
      <c r="AH522" s="5">
        <f>IF(R522&gt;0,RANK(R522,(N522:P522,Q522:AE522)),0)</f>
        <v>0</v>
      </c>
      <c r="AI522" s="5">
        <f>IF(T522&gt;0,RANK(T522,(N522:P522,Q522:AE522)),0)</f>
        <v>0</v>
      </c>
      <c r="AJ522" s="5">
        <f>IF(S522&gt;0,RANK(S522,(N522:P522,Q522:AE522)),0)</f>
        <v>0</v>
      </c>
      <c r="AK522" s="2">
        <f t="shared" si="200"/>
        <v>0</v>
      </c>
      <c r="AL522" s="2">
        <f t="shared" si="201"/>
        <v>0</v>
      </c>
      <c r="AM522" s="2">
        <f t="shared" si="202"/>
        <v>0</v>
      </c>
      <c r="AN522" s="2">
        <f t="shared" si="203"/>
        <v>0</v>
      </c>
      <c r="AP522" t="s">
        <v>245</v>
      </c>
      <c r="AQ522" t="s">
        <v>936</v>
      </c>
      <c r="AR522">
        <v>3</v>
      </c>
      <c r="AT522" s="88">
        <v>53</v>
      </c>
      <c r="AU522" s="90">
        <v>59</v>
      </c>
      <c r="AV522" s="93">
        <f t="shared" si="204"/>
        <v>53059</v>
      </c>
      <c r="AX522" s="5" t="s">
        <v>199</v>
      </c>
    </row>
    <row r="523" spans="1:50" hidden="1" outlineLevel="1">
      <c r="A523" t="s">
        <v>128</v>
      </c>
      <c r="B523" t="s">
        <v>936</v>
      </c>
      <c r="C523" s="1">
        <f t="shared" si="193"/>
        <v>324892</v>
      </c>
      <c r="D523" s="7">
        <f>IF(N523&gt;0, RANK(N523,(N523:P523,Q523:AE523)),0)</f>
        <v>1</v>
      </c>
      <c r="E523" s="7">
        <f>IF(O523&gt;0,RANK(O523,(N523:P523,Q523:AE523)),0)</f>
        <v>2</v>
      </c>
      <c r="F523" s="7">
        <f>IF(P523&gt;0,RANK(P523,(N523:P523,Q523:AE523)),0)</f>
        <v>0</v>
      </c>
      <c r="G523" s="53">
        <f t="shared" si="205"/>
        <v>8012</v>
      </c>
      <c r="H523" s="56">
        <f t="shared" si="206"/>
        <v>2.4660502567006883E-2</v>
      </c>
      <c r="I523" s="2"/>
      <c r="J523" s="2">
        <f t="shared" si="196"/>
        <v>0.5123302512835034</v>
      </c>
      <c r="K523" s="2">
        <f t="shared" si="197"/>
        <v>0.48766974871649654</v>
      </c>
      <c r="L523" s="2">
        <f t="shared" si="198"/>
        <v>0</v>
      </c>
      <c r="M523" s="2">
        <f t="shared" si="199"/>
        <v>5.5511151231257827E-17</v>
      </c>
      <c r="N523" s="1">
        <v>166452</v>
      </c>
      <c r="O523" s="1">
        <v>158440</v>
      </c>
      <c r="AG523" s="5">
        <f>IF(Q523&gt;0,RANK(Q523,(N523:P523,Q523:AE523)),0)</f>
        <v>0</v>
      </c>
      <c r="AH523" s="5">
        <f>IF(R523&gt;0,RANK(R523,(N523:P523,Q523:AE523)),0)</f>
        <v>0</v>
      </c>
      <c r="AI523" s="5">
        <f>IF(T523&gt;0,RANK(T523,(N523:P523,Q523:AE523)),0)</f>
        <v>0</v>
      </c>
      <c r="AJ523" s="5">
        <f>IF(S523&gt;0,RANK(S523,(N523:P523,Q523:AE523)),0)</f>
        <v>0</v>
      </c>
      <c r="AK523" s="2">
        <f t="shared" si="200"/>
        <v>0</v>
      </c>
      <c r="AL523" s="2">
        <f t="shared" si="201"/>
        <v>0</v>
      </c>
      <c r="AM523" s="2">
        <f t="shared" si="202"/>
        <v>0</v>
      </c>
      <c r="AN523" s="2">
        <f t="shared" si="203"/>
        <v>0</v>
      </c>
      <c r="AP523" t="s">
        <v>128</v>
      </c>
      <c r="AQ523" t="s">
        <v>936</v>
      </c>
      <c r="AT523" s="88">
        <v>53</v>
      </c>
      <c r="AU523" s="90">
        <v>61</v>
      </c>
      <c r="AV523" s="93">
        <f t="shared" si="204"/>
        <v>53061</v>
      </c>
      <c r="AX523" s="5" t="s">
        <v>199</v>
      </c>
    </row>
    <row r="524" spans="1:50" hidden="1" outlineLevel="1">
      <c r="A524" t="s">
        <v>421</v>
      </c>
      <c r="B524" t="s">
        <v>936</v>
      </c>
      <c r="C524" s="1">
        <f t="shared" si="193"/>
        <v>219248</v>
      </c>
      <c r="D524" s="7">
        <f>IF(N524&gt;0, RANK(N524,(N524:P524,Q524:AE524)),0)</f>
        <v>2</v>
      </c>
      <c r="E524" s="7">
        <f>IF(O524&gt;0,RANK(O524,(N524:P524,Q524:AE524)),0)</f>
        <v>1</v>
      </c>
      <c r="F524" s="7">
        <f>IF(P524&gt;0,RANK(P524,(N524:P524,Q524:AE524)),0)</f>
        <v>0</v>
      </c>
      <c r="G524" s="53">
        <f t="shared" si="205"/>
        <v>28540</v>
      </c>
      <c r="H524" s="56">
        <f t="shared" si="206"/>
        <v>0.13017222506020579</v>
      </c>
      <c r="I524" s="2"/>
      <c r="J524" s="2">
        <f t="shared" si="196"/>
        <v>0.43491388746989712</v>
      </c>
      <c r="K524" s="2">
        <f t="shared" si="197"/>
        <v>0.56508611253010288</v>
      </c>
      <c r="L524" s="2">
        <f t="shared" si="198"/>
        <v>0</v>
      </c>
      <c r="M524" s="2">
        <f t="shared" si="199"/>
        <v>0</v>
      </c>
      <c r="N524" s="1">
        <v>95354</v>
      </c>
      <c r="O524" s="1">
        <v>123894</v>
      </c>
      <c r="AG524" s="5">
        <f>IF(Q524&gt;0,RANK(Q524,(N524:P524,Q524:AE524)),0)</f>
        <v>0</v>
      </c>
      <c r="AH524" s="5">
        <f>IF(R524&gt;0,RANK(R524,(N524:P524,Q524:AE524)),0)</f>
        <v>0</v>
      </c>
      <c r="AI524" s="5">
        <f>IF(T524&gt;0,RANK(T524,(N524:P524,Q524:AE524)),0)</f>
        <v>0</v>
      </c>
      <c r="AJ524" s="5">
        <f>IF(S524&gt;0,RANK(S524,(N524:P524,Q524:AE524)),0)</f>
        <v>0</v>
      </c>
      <c r="AK524" s="2">
        <f t="shared" si="200"/>
        <v>0</v>
      </c>
      <c r="AL524" s="2">
        <f t="shared" si="201"/>
        <v>0</v>
      </c>
      <c r="AM524" s="2">
        <f t="shared" si="202"/>
        <v>0</v>
      </c>
      <c r="AN524" s="2">
        <f t="shared" si="203"/>
        <v>0</v>
      </c>
      <c r="AP524" t="s">
        <v>421</v>
      </c>
      <c r="AQ524" t="s">
        <v>936</v>
      </c>
      <c r="AR524">
        <v>5</v>
      </c>
      <c r="AT524" s="88">
        <v>53</v>
      </c>
      <c r="AU524" s="90">
        <v>63</v>
      </c>
      <c r="AV524" s="93">
        <f t="shared" si="204"/>
        <v>53063</v>
      </c>
      <c r="AX524" s="5" t="s">
        <v>199</v>
      </c>
    </row>
    <row r="525" spans="1:50" hidden="1" outlineLevel="1">
      <c r="A525" t="s">
        <v>533</v>
      </c>
      <c r="B525" t="s">
        <v>936</v>
      </c>
      <c r="C525" s="1">
        <f t="shared" si="193"/>
        <v>21980</v>
      </c>
      <c r="D525" s="7">
        <f>IF(N525&gt;0, RANK(N525,(N525:P525,Q525:AE525)),0)</f>
        <v>2</v>
      </c>
      <c r="E525" s="7">
        <f>IF(O525&gt;0,RANK(O525,(N525:P525,Q525:AE525)),0)</f>
        <v>1</v>
      </c>
      <c r="F525" s="7">
        <f>IF(P525&gt;0,RANK(P525,(N525:P525,Q525:AE525)),0)</f>
        <v>0</v>
      </c>
      <c r="G525" s="53">
        <f t="shared" si="205"/>
        <v>7128</v>
      </c>
      <c r="H525" s="56">
        <f t="shared" si="206"/>
        <v>0.32429481346678801</v>
      </c>
      <c r="I525" s="2"/>
      <c r="J525" s="2">
        <f t="shared" si="196"/>
        <v>0.33785259326660599</v>
      </c>
      <c r="K525" s="2">
        <f t="shared" si="197"/>
        <v>0.66214740673339401</v>
      </c>
      <c r="L525" s="2">
        <f t="shared" si="198"/>
        <v>0</v>
      </c>
      <c r="M525" s="2">
        <f t="shared" si="199"/>
        <v>0</v>
      </c>
      <c r="N525" s="1">
        <v>7426</v>
      </c>
      <c r="O525" s="1">
        <v>14554</v>
      </c>
      <c r="AG525" s="5">
        <f>IF(Q525&gt;0,RANK(Q525,(N525:P525,Q525:AE525)),0)</f>
        <v>0</v>
      </c>
      <c r="AH525" s="5">
        <f>IF(R525&gt;0,RANK(R525,(N525:P525,Q525:AE525)),0)</f>
        <v>0</v>
      </c>
      <c r="AI525" s="5">
        <f>IF(T525&gt;0,RANK(T525,(N525:P525,Q525:AE525)),0)</f>
        <v>0</v>
      </c>
      <c r="AJ525" s="5">
        <f>IF(S525&gt;0,RANK(S525,(N525:P525,Q525:AE525)),0)</f>
        <v>0</v>
      </c>
      <c r="AK525" s="2">
        <f t="shared" si="200"/>
        <v>0</v>
      </c>
      <c r="AL525" s="2">
        <f t="shared" si="201"/>
        <v>0</v>
      </c>
      <c r="AM525" s="2">
        <f t="shared" si="202"/>
        <v>0</v>
      </c>
      <c r="AN525" s="2">
        <f t="shared" si="203"/>
        <v>0</v>
      </c>
      <c r="AP525" t="s">
        <v>533</v>
      </c>
      <c r="AQ525" t="s">
        <v>936</v>
      </c>
      <c r="AR525">
        <v>5</v>
      </c>
      <c r="AT525" s="88">
        <v>53</v>
      </c>
      <c r="AU525" s="90">
        <v>65</v>
      </c>
      <c r="AV525" s="93">
        <f t="shared" si="204"/>
        <v>53065</v>
      </c>
      <c r="AX525" s="5" t="s">
        <v>199</v>
      </c>
    </row>
    <row r="526" spans="1:50" hidden="1" outlineLevel="1">
      <c r="A526" t="s">
        <v>241</v>
      </c>
      <c r="B526" t="s">
        <v>936</v>
      </c>
      <c r="C526" s="1">
        <f t="shared" si="193"/>
        <v>125301</v>
      </c>
      <c r="D526" s="7">
        <f>IF(N526&gt;0, RANK(N526,(N526:P526,Q526:AE526)),0)</f>
        <v>1</v>
      </c>
      <c r="E526" s="7">
        <f>IF(O526&gt;0,RANK(O526,(N526:P526,Q526:AE526)),0)</f>
        <v>2</v>
      </c>
      <c r="F526" s="7">
        <f>IF(P526&gt;0,RANK(P526,(N526:P526,Q526:AE526)),0)</f>
        <v>0</v>
      </c>
      <c r="G526" s="53">
        <f t="shared" si="205"/>
        <v>9405</v>
      </c>
      <c r="H526" s="56">
        <f t="shared" si="206"/>
        <v>7.5059257308401364E-2</v>
      </c>
      <c r="I526" s="2"/>
      <c r="J526" s="2">
        <f t="shared" si="196"/>
        <v>0.53752962865420073</v>
      </c>
      <c r="K526" s="2">
        <f t="shared" si="197"/>
        <v>0.46247037134579932</v>
      </c>
      <c r="L526" s="2">
        <f t="shared" si="198"/>
        <v>0</v>
      </c>
      <c r="M526" s="2">
        <f t="shared" si="199"/>
        <v>-5.5511151231257827E-17</v>
      </c>
      <c r="N526" s="1">
        <v>67353</v>
      </c>
      <c r="O526" s="1">
        <v>57948</v>
      </c>
      <c r="AG526" s="5">
        <f>IF(Q526&gt;0,RANK(Q526,(N526:P526,Q526:AE526)),0)</f>
        <v>0</v>
      </c>
      <c r="AH526" s="5">
        <f>IF(R526&gt;0,RANK(R526,(N526:P526,Q526:AE526)),0)</f>
        <v>0</v>
      </c>
      <c r="AI526" s="5">
        <f>IF(T526&gt;0,RANK(T526,(N526:P526,Q526:AE526)),0)</f>
        <v>0</v>
      </c>
      <c r="AJ526" s="5">
        <f>IF(S526&gt;0,RANK(S526,(N526:P526,Q526:AE526)),0)</f>
        <v>0</v>
      </c>
      <c r="AK526" s="2">
        <f t="shared" si="200"/>
        <v>0</v>
      </c>
      <c r="AL526" s="2">
        <f t="shared" si="201"/>
        <v>0</v>
      </c>
      <c r="AM526" s="2">
        <f t="shared" si="202"/>
        <v>0</v>
      </c>
      <c r="AN526" s="2">
        <f t="shared" si="203"/>
        <v>0</v>
      </c>
      <c r="AP526" t="s">
        <v>241</v>
      </c>
      <c r="AQ526" t="s">
        <v>936</v>
      </c>
      <c r="AT526" s="88">
        <v>53</v>
      </c>
      <c r="AU526" s="90">
        <v>67</v>
      </c>
      <c r="AV526" s="93">
        <f t="shared" si="204"/>
        <v>53067</v>
      </c>
      <c r="AX526" s="5" t="s">
        <v>199</v>
      </c>
    </row>
    <row r="527" spans="1:50" hidden="1" outlineLevel="1">
      <c r="A527" t="s">
        <v>905</v>
      </c>
      <c r="B527" t="s">
        <v>936</v>
      </c>
      <c r="C527" s="1">
        <f t="shared" si="193"/>
        <v>2251</v>
      </c>
      <c r="D527" s="7">
        <f>IF(N527&gt;0, RANK(N527,(N527:P527,Q527:AE527)),0)</f>
        <v>2</v>
      </c>
      <c r="E527" s="7">
        <f>IF(O527&gt;0,RANK(O527,(N527:P527,Q527:AE527)),0)</f>
        <v>1</v>
      </c>
      <c r="F527" s="7">
        <f>IF(P527&gt;0,RANK(P527,(N527:P527,Q527:AE527)),0)</f>
        <v>0</v>
      </c>
      <c r="G527" s="53">
        <f t="shared" si="205"/>
        <v>323</v>
      </c>
      <c r="H527" s="56">
        <f t="shared" si="206"/>
        <v>0.14349178143047533</v>
      </c>
      <c r="I527" s="2"/>
      <c r="J527" s="2">
        <f t="shared" si="196"/>
        <v>0.42825410928476232</v>
      </c>
      <c r="K527" s="2">
        <f t="shared" si="197"/>
        <v>0.57174589071523763</v>
      </c>
      <c r="L527" s="2">
        <f t="shared" si="198"/>
        <v>0</v>
      </c>
      <c r="M527" s="2">
        <f t="shared" si="199"/>
        <v>1.1102230246251565E-16</v>
      </c>
      <c r="N527" s="1">
        <v>964</v>
      </c>
      <c r="O527" s="1">
        <v>1287</v>
      </c>
      <c r="AG527" s="5">
        <f>IF(Q527&gt;0,RANK(Q527,(N527:P527,Q527:AE527)),0)</f>
        <v>0</v>
      </c>
      <c r="AH527" s="5">
        <f>IF(R527&gt;0,RANK(R527,(N527:P527,Q527:AE527)),0)</f>
        <v>0</v>
      </c>
      <c r="AI527" s="5">
        <f>IF(T527&gt;0,RANK(T527,(N527:P527,Q527:AE527)),0)</f>
        <v>0</v>
      </c>
      <c r="AJ527" s="5">
        <f>IF(S527&gt;0,RANK(S527,(N527:P527,Q527:AE527)),0)</f>
        <v>0</v>
      </c>
      <c r="AK527" s="2">
        <f t="shared" si="200"/>
        <v>0</v>
      </c>
      <c r="AL527" s="2">
        <f t="shared" si="201"/>
        <v>0</v>
      </c>
      <c r="AM527" s="2">
        <f t="shared" si="202"/>
        <v>0</v>
      </c>
      <c r="AN527" s="2">
        <f t="shared" si="203"/>
        <v>0</v>
      </c>
      <c r="AP527" t="s">
        <v>905</v>
      </c>
      <c r="AQ527" t="s">
        <v>936</v>
      </c>
      <c r="AR527">
        <v>3</v>
      </c>
      <c r="AT527" s="88">
        <v>53</v>
      </c>
      <c r="AU527" s="90">
        <v>69</v>
      </c>
      <c r="AV527" s="93">
        <f t="shared" si="204"/>
        <v>53069</v>
      </c>
      <c r="AX527" s="5" t="s">
        <v>199</v>
      </c>
    </row>
    <row r="528" spans="1:50" hidden="1" outlineLevel="1">
      <c r="A528" t="s">
        <v>248</v>
      </c>
      <c r="B528" t="s">
        <v>936</v>
      </c>
      <c r="C528" s="1">
        <f t="shared" si="193"/>
        <v>24591</v>
      </c>
      <c r="D528" s="7">
        <f>IF(N528&gt;0, RANK(N528,(N528:P528,Q528:AE528)),0)</f>
        <v>2</v>
      </c>
      <c r="E528" s="7">
        <f>IF(O528&gt;0,RANK(O528,(N528:P528,Q528:AE528)),0)</f>
        <v>1</v>
      </c>
      <c r="F528" s="7">
        <f>IF(P528&gt;0,RANK(P528,(N528:P528,Q528:AE528)),0)</f>
        <v>0</v>
      </c>
      <c r="G528" s="53">
        <f t="shared" si="205"/>
        <v>5885</v>
      </c>
      <c r="H528" s="56">
        <f t="shared" si="206"/>
        <v>0.23931519661664838</v>
      </c>
      <c r="I528" s="2"/>
      <c r="J528" s="2">
        <f t="shared" si="196"/>
        <v>0.38034240169167582</v>
      </c>
      <c r="K528" s="2">
        <f t="shared" si="197"/>
        <v>0.61965759830832423</v>
      </c>
      <c r="L528" s="2">
        <f t="shared" si="198"/>
        <v>0</v>
      </c>
      <c r="M528" s="2">
        <f t="shared" si="199"/>
        <v>-1.1102230246251565E-16</v>
      </c>
      <c r="N528" s="1">
        <v>9353</v>
      </c>
      <c r="O528" s="1">
        <v>15238</v>
      </c>
      <c r="AG528" s="5">
        <f>IF(Q528&gt;0,RANK(Q528,(N528:P528,Q528:AE528)),0)</f>
        <v>0</v>
      </c>
      <c r="AH528" s="5">
        <f>IF(R528&gt;0,RANK(R528,(N528:P528,Q528:AE528)),0)</f>
        <v>0</v>
      </c>
      <c r="AI528" s="5">
        <f>IF(T528&gt;0,RANK(T528,(N528:P528,Q528:AE528)),0)</f>
        <v>0</v>
      </c>
      <c r="AJ528" s="5">
        <f>IF(S528&gt;0,RANK(S528,(N528:P528,Q528:AE528)),0)</f>
        <v>0</v>
      </c>
      <c r="AK528" s="2">
        <f t="shared" si="200"/>
        <v>0</v>
      </c>
      <c r="AL528" s="2">
        <f t="shared" si="201"/>
        <v>0</v>
      </c>
      <c r="AM528" s="2">
        <f t="shared" si="202"/>
        <v>0</v>
      </c>
      <c r="AN528" s="2">
        <f t="shared" si="203"/>
        <v>0</v>
      </c>
      <c r="AP528" t="s">
        <v>248</v>
      </c>
      <c r="AQ528" t="s">
        <v>936</v>
      </c>
      <c r="AT528" s="88">
        <v>53</v>
      </c>
      <c r="AU528" s="90">
        <v>71</v>
      </c>
      <c r="AV528" s="93">
        <f t="shared" si="204"/>
        <v>53071</v>
      </c>
      <c r="AX528" s="5" t="s">
        <v>199</v>
      </c>
    </row>
    <row r="529" spans="1:50" hidden="1" outlineLevel="1">
      <c r="A529" t="s">
        <v>249</v>
      </c>
      <c r="B529" t="s">
        <v>936</v>
      </c>
      <c r="C529" s="1">
        <f t="shared" si="193"/>
        <v>100939</v>
      </c>
      <c r="D529" s="7">
        <f>IF(N529&gt;0, RANK(N529,(N529:P529,Q529:AE529)),0)</f>
        <v>1</v>
      </c>
      <c r="E529" s="7">
        <f>IF(O529&gt;0,RANK(O529,(N529:P529,Q529:AE529)),0)</f>
        <v>2</v>
      </c>
      <c r="F529" s="7">
        <f>IF(P529&gt;0,RANK(P529,(N529:P529,Q529:AE529)),0)</f>
        <v>0</v>
      </c>
      <c r="G529" s="53">
        <f t="shared" si="205"/>
        <v>6259</v>
      </c>
      <c r="H529" s="56">
        <f t="shared" si="206"/>
        <v>6.2007747253291591E-2</v>
      </c>
      <c r="I529" s="2"/>
      <c r="J529" s="2">
        <f t="shared" si="196"/>
        <v>0.53100387362664581</v>
      </c>
      <c r="K529" s="2">
        <f t="shared" si="197"/>
        <v>0.46899612637335419</v>
      </c>
      <c r="L529" s="2">
        <f t="shared" si="198"/>
        <v>0</v>
      </c>
      <c r="M529" s="2">
        <f t="shared" si="199"/>
        <v>0</v>
      </c>
      <c r="N529" s="1">
        <v>53599</v>
      </c>
      <c r="O529" s="1">
        <v>47340</v>
      </c>
      <c r="AG529" s="5">
        <f>IF(Q529&gt;0,RANK(Q529,(N529:P529,Q529:AE529)),0)</f>
        <v>0</v>
      </c>
      <c r="AH529" s="5">
        <f>IF(R529&gt;0,RANK(R529,(N529:P529,Q529:AE529)),0)</f>
        <v>0</v>
      </c>
      <c r="AI529" s="5">
        <f>IF(T529&gt;0,RANK(T529,(N529:P529,Q529:AE529)),0)</f>
        <v>0</v>
      </c>
      <c r="AJ529" s="5">
        <f>IF(S529&gt;0,RANK(S529,(N529:P529,Q529:AE529)),0)</f>
        <v>0</v>
      </c>
      <c r="AK529" s="2">
        <f t="shared" si="200"/>
        <v>0</v>
      </c>
      <c r="AL529" s="2">
        <f t="shared" si="201"/>
        <v>0</v>
      </c>
      <c r="AM529" s="2">
        <f t="shared" si="202"/>
        <v>0</v>
      </c>
      <c r="AN529" s="2">
        <f t="shared" si="203"/>
        <v>0</v>
      </c>
      <c r="AP529" t="s">
        <v>249</v>
      </c>
      <c r="AQ529" t="s">
        <v>936</v>
      </c>
      <c r="AT529" s="88">
        <v>53</v>
      </c>
      <c r="AU529" s="90">
        <v>73</v>
      </c>
      <c r="AV529" s="93">
        <f t="shared" si="204"/>
        <v>53073</v>
      </c>
      <c r="AX529" s="5" t="s">
        <v>199</v>
      </c>
    </row>
    <row r="530" spans="1:50" hidden="1" outlineLevel="1">
      <c r="A530" t="s">
        <v>790</v>
      </c>
      <c r="B530" t="s">
        <v>936</v>
      </c>
      <c r="C530" s="1">
        <f t="shared" si="193"/>
        <v>16772</v>
      </c>
      <c r="D530" s="7">
        <f>IF(N530&gt;0, RANK(N530,(N530:P530,Q530:AE530)),0)</f>
        <v>2</v>
      </c>
      <c r="E530" s="7">
        <f>IF(O530&gt;0,RANK(O530,(N530:P530,Q530:AE530)),0)</f>
        <v>1</v>
      </c>
      <c r="F530" s="7">
        <f>IF(P530&gt;0,RANK(P530,(N530:P530,Q530:AE530)),0)</f>
        <v>0</v>
      </c>
      <c r="G530" s="53">
        <f t="shared" si="205"/>
        <v>2070</v>
      </c>
      <c r="H530" s="56">
        <f t="shared" si="206"/>
        <v>0.12341998569043644</v>
      </c>
      <c r="I530" s="2"/>
      <c r="J530" s="2">
        <f t="shared" si="196"/>
        <v>0.43829000715478178</v>
      </c>
      <c r="K530" s="2">
        <f t="shared" si="197"/>
        <v>0.56170999284521828</v>
      </c>
      <c r="L530" s="2">
        <f t="shared" si="198"/>
        <v>0</v>
      </c>
      <c r="M530" s="2">
        <f t="shared" si="199"/>
        <v>0</v>
      </c>
      <c r="N530" s="1">
        <v>7351</v>
      </c>
      <c r="O530" s="1">
        <v>9421</v>
      </c>
      <c r="AG530" s="5">
        <f>IF(Q530&gt;0,RANK(Q530,(N530:P530,Q530:AE530)),0)</f>
        <v>0</v>
      </c>
      <c r="AH530" s="5">
        <f>IF(R530&gt;0,RANK(R530,(N530:P530,Q530:AE530)),0)</f>
        <v>0</v>
      </c>
      <c r="AI530" s="5">
        <f>IF(T530&gt;0,RANK(T530,(N530:P530,Q530:AE530)),0)</f>
        <v>0</v>
      </c>
      <c r="AJ530" s="5">
        <f>IF(S530&gt;0,RANK(S530,(N530:P530,Q530:AE530)),0)</f>
        <v>0</v>
      </c>
      <c r="AK530" s="2">
        <f t="shared" si="200"/>
        <v>0</v>
      </c>
      <c r="AL530" s="2">
        <f t="shared" si="201"/>
        <v>0</v>
      </c>
      <c r="AM530" s="2">
        <f t="shared" si="202"/>
        <v>0</v>
      </c>
      <c r="AN530" s="2">
        <f t="shared" si="203"/>
        <v>0</v>
      </c>
      <c r="AP530" t="s">
        <v>790</v>
      </c>
      <c r="AQ530" t="s">
        <v>936</v>
      </c>
      <c r="AR530">
        <v>5</v>
      </c>
      <c r="AT530" s="88">
        <v>53</v>
      </c>
      <c r="AU530" s="90">
        <v>75</v>
      </c>
      <c r="AV530" s="93">
        <f t="shared" si="204"/>
        <v>53075</v>
      </c>
      <c r="AX530" s="5" t="s">
        <v>199</v>
      </c>
    </row>
    <row r="531" spans="1:50" hidden="1" outlineLevel="1">
      <c r="A531" t="s">
        <v>250</v>
      </c>
      <c r="B531" t="s">
        <v>936</v>
      </c>
      <c r="C531" s="1">
        <f t="shared" si="193"/>
        <v>76298</v>
      </c>
      <c r="D531" s="7">
        <f>IF(N531&gt;0, RANK(N531,(N531:P531,Q531:AE531)),0)</f>
        <v>2</v>
      </c>
      <c r="E531" s="7">
        <f>IF(O531&gt;0,RANK(O531,(N531:P531,Q531:AE531)),0)</f>
        <v>1</v>
      </c>
      <c r="F531" s="7">
        <f>IF(P531&gt;0,RANK(P531,(N531:P531,Q531:AE531)),0)</f>
        <v>0</v>
      </c>
      <c r="G531" s="53">
        <f t="shared" si="205"/>
        <v>12716</v>
      </c>
      <c r="H531" s="56">
        <f t="shared" si="206"/>
        <v>0.16666229783218434</v>
      </c>
      <c r="I531" s="2"/>
      <c r="J531" s="2">
        <f t="shared" si="196"/>
        <v>0.41666885108390783</v>
      </c>
      <c r="K531" s="2">
        <f t="shared" si="197"/>
        <v>0.58333114891609217</v>
      </c>
      <c r="L531" s="2">
        <f t="shared" si="198"/>
        <v>0</v>
      </c>
      <c r="M531" s="2">
        <f t="shared" si="199"/>
        <v>0</v>
      </c>
      <c r="N531" s="1">
        <v>31791</v>
      </c>
      <c r="O531" s="1">
        <v>44507</v>
      </c>
      <c r="AG531" s="5">
        <f>IF(Q531&gt;0,RANK(Q531,(N531:P531,Q531:AE531)),0)</f>
        <v>0</v>
      </c>
      <c r="AH531" s="5">
        <f>IF(R531&gt;0,RANK(R531,(N531:P531,Q531:AE531)),0)</f>
        <v>0</v>
      </c>
      <c r="AI531" s="5">
        <f>IF(T531&gt;0,RANK(T531,(N531:P531,Q531:AE531)),0)</f>
        <v>0</v>
      </c>
      <c r="AJ531" s="5">
        <f>IF(S531&gt;0,RANK(S531,(N531:P531,Q531:AE531)),0)</f>
        <v>0</v>
      </c>
      <c r="AK531" s="2">
        <f t="shared" si="200"/>
        <v>0</v>
      </c>
      <c r="AL531" s="2">
        <f t="shared" si="201"/>
        <v>0</v>
      </c>
      <c r="AM531" s="2">
        <f t="shared" si="202"/>
        <v>0</v>
      </c>
      <c r="AN531" s="2">
        <f t="shared" si="203"/>
        <v>0</v>
      </c>
      <c r="AP531" t="s">
        <v>250</v>
      </c>
      <c r="AQ531" t="s">
        <v>936</v>
      </c>
      <c r="AR531">
        <v>4</v>
      </c>
      <c r="AT531" s="88">
        <v>53</v>
      </c>
      <c r="AU531" s="90">
        <v>77</v>
      </c>
      <c r="AV531" s="93">
        <f t="shared" si="204"/>
        <v>53077</v>
      </c>
      <c r="AX531" s="5" t="s">
        <v>199</v>
      </c>
    </row>
    <row r="532" spans="1:50" collapsed="1">
      <c r="A532" t="s">
        <v>393</v>
      </c>
      <c r="B532" t="s">
        <v>126</v>
      </c>
      <c r="C532" s="1">
        <f t="shared" si="193"/>
        <v>3071047</v>
      </c>
      <c r="D532" s="7">
        <f>IF(N532&gt;0, RANK(N532,(N532:P532,Q532:AE532)),0)</f>
        <v>1</v>
      </c>
      <c r="E532" s="7">
        <f>IF(O532&gt;0,RANK(O532,(N532:P532,Q532:AE532)),0)</f>
        <v>2</v>
      </c>
      <c r="F532" s="7">
        <f>IF(P532&gt;0,RANK(P532,(N532:P532,Q532:AE532)),0)</f>
        <v>0</v>
      </c>
      <c r="G532" s="53">
        <f t="shared" si="205"/>
        <v>94557</v>
      </c>
      <c r="H532" s="56">
        <f t="shared" si="206"/>
        <v>3.0789825098736685E-2</v>
      </c>
      <c r="I532" s="2"/>
      <c r="J532" s="2">
        <f t="shared" si="196"/>
        <v>0.51539491254936831</v>
      </c>
      <c r="K532" s="2">
        <f t="shared" si="197"/>
        <v>0.48460508745063163</v>
      </c>
      <c r="L532" s="2">
        <f t="shared" si="198"/>
        <v>0</v>
      </c>
      <c r="M532" s="2">
        <f t="shared" si="199"/>
        <v>5.5511151231257827E-17</v>
      </c>
      <c r="N532" s="1">
        <f>SUM(N493:N531)</f>
        <v>1582802</v>
      </c>
      <c r="O532" s="1">
        <f>SUM(O493:O531)</f>
        <v>1488245</v>
      </c>
      <c r="AG532" s="5">
        <f>IF(Q532&gt;0,RANK(Q532,(N532:P532,Q532:AE532)),0)</f>
        <v>0</v>
      </c>
      <c r="AH532" s="5">
        <f>IF(R532&gt;0,RANK(R532,(N532:P532,Q532:AE532)),0)</f>
        <v>0</v>
      </c>
      <c r="AI532" s="5">
        <f>IF(T532&gt;0,RANK(T532,(N532:P532,Q532:AE532)),0)</f>
        <v>0</v>
      </c>
      <c r="AJ532" s="5">
        <f>IF(S532&gt;0,RANK(S532,(N532:P532,Q532:AE532)),0)</f>
        <v>0</v>
      </c>
      <c r="AK532" s="2">
        <f t="shared" si="200"/>
        <v>0</v>
      </c>
      <c r="AL532" s="2">
        <f t="shared" si="201"/>
        <v>0</v>
      </c>
      <c r="AM532" s="2">
        <f t="shared" si="202"/>
        <v>0</v>
      </c>
      <c r="AN532" s="2">
        <f t="shared" si="203"/>
        <v>0</v>
      </c>
      <c r="AP532" t="s">
        <v>393</v>
      </c>
      <c r="AQ532" t="s">
        <v>126</v>
      </c>
      <c r="AT532" s="88">
        <v>53</v>
      </c>
      <c r="AU532" s="90"/>
      <c r="AV532" s="88">
        <v>53</v>
      </c>
      <c r="AX532" s="5" t="s">
        <v>978</v>
      </c>
    </row>
    <row r="533" spans="1:50">
      <c r="C533" s="1"/>
      <c r="D533" s="7"/>
      <c r="E533" s="7"/>
      <c r="F533" s="7"/>
      <c r="G533" s="53"/>
      <c r="H533" s="56"/>
      <c r="I533" s="2"/>
      <c r="AG533" s="5"/>
      <c r="AH533" s="5"/>
      <c r="AI533" s="5"/>
      <c r="AJ533" s="5"/>
      <c r="AT533" s="88"/>
      <c r="AU533" s="90"/>
      <c r="AV533" s="93"/>
    </row>
    <row r="534" spans="1:50" hidden="1" outlineLevel="1">
      <c r="A534" t="s">
        <v>490</v>
      </c>
      <c r="B534" t="s">
        <v>399</v>
      </c>
      <c r="C534" s="1">
        <f t="shared" ref="C534:C565" si="207">SUM(N534:AE534)</f>
        <v>5746</v>
      </c>
      <c r="D534" s="7">
        <f>IF(N534&gt;0, RANK(N534,(N534:P534,Q534:AE534)),0)</f>
        <v>2</v>
      </c>
      <c r="E534" s="7">
        <f>IF(O534&gt;0,RANK(O534,(N534:P534,Q534:AE534)),0)</f>
        <v>1</v>
      </c>
      <c r="F534" s="7">
        <f>IF(P534&gt;0,RANK(P534,(N534:P534,Q534:AE534)),0)</f>
        <v>0</v>
      </c>
      <c r="G534" s="53">
        <f t="shared" si="205"/>
        <v>32</v>
      </c>
      <c r="H534" s="56">
        <f t="shared" si="206"/>
        <v>5.5690915419422211E-3</v>
      </c>
      <c r="I534" s="2"/>
      <c r="J534" s="2">
        <f t="shared" ref="J534:J565" si="208">IF($C534=0,"-",N534/$C534)</f>
        <v>0.47981204316045944</v>
      </c>
      <c r="K534" s="2">
        <f t="shared" ref="K534:K565" si="209">IF($C534=0,"-",O534/$C534)</f>
        <v>0.48538113470240168</v>
      </c>
      <c r="L534" s="2">
        <f t="shared" ref="L534:L565" si="210">IF($C534=0,"-",P534/$C534)</f>
        <v>0</v>
      </c>
      <c r="M534" s="2">
        <f t="shared" ref="M534:M565" si="211">IF(C534=0,"-",(1-J534-K534-L534))</f>
        <v>3.4806822137138871E-2</v>
      </c>
      <c r="N534" s="1">
        <v>2757</v>
      </c>
      <c r="O534" s="1">
        <v>2789</v>
      </c>
      <c r="Q534" s="1">
        <v>99</v>
      </c>
      <c r="S534" s="1">
        <v>101</v>
      </c>
      <c r="V534" s="1">
        <v>0</v>
      </c>
      <c r="W534" s="1">
        <v>0</v>
      </c>
      <c r="X534" s="1">
        <v>0</v>
      </c>
      <c r="AG534" s="5">
        <f>IF(Q534&gt;0,RANK(Q534,(N534:P534,Q534:AE534)),0)</f>
        <v>4</v>
      </c>
      <c r="AH534" s="5">
        <f>IF(R534&gt;0,RANK(R534,(N534:P534,Q534:AE534)),0)</f>
        <v>0</v>
      </c>
      <c r="AI534" s="5">
        <f>IF(T534&gt;0,RANK(T534,(N534:P534,Q534:AE534)),0)</f>
        <v>0</v>
      </c>
      <c r="AJ534" s="5">
        <f>IF(S534&gt;0,RANK(S534,(N534:P534,Q534:AE534)),0)</f>
        <v>3</v>
      </c>
      <c r="AK534" s="2">
        <f t="shared" ref="AK534:AK565" si="212">IF($C534=0,"-",Q534/$C534)</f>
        <v>1.7229376957883746E-2</v>
      </c>
      <c r="AL534" s="2">
        <f t="shared" ref="AL534:AL565" si="213">IF($C534=0,"-",R534/$C534)</f>
        <v>0</v>
      </c>
      <c r="AM534" s="2">
        <f t="shared" ref="AM534:AM565" si="214">IF($C534=0,"-",T534/$C534)</f>
        <v>0</v>
      </c>
      <c r="AN534" s="2">
        <f t="shared" ref="AN534:AN565" si="215">IF($C534=0,"-",S534/$C534)</f>
        <v>1.7577445179255136E-2</v>
      </c>
      <c r="AP534" t="s">
        <v>490</v>
      </c>
      <c r="AQ534" t="s">
        <v>399</v>
      </c>
      <c r="AR534">
        <v>1</v>
      </c>
      <c r="AT534" s="88">
        <v>54</v>
      </c>
      <c r="AU534" s="90">
        <v>1</v>
      </c>
      <c r="AV534" s="93">
        <f t="shared" si="204"/>
        <v>54001</v>
      </c>
      <c r="AX534" s="5" t="s">
        <v>199</v>
      </c>
    </row>
    <row r="535" spans="1:50" hidden="1" outlineLevel="1">
      <c r="A535" t="s">
        <v>100</v>
      </c>
      <c r="B535" t="s">
        <v>399</v>
      </c>
      <c r="C535" s="1">
        <f t="shared" si="207"/>
        <v>36492</v>
      </c>
      <c r="D535" s="7">
        <f>IF(N535&gt;0, RANK(N535,(N535:P535,Q535:AE535)),0)</f>
        <v>2</v>
      </c>
      <c r="E535" s="7">
        <f>IF(O535&gt;0,RANK(O535,(N535:P535,Q535:AE535)),0)</f>
        <v>1</v>
      </c>
      <c r="F535" s="7">
        <f>IF(P535&gt;0,RANK(P535,(N535:P535,Q535:AE535)),0)</f>
        <v>0</v>
      </c>
      <c r="G535" s="53">
        <f t="shared" si="205"/>
        <v>804</v>
      </c>
      <c r="H535" s="56">
        <f t="shared" si="206"/>
        <v>2.2032226241367973E-2</v>
      </c>
      <c r="I535" s="2"/>
      <c r="J535" s="2">
        <f t="shared" si="208"/>
        <v>0.47119916694069935</v>
      </c>
      <c r="K535" s="2">
        <f t="shared" si="209"/>
        <v>0.49323139318206732</v>
      </c>
      <c r="L535" s="2">
        <f t="shared" si="210"/>
        <v>0</v>
      </c>
      <c r="M535" s="2">
        <f t="shared" si="211"/>
        <v>3.5569439877233267E-2</v>
      </c>
      <c r="N535" s="1">
        <v>17195</v>
      </c>
      <c r="O535" s="1">
        <v>17999</v>
      </c>
      <c r="Q535" s="1">
        <v>658</v>
      </c>
      <c r="S535" s="1">
        <v>635</v>
      </c>
      <c r="V535" s="1">
        <v>5</v>
      </c>
      <c r="W535" s="1">
        <v>0</v>
      </c>
      <c r="X535" s="1">
        <v>0</v>
      </c>
      <c r="AG535" s="5">
        <f>IF(Q535&gt;0,RANK(Q535,(N535:P535,Q535:AE535)),0)</f>
        <v>3</v>
      </c>
      <c r="AH535" s="5">
        <f>IF(R535&gt;0,RANK(R535,(N535:P535,Q535:AE535)),0)</f>
        <v>0</v>
      </c>
      <c r="AI535" s="5">
        <f>IF(T535&gt;0,RANK(T535,(N535:P535,Q535:AE535)),0)</f>
        <v>0</v>
      </c>
      <c r="AJ535" s="5">
        <f>IF(S535&gt;0,RANK(S535,(N535:P535,Q535:AE535)),0)</f>
        <v>4</v>
      </c>
      <c r="AK535" s="2">
        <f t="shared" si="212"/>
        <v>1.8031349336840953E-2</v>
      </c>
      <c r="AL535" s="2">
        <f t="shared" si="213"/>
        <v>0</v>
      </c>
      <c r="AM535" s="2">
        <f t="shared" si="214"/>
        <v>0</v>
      </c>
      <c r="AN535" s="2">
        <f t="shared" si="215"/>
        <v>1.7401074208045601E-2</v>
      </c>
      <c r="AP535" t="s">
        <v>100</v>
      </c>
      <c r="AQ535" t="s">
        <v>399</v>
      </c>
      <c r="AR535">
        <v>2</v>
      </c>
      <c r="AT535" s="88">
        <v>54</v>
      </c>
      <c r="AU535" s="90">
        <v>3</v>
      </c>
      <c r="AV535" s="93">
        <f t="shared" si="204"/>
        <v>54003</v>
      </c>
      <c r="AX535" s="5" t="s">
        <v>199</v>
      </c>
    </row>
    <row r="536" spans="1:50" hidden="1" outlineLevel="1">
      <c r="A536" t="s">
        <v>778</v>
      </c>
      <c r="B536" t="s">
        <v>399</v>
      </c>
      <c r="C536" s="1">
        <f t="shared" si="207"/>
        <v>8658</v>
      </c>
      <c r="D536" s="7">
        <f>IF(N536&gt;0, RANK(N536,(N536:P536,Q536:AE536)),0)</f>
        <v>1</v>
      </c>
      <c r="E536" s="7">
        <f>IF(O536&gt;0,RANK(O536,(N536:P536,Q536:AE536)),0)</f>
        <v>2</v>
      </c>
      <c r="F536" s="7">
        <f>IF(P536&gt;0,RANK(P536,(N536:P536,Q536:AE536)),0)</f>
        <v>0</v>
      </c>
      <c r="G536" s="53">
        <f t="shared" si="205"/>
        <v>3176</v>
      </c>
      <c r="H536" s="56">
        <f t="shared" si="206"/>
        <v>0.36682836682836684</v>
      </c>
      <c r="I536" s="2"/>
      <c r="J536" s="2">
        <f t="shared" si="208"/>
        <v>0.66990066990066988</v>
      </c>
      <c r="K536" s="2">
        <f t="shared" si="209"/>
        <v>0.3030723030723031</v>
      </c>
      <c r="L536" s="2">
        <f t="shared" si="210"/>
        <v>0</v>
      </c>
      <c r="M536" s="2">
        <f t="shared" si="211"/>
        <v>2.7027027027027029E-2</v>
      </c>
      <c r="N536" s="1">
        <v>5800</v>
      </c>
      <c r="O536" s="1">
        <v>2624</v>
      </c>
      <c r="Q536" s="1">
        <v>54</v>
      </c>
      <c r="S536" s="1">
        <v>180</v>
      </c>
      <c r="V536" s="1">
        <v>0</v>
      </c>
      <c r="W536" s="1">
        <v>0</v>
      </c>
      <c r="X536" s="1">
        <v>0</v>
      </c>
      <c r="AG536" s="5">
        <f>IF(Q536&gt;0,RANK(Q536,(N536:P536,Q536:AE536)),0)</f>
        <v>4</v>
      </c>
      <c r="AH536" s="5">
        <f>IF(R536&gt;0,RANK(R536,(N536:P536,Q536:AE536)),0)</f>
        <v>0</v>
      </c>
      <c r="AI536" s="5">
        <f>IF(T536&gt;0,RANK(T536,(N536:P536,Q536:AE536)),0)</f>
        <v>0</v>
      </c>
      <c r="AJ536" s="5">
        <f>IF(S536&gt;0,RANK(S536,(N536:P536,Q536:AE536)),0)</f>
        <v>3</v>
      </c>
      <c r="AK536" s="2">
        <f t="shared" si="212"/>
        <v>6.2370062370062374E-3</v>
      </c>
      <c r="AL536" s="2">
        <f t="shared" si="213"/>
        <v>0</v>
      </c>
      <c r="AM536" s="2">
        <f t="shared" si="214"/>
        <v>0</v>
      </c>
      <c r="AN536" s="2">
        <f t="shared" si="215"/>
        <v>2.0790020790020791E-2</v>
      </c>
      <c r="AP536" t="s">
        <v>778</v>
      </c>
      <c r="AQ536" t="s">
        <v>399</v>
      </c>
      <c r="AR536">
        <v>3</v>
      </c>
      <c r="AT536" s="88">
        <v>54</v>
      </c>
      <c r="AU536" s="90">
        <v>5</v>
      </c>
      <c r="AV536" s="93">
        <f t="shared" si="204"/>
        <v>54005</v>
      </c>
      <c r="AX536" s="5" t="s">
        <v>199</v>
      </c>
    </row>
    <row r="537" spans="1:50" hidden="1" outlineLevel="1">
      <c r="A537" t="s">
        <v>239</v>
      </c>
      <c r="B537" t="s">
        <v>399</v>
      </c>
      <c r="C537" s="1">
        <f t="shared" si="207"/>
        <v>4731</v>
      </c>
      <c r="D537" s="7">
        <f>IF(N537&gt;0, RANK(N537,(N537:P537,Q537:AE537)),0)</f>
        <v>1</v>
      </c>
      <c r="E537" s="7">
        <f>IF(O537&gt;0,RANK(O537,(N537:P537,Q537:AE537)),0)</f>
        <v>2</v>
      </c>
      <c r="F537" s="7">
        <f>IF(P537&gt;0,RANK(P537,(N537:P537,Q537:AE537)),0)</f>
        <v>0</v>
      </c>
      <c r="G537" s="53">
        <f t="shared" si="205"/>
        <v>1012</v>
      </c>
      <c r="H537" s="56">
        <f t="shared" si="206"/>
        <v>0.21390826463749735</v>
      </c>
      <c r="I537" s="2"/>
      <c r="J537" s="2">
        <f t="shared" si="208"/>
        <v>0.59099556119213692</v>
      </c>
      <c r="K537" s="2">
        <f t="shared" si="209"/>
        <v>0.37708729655463963</v>
      </c>
      <c r="L537" s="2">
        <f t="shared" si="210"/>
        <v>0</v>
      </c>
      <c r="M537" s="2">
        <f t="shared" si="211"/>
        <v>3.1917142253223452E-2</v>
      </c>
      <c r="N537" s="1">
        <v>2796</v>
      </c>
      <c r="O537" s="1">
        <v>1784</v>
      </c>
      <c r="Q537" s="1">
        <v>36</v>
      </c>
      <c r="S537" s="1">
        <v>115</v>
      </c>
      <c r="V537" s="1">
        <v>0</v>
      </c>
      <c r="W537" s="1">
        <v>0</v>
      </c>
      <c r="X537" s="1">
        <v>0</v>
      </c>
      <c r="AG537" s="5">
        <f>IF(Q537&gt;0,RANK(Q537,(N537:P537,Q537:AE537)),0)</f>
        <v>4</v>
      </c>
      <c r="AH537" s="5">
        <f>IF(R537&gt;0,RANK(R537,(N537:P537,Q537:AE537)),0)</f>
        <v>0</v>
      </c>
      <c r="AI537" s="5">
        <f>IF(T537&gt;0,RANK(T537,(N537:P537,Q537:AE537)),0)</f>
        <v>0</v>
      </c>
      <c r="AJ537" s="5">
        <f>IF(S537&gt;0,RANK(S537,(N537:P537,Q537:AE537)),0)</f>
        <v>3</v>
      </c>
      <c r="AK537" s="2">
        <f t="shared" si="212"/>
        <v>7.6093849080532657E-3</v>
      </c>
      <c r="AL537" s="2">
        <f t="shared" si="213"/>
        <v>0</v>
      </c>
      <c r="AM537" s="2">
        <f t="shared" si="214"/>
        <v>0</v>
      </c>
      <c r="AN537" s="2">
        <f t="shared" si="215"/>
        <v>2.4307757345170156E-2</v>
      </c>
      <c r="AP537" t="s">
        <v>239</v>
      </c>
      <c r="AQ537" t="s">
        <v>399</v>
      </c>
      <c r="AR537">
        <v>2</v>
      </c>
      <c r="AT537" s="88">
        <v>54</v>
      </c>
      <c r="AU537" s="90">
        <v>7</v>
      </c>
      <c r="AV537" s="93">
        <f t="shared" si="204"/>
        <v>54007</v>
      </c>
      <c r="AX537" s="5" t="s">
        <v>199</v>
      </c>
    </row>
    <row r="538" spans="1:50" hidden="1" outlineLevel="1">
      <c r="A538" t="s">
        <v>138</v>
      </c>
      <c r="B538" t="s">
        <v>399</v>
      </c>
      <c r="C538" s="1">
        <f t="shared" si="207"/>
        <v>9132</v>
      </c>
      <c r="D538" s="7">
        <f>IF(N538&gt;0, RANK(N538,(N538:P538,Q538:AE538)),0)</f>
        <v>1</v>
      </c>
      <c r="E538" s="7">
        <f>IF(O538&gt;0,RANK(O538,(N538:P538,Q538:AE538)),0)</f>
        <v>2</v>
      </c>
      <c r="F538" s="7">
        <f>IF(P538&gt;0,RANK(P538,(N538:P538,Q538:AE538)),0)</f>
        <v>0</v>
      </c>
      <c r="G538" s="53">
        <f t="shared" si="205"/>
        <v>1270</v>
      </c>
      <c r="H538" s="56">
        <f t="shared" si="206"/>
        <v>0.13907139728427509</v>
      </c>
      <c r="I538" s="2"/>
      <c r="J538" s="2">
        <f t="shared" si="208"/>
        <v>0.55486202365308801</v>
      </c>
      <c r="K538" s="2">
        <f t="shared" si="209"/>
        <v>0.41579062636881298</v>
      </c>
      <c r="L538" s="2">
        <f t="shared" si="210"/>
        <v>0</v>
      </c>
      <c r="M538" s="2">
        <f t="shared" si="211"/>
        <v>2.9347349978099013E-2</v>
      </c>
      <c r="N538" s="1">
        <v>5067</v>
      </c>
      <c r="O538" s="1">
        <v>3797</v>
      </c>
      <c r="Q538" s="1">
        <v>135</v>
      </c>
      <c r="S538" s="1">
        <v>133</v>
      </c>
      <c r="V538" s="1">
        <v>0</v>
      </c>
      <c r="W538" s="1">
        <v>0</v>
      </c>
      <c r="X538" s="1">
        <v>0</v>
      </c>
      <c r="AG538" s="5">
        <f>IF(Q538&gt;0,RANK(Q538,(N538:P538,Q538:AE538)),0)</f>
        <v>3</v>
      </c>
      <c r="AH538" s="5">
        <f>IF(R538&gt;0,RANK(R538,(N538:P538,Q538:AE538)),0)</f>
        <v>0</v>
      </c>
      <c r="AI538" s="5">
        <f>IF(T538&gt;0,RANK(T538,(N538:P538,Q538:AE538)),0)</f>
        <v>0</v>
      </c>
      <c r="AJ538" s="5">
        <f>IF(S538&gt;0,RANK(S538,(N538:P538,Q538:AE538)),0)</f>
        <v>4</v>
      </c>
      <c r="AK538" s="2">
        <f t="shared" si="212"/>
        <v>1.478318002628121E-2</v>
      </c>
      <c r="AL538" s="2">
        <f t="shared" si="213"/>
        <v>0</v>
      </c>
      <c r="AM538" s="2">
        <f t="shared" si="214"/>
        <v>0</v>
      </c>
      <c r="AN538" s="2">
        <f t="shared" si="215"/>
        <v>1.4564169951817784E-2</v>
      </c>
      <c r="AP538" t="s">
        <v>138</v>
      </c>
      <c r="AQ538" t="s">
        <v>399</v>
      </c>
      <c r="AR538">
        <v>1</v>
      </c>
      <c r="AT538" s="88">
        <v>54</v>
      </c>
      <c r="AU538" s="90">
        <v>9</v>
      </c>
      <c r="AV538" s="93">
        <f t="shared" si="204"/>
        <v>54009</v>
      </c>
      <c r="AX538" s="5" t="s">
        <v>199</v>
      </c>
    </row>
    <row r="539" spans="1:50" hidden="1" outlineLevel="1">
      <c r="A539" t="s">
        <v>775</v>
      </c>
      <c r="B539" t="s">
        <v>399</v>
      </c>
      <c r="C539" s="1">
        <f t="shared" si="207"/>
        <v>32004</v>
      </c>
      <c r="D539" s="7">
        <f>IF(N539&gt;0, RANK(N539,(N539:P539,Q539:AE539)),0)</f>
        <v>1</v>
      </c>
      <c r="E539" s="7">
        <f>IF(O539&gt;0,RANK(O539,(N539:P539,Q539:AE539)),0)</f>
        <v>2</v>
      </c>
      <c r="F539" s="7">
        <f>IF(P539&gt;0,RANK(P539,(N539:P539,Q539:AE539)),0)</f>
        <v>0</v>
      </c>
      <c r="G539" s="53">
        <f t="shared" si="205"/>
        <v>4090</v>
      </c>
      <c r="H539" s="56">
        <f t="shared" si="206"/>
        <v>0.12779652543432071</v>
      </c>
      <c r="I539" s="2"/>
      <c r="J539" s="2">
        <f t="shared" si="208"/>
        <v>0.54515060617422817</v>
      </c>
      <c r="K539" s="2">
        <f t="shared" si="209"/>
        <v>0.41735408073990748</v>
      </c>
      <c r="L539" s="2">
        <f t="shared" si="210"/>
        <v>0</v>
      </c>
      <c r="M539" s="2">
        <f t="shared" si="211"/>
        <v>3.7495313085864346E-2</v>
      </c>
      <c r="N539" s="1">
        <v>17447</v>
      </c>
      <c r="O539" s="1">
        <v>13357</v>
      </c>
      <c r="Q539" s="1">
        <v>396</v>
      </c>
      <c r="S539" s="1">
        <v>801</v>
      </c>
      <c r="V539" s="1">
        <v>0</v>
      </c>
      <c r="W539" s="1">
        <v>3</v>
      </c>
      <c r="X539" s="1">
        <v>0</v>
      </c>
      <c r="AG539" s="5">
        <f>IF(Q539&gt;0,RANK(Q539,(N539:P539,Q539:AE539)),0)</f>
        <v>4</v>
      </c>
      <c r="AH539" s="5">
        <f>IF(R539&gt;0,RANK(R539,(N539:P539,Q539:AE539)),0)</f>
        <v>0</v>
      </c>
      <c r="AI539" s="5">
        <f>IF(T539&gt;0,RANK(T539,(N539:P539,Q539:AE539)),0)</f>
        <v>0</v>
      </c>
      <c r="AJ539" s="5">
        <f>IF(S539&gt;0,RANK(S539,(N539:P539,Q539:AE539)),0)</f>
        <v>3</v>
      </c>
      <c r="AK539" s="2">
        <f t="shared" si="212"/>
        <v>1.2373453318335208E-2</v>
      </c>
      <c r="AL539" s="2">
        <f t="shared" si="213"/>
        <v>0</v>
      </c>
      <c r="AM539" s="2">
        <f t="shared" si="214"/>
        <v>0</v>
      </c>
      <c r="AN539" s="2">
        <f t="shared" si="215"/>
        <v>2.5028121484814397E-2</v>
      </c>
      <c r="AP539" t="s">
        <v>775</v>
      </c>
      <c r="AQ539" t="s">
        <v>399</v>
      </c>
      <c r="AR539">
        <v>3</v>
      </c>
      <c r="AT539" s="88">
        <v>54</v>
      </c>
      <c r="AU539" s="90">
        <v>11</v>
      </c>
      <c r="AV539" s="93">
        <f t="shared" si="204"/>
        <v>54011</v>
      </c>
      <c r="AX539" s="5" t="s">
        <v>199</v>
      </c>
    </row>
    <row r="540" spans="1:50" hidden="1" outlineLevel="1">
      <c r="A540" t="s">
        <v>635</v>
      </c>
      <c r="B540" t="s">
        <v>399</v>
      </c>
      <c r="C540" s="1">
        <f t="shared" si="207"/>
        <v>2167</v>
      </c>
      <c r="D540" s="7">
        <f>IF(N540&gt;0, RANK(N540,(N540:P540,Q540:AE540)),0)</f>
        <v>1</v>
      </c>
      <c r="E540" s="7">
        <f>IF(O540&gt;0,RANK(O540,(N540:P540,Q540:AE540)),0)</f>
        <v>2</v>
      </c>
      <c r="F540" s="7">
        <f>IF(P540&gt;0,RANK(P540,(N540:P540,Q540:AE540)),0)</f>
        <v>0</v>
      </c>
      <c r="G540" s="53">
        <f t="shared" si="205"/>
        <v>65</v>
      </c>
      <c r="H540" s="56">
        <f t="shared" si="206"/>
        <v>2.9995385325334564E-2</v>
      </c>
      <c r="I540" s="2"/>
      <c r="J540" s="2">
        <f t="shared" si="208"/>
        <v>0.48500230733733274</v>
      </c>
      <c r="K540" s="2">
        <f t="shared" si="209"/>
        <v>0.45500692201199816</v>
      </c>
      <c r="L540" s="2">
        <f t="shared" si="210"/>
        <v>0</v>
      </c>
      <c r="M540" s="2">
        <f t="shared" si="211"/>
        <v>5.9990770650669101E-2</v>
      </c>
      <c r="N540" s="1">
        <v>1051</v>
      </c>
      <c r="O540" s="1">
        <v>986</v>
      </c>
      <c r="Q540" s="1">
        <v>34</v>
      </c>
      <c r="S540" s="1">
        <v>96</v>
      </c>
      <c r="V540" s="1">
        <v>0</v>
      </c>
      <c r="W540" s="1">
        <v>0</v>
      </c>
      <c r="X540" s="1">
        <v>0</v>
      </c>
      <c r="AG540" s="5">
        <f>IF(Q540&gt;0,RANK(Q540,(N540:P540,Q540:AE540)),0)</f>
        <v>4</v>
      </c>
      <c r="AH540" s="5">
        <f>IF(R540&gt;0,RANK(R540,(N540:P540,Q540:AE540)),0)</f>
        <v>0</v>
      </c>
      <c r="AI540" s="5">
        <f>IF(T540&gt;0,RANK(T540,(N540:P540,Q540:AE540)),0)</f>
        <v>0</v>
      </c>
      <c r="AJ540" s="5">
        <f>IF(S540&gt;0,RANK(S540,(N540:P540,Q540:AE540)),0)</f>
        <v>3</v>
      </c>
      <c r="AK540" s="2">
        <f t="shared" si="212"/>
        <v>1.5689893862482696E-2</v>
      </c>
      <c r="AL540" s="2">
        <f t="shared" si="213"/>
        <v>0</v>
      </c>
      <c r="AM540" s="2">
        <f t="shared" si="214"/>
        <v>0</v>
      </c>
      <c r="AN540" s="2">
        <f t="shared" si="215"/>
        <v>4.4300876788186436E-2</v>
      </c>
      <c r="AP540" t="s">
        <v>635</v>
      </c>
      <c r="AQ540" t="s">
        <v>399</v>
      </c>
      <c r="AR540">
        <v>2</v>
      </c>
      <c r="AT540" s="88">
        <v>54</v>
      </c>
      <c r="AU540" s="90">
        <v>13</v>
      </c>
      <c r="AV540" s="93">
        <f t="shared" si="204"/>
        <v>54013</v>
      </c>
      <c r="AX540" s="5" t="s">
        <v>199</v>
      </c>
    </row>
    <row r="541" spans="1:50" hidden="1" outlineLevel="1">
      <c r="A541" t="s">
        <v>299</v>
      </c>
      <c r="B541" t="s">
        <v>399</v>
      </c>
      <c r="C541" s="1">
        <f t="shared" si="207"/>
        <v>3029</v>
      </c>
      <c r="D541" s="7">
        <f>IF(N541&gt;0, RANK(N541,(N541:P541,Q541:AE541)),0)</f>
        <v>1</v>
      </c>
      <c r="E541" s="7">
        <f>IF(O541&gt;0,RANK(O541,(N541:P541,Q541:AE541)),0)</f>
        <v>2</v>
      </c>
      <c r="F541" s="7">
        <f>IF(P541&gt;0,RANK(P541,(N541:P541,Q541:AE541)),0)</f>
        <v>0</v>
      </c>
      <c r="G541" s="53">
        <f t="shared" si="205"/>
        <v>327</v>
      </c>
      <c r="H541" s="56">
        <f t="shared" si="206"/>
        <v>0.10795642126114229</v>
      </c>
      <c r="I541" s="2"/>
      <c r="J541" s="2">
        <f t="shared" si="208"/>
        <v>0.52987784747441402</v>
      </c>
      <c r="K541" s="2">
        <f t="shared" si="209"/>
        <v>0.42192142621327172</v>
      </c>
      <c r="L541" s="2">
        <f t="shared" si="210"/>
        <v>0</v>
      </c>
      <c r="M541" s="2">
        <f t="shared" si="211"/>
        <v>4.8200726312314257E-2</v>
      </c>
      <c r="N541" s="1">
        <v>1605</v>
      </c>
      <c r="O541" s="1">
        <v>1278</v>
      </c>
      <c r="Q541" s="1">
        <v>20</v>
      </c>
      <c r="S541" s="53">
        <v>126</v>
      </c>
      <c r="V541" s="1">
        <v>0</v>
      </c>
      <c r="W541" s="1">
        <v>0</v>
      </c>
      <c r="X541" s="1">
        <v>0</v>
      </c>
      <c r="AG541" s="5">
        <f>IF(Q541&gt;0,RANK(Q541,(N541:P541,Q541:AE541)),0)</f>
        <v>4</v>
      </c>
      <c r="AH541" s="5">
        <f>IF(R541&gt;0,RANK(R541,(N541:P541,Q541:AE541)),0)</f>
        <v>0</v>
      </c>
      <c r="AI541" s="5">
        <f>IF(T541&gt;0,RANK(T541,(N541:P541,Q541:AE541)),0)</f>
        <v>0</v>
      </c>
      <c r="AJ541" s="5">
        <f>IF(S541&gt;0,RANK(S541,(N541:P541,Q541:AE541)),0)</f>
        <v>3</v>
      </c>
      <c r="AK541" s="2">
        <f t="shared" si="212"/>
        <v>6.6028392208649722E-3</v>
      </c>
      <c r="AL541" s="2">
        <f t="shared" si="213"/>
        <v>0</v>
      </c>
      <c r="AM541" s="2">
        <f t="shared" si="214"/>
        <v>0</v>
      </c>
      <c r="AN541" s="2">
        <f t="shared" si="215"/>
        <v>4.159788709144932E-2</v>
      </c>
      <c r="AP541" t="s">
        <v>299</v>
      </c>
      <c r="AQ541" t="s">
        <v>399</v>
      </c>
      <c r="AR541">
        <v>2</v>
      </c>
      <c r="AT541" s="88">
        <v>54</v>
      </c>
      <c r="AU541" s="90">
        <v>15</v>
      </c>
      <c r="AV541" s="93">
        <f t="shared" si="204"/>
        <v>54015</v>
      </c>
      <c r="AX541" s="5" t="s">
        <v>199</v>
      </c>
    </row>
    <row r="542" spans="1:50" hidden="1" outlineLevel="1">
      <c r="A542" t="s">
        <v>660</v>
      </c>
      <c r="B542" t="s">
        <v>399</v>
      </c>
      <c r="C542" s="1">
        <f t="shared" si="207"/>
        <v>2725</v>
      </c>
      <c r="D542" s="7">
        <f>IF(N542&gt;0, RANK(N542,(N542:P542,Q542:AE542)),0)</f>
        <v>2</v>
      </c>
      <c r="E542" s="7">
        <f>IF(O542&gt;0,RANK(O542,(N542:P542,Q542:AE542)),0)</f>
        <v>1</v>
      </c>
      <c r="F542" s="7">
        <f>IF(P542&gt;0,RANK(P542,(N542:P542,Q542:AE542)),0)</f>
        <v>0</v>
      </c>
      <c r="G542" s="53">
        <f t="shared" si="205"/>
        <v>849</v>
      </c>
      <c r="H542" s="56">
        <f t="shared" si="206"/>
        <v>0.31155963302752293</v>
      </c>
      <c r="I542" s="2"/>
      <c r="J542" s="2">
        <f t="shared" si="208"/>
        <v>0.32</v>
      </c>
      <c r="K542" s="2">
        <f t="shared" si="209"/>
        <v>0.63155963302752294</v>
      </c>
      <c r="L542" s="2">
        <f t="shared" si="210"/>
        <v>0</v>
      </c>
      <c r="M542" s="2">
        <f t="shared" si="211"/>
        <v>4.8440366972477E-2</v>
      </c>
      <c r="N542" s="1">
        <v>872</v>
      </c>
      <c r="O542" s="1">
        <v>1721</v>
      </c>
      <c r="Q542" s="1">
        <v>38</v>
      </c>
      <c r="S542" s="1">
        <v>94</v>
      </c>
      <c r="V542" s="1">
        <v>0</v>
      </c>
      <c r="W542" s="1">
        <v>0</v>
      </c>
      <c r="X542" s="1">
        <v>0</v>
      </c>
      <c r="AG542" s="5">
        <f>IF(Q542&gt;0,RANK(Q542,(N542:P542,Q542:AE542)),0)</f>
        <v>4</v>
      </c>
      <c r="AH542" s="5">
        <f>IF(R542&gt;0,RANK(R542,(N542:P542,Q542:AE542)),0)</f>
        <v>0</v>
      </c>
      <c r="AI542" s="5">
        <f>IF(T542&gt;0,RANK(T542,(N542:P542,Q542:AE542)),0)</f>
        <v>0</v>
      </c>
      <c r="AJ542" s="5">
        <f>IF(S542&gt;0,RANK(S542,(N542:P542,Q542:AE542)),0)</f>
        <v>3</v>
      </c>
      <c r="AK542" s="2">
        <f t="shared" si="212"/>
        <v>1.3944954128440367E-2</v>
      </c>
      <c r="AL542" s="2">
        <f t="shared" si="213"/>
        <v>0</v>
      </c>
      <c r="AM542" s="2">
        <f t="shared" si="214"/>
        <v>0</v>
      </c>
      <c r="AN542" s="2">
        <f t="shared" si="215"/>
        <v>3.4495412844036698E-2</v>
      </c>
      <c r="AP542" t="s">
        <v>660</v>
      </c>
      <c r="AQ542" t="s">
        <v>399</v>
      </c>
      <c r="AR542">
        <v>1</v>
      </c>
      <c r="AT542" s="88">
        <v>54</v>
      </c>
      <c r="AU542" s="90">
        <v>17</v>
      </c>
      <c r="AV542" s="93">
        <f t="shared" si="204"/>
        <v>54017</v>
      </c>
      <c r="AX542" s="5" t="s">
        <v>199</v>
      </c>
    </row>
    <row r="543" spans="1:50" hidden="1" outlineLevel="1">
      <c r="A543" t="s">
        <v>325</v>
      </c>
      <c r="B543" t="s">
        <v>399</v>
      </c>
      <c r="C543" s="1">
        <f t="shared" si="207"/>
        <v>13960</v>
      </c>
      <c r="D543" s="7">
        <f>IF(N543&gt;0, RANK(N543,(N543:P543,Q543:AE543)),0)</f>
        <v>1</v>
      </c>
      <c r="E543" s="7">
        <f>IF(O543&gt;0,RANK(O543,(N543:P543,Q543:AE543)),0)</f>
        <v>2</v>
      </c>
      <c r="F543" s="7">
        <f>IF(P543&gt;0,RANK(P543,(N543:P543,Q543:AE543)),0)</f>
        <v>0</v>
      </c>
      <c r="G543" s="53">
        <f t="shared" si="205"/>
        <v>1421</v>
      </c>
      <c r="H543" s="56">
        <f t="shared" si="206"/>
        <v>0.10179083094555874</v>
      </c>
      <c r="I543" s="2"/>
      <c r="J543" s="2">
        <f t="shared" si="208"/>
        <v>0.52671919770773634</v>
      </c>
      <c r="K543" s="2">
        <f t="shared" si="209"/>
        <v>0.42492836676217766</v>
      </c>
      <c r="L543" s="2">
        <f t="shared" si="210"/>
        <v>0</v>
      </c>
      <c r="M543" s="2">
        <f t="shared" si="211"/>
        <v>4.8352435530086002E-2</v>
      </c>
      <c r="N543" s="1">
        <v>7353</v>
      </c>
      <c r="O543" s="1">
        <v>5932</v>
      </c>
      <c r="Q543" s="1">
        <v>170</v>
      </c>
      <c r="S543" s="1">
        <v>505</v>
      </c>
      <c r="V543" s="1">
        <v>0</v>
      </c>
      <c r="W543" s="1">
        <v>0</v>
      </c>
      <c r="X543" s="1">
        <v>0</v>
      </c>
      <c r="AG543" s="5">
        <f>IF(Q543&gt;0,RANK(Q543,(N543:P543,Q543:AE543)),0)</f>
        <v>4</v>
      </c>
      <c r="AH543" s="5">
        <f>IF(R543&gt;0,RANK(R543,(N543:P543,Q543:AE543)),0)</f>
        <v>0</v>
      </c>
      <c r="AI543" s="5">
        <f>IF(T543&gt;0,RANK(T543,(N543:P543,Q543:AE543)),0)</f>
        <v>0</v>
      </c>
      <c r="AJ543" s="5">
        <f>IF(S543&gt;0,RANK(S543,(N543:P543,Q543:AE543)),0)</f>
        <v>3</v>
      </c>
      <c r="AK543" s="2">
        <f t="shared" si="212"/>
        <v>1.2177650429799427E-2</v>
      </c>
      <c r="AL543" s="2">
        <f t="shared" si="213"/>
        <v>0</v>
      </c>
      <c r="AM543" s="2">
        <f t="shared" si="214"/>
        <v>0</v>
      </c>
      <c r="AN543" s="2">
        <f t="shared" si="215"/>
        <v>3.617478510028653E-2</v>
      </c>
      <c r="AP543" t="s">
        <v>325</v>
      </c>
      <c r="AQ543" t="s">
        <v>399</v>
      </c>
      <c r="AR543">
        <v>3</v>
      </c>
      <c r="AT543" s="88">
        <v>54</v>
      </c>
      <c r="AU543" s="90">
        <v>19</v>
      </c>
      <c r="AV543" s="93">
        <f t="shared" ref="AV543:AV588" si="216">1000*AT543+AU543</f>
        <v>54019</v>
      </c>
      <c r="AX543" s="5" t="s">
        <v>199</v>
      </c>
    </row>
    <row r="544" spans="1:50" hidden="1" outlineLevel="1">
      <c r="A544" t="s">
        <v>525</v>
      </c>
      <c r="B544" t="s">
        <v>399</v>
      </c>
      <c r="C544" s="1">
        <f t="shared" si="207"/>
        <v>2504</v>
      </c>
      <c r="D544" s="7">
        <f>IF(N544&gt;0, RANK(N544,(N544:P544,Q544:AE544)),0)</f>
        <v>1</v>
      </c>
      <c r="E544" s="7">
        <f>IF(O544&gt;0,RANK(O544,(N544:P544,Q544:AE544)),0)</f>
        <v>2</v>
      </c>
      <c r="F544" s="7">
        <f>IF(P544&gt;0,RANK(P544,(N544:P544,Q544:AE544)),0)</f>
        <v>0</v>
      </c>
      <c r="G544" s="53">
        <f t="shared" si="205"/>
        <v>312</v>
      </c>
      <c r="H544" s="56">
        <f t="shared" si="206"/>
        <v>0.12460063897763578</v>
      </c>
      <c r="I544" s="2"/>
      <c r="J544" s="2">
        <f t="shared" si="208"/>
        <v>0.53714057507987223</v>
      </c>
      <c r="K544" s="2">
        <f t="shared" si="209"/>
        <v>0.41253993610223644</v>
      </c>
      <c r="L544" s="2">
        <f t="shared" si="210"/>
        <v>0</v>
      </c>
      <c r="M544" s="2">
        <f t="shared" si="211"/>
        <v>5.0319488817891334E-2</v>
      </c>
      <c r="N544" s="1">
        <v>1345</v>
      </c>
      <c r="O544" s="1">
        <v>1033</v>
      </c>
      <c r="Q544" s="1">
        <v>37</v>
      </c>
      <c r="S544" s="1">
        <v>89</v>
      </c>
      <c r="V544" s="1">
        <v>0</v>
      </c>
      <c r="W544" s="1">
        <v>0</v>
      </c>
      <c r="X544" s="1">
        <v>0</v>
      </c>
      <c r="AG544" s="5">
        <f>IF(Q544&gt;0,RANK(Q544,(N544:P544,Q544:AE544)),0)</f>
        <v>4</v>
      </c>
      <c r="AH544" s="5">
        <f>IF(R544&gt;0,RANK(R544,(N544:P544,Q544:AE544)),0)</f>
        <v>0</v>
      </c>
      <c r="AI544" s="5">
        <f>IF(T544&gt;0,RANK(T544,(N544:P544,Q544:AE544)),0)</f>
        <v>0</v>
      </c>
      <c r="AJ544" s="5">
        <f>IF(S544&gt;0,RANK(S544,(N544:P544,Q544:AE544)),0)</f>
        <v>3</v>
      </c>
      <c r="AK544" s="2">
        <f t="shared" si="212"/>
        <v>1.4776357827476038E-2</v>
      </c>
      <c r="AL544" s="2">
        <f t="shared" si="213"/>
        <v>0</v>
      </c>
      <c r="AM544" s="2">
        <f t="shared" si="214"/>
        <v>0</v>
      </c>
      <c r="AN544" s="2">
        <f t="shared" si="215"/>
        <v>3.5543130990415332E-2</v>
      </c>
      <c r="AP544" t="s">
        <v>525</v>
      </c>
      <c r="AQ544" t="s">
        <v>399</v>
      </c>
      <c r="AR544">
        <v>1</v>
      </c>
      <c r="AT544" s="88">
        <v>54</v>
      </c>
      <c r="AU544" s="90">
        <v>21</v>
      </c>
      <c r="AV544" s="93">
        <f t="shared" si="216"/>
        <v>54021</v>
      </c>
      <c r="AX544" s="5" t="s">
        <v>199</v>
      </c>
    </row>
    <row r="545" spans="1:50" hidden="1" outlineLevel="1">
      <c r="A545" t="s">
        <v>51</v>
      </c>
      <c r="B545" t="s">
        <v>399</v>
      </c>
      <c r="C545" s="1">
        <f t="shared" si="207"/>
        <v>4492</v>
      </c>
      <c r="D545" s="7">
        <f>IF(N545&gt;0, RANK(N545,(N545:P545,Q545:AE545)),0)</f>
        <v>2</v>
      </c>
      <c r="E545" s="7">
        <f>IF(O545&gt;0,RANK(O545,(N545:P545,Q545:AE545)),0)</f>
        <v>1</v>
      </c>
      <c r="F545" s="7">
        <f>IF(P545&gt;0,RANK(P545,(N545:P545,Q545:AE545)),0)</f>
        <v>0</v>
      </c>
      <c r="G545" s="53">
        <f t="shared" si="205"/>
        <v>1466</v>
      </c>
      <c r="H545" s="56">
        <f t="shared" si="206"/>
        <v>0.3263579697239537</v>
      </c>
      <c r="I545" s="2"/>
      <c r="J545" s="2">
        <f t="shared" si="208"/>
        <v>0.32346393588601957</v>
      </c>
      <c r="K545" s="2">
        <f t="shared" si="209"/>
        <v>0.64982190560997333</v>
      </c>
      <c r="L545" s="2">
        <f t="shared" si="210"/>
        <v>0</v>
      </c>
      <c r="M545" s="2">
        <f t="shared" si="211"/>
        <v>2.6714158504007046E-2</v>
      </c>
      <c r="N545" s="1">
        <v>1453</v>
      </c>
      <c r="O545" s="1">
        <v>2919</v>
      </c>
      <c r="Q545" s="1">
        <v>56</v>
      </c>
      <c r="S545" s="1">
        <v>64</v>
      </c>
      <c r="V545" s="1">
        <v>0</v>
      </c>
      <c r="W545" s="1">
        <v>0</v>
      </c>
      <c r="X545" s="1">
        <v>0</v>
      </c>
      <c r="AG545" s="5">
        <f>IF(Q545&gt;0,RANK(Q545,(N545:P545,Q545:AE545)),0)</f>
        <v>4</v>
      </c>
      <c r="AH545" s="5">
        <f>IF(R545&gt;0,RANK(R545,(N545:P545,Q545:AE545)),0)</f>
        <v>0</v>
      </c>
      <c r="AI545" s="5">
        <f>IF(T545&gt;0,RANK(T545,(N545:P545,Q545:AE545)),0)</f>
        <v>0</v>
      </c>
      <c r="AJ545" s="5">
        <f>IF(S545&gt;0,RANK(S545,(N545:P545,Q545:AE545)),0)</f>
        <v>3</v>
      </c>
      <c r="AK545" s="2">
        <f t="shared" si="212"/>
        <v>1.2466607301869992E-2</v>
      </c>
      <c r="AL545" s="2">
        <f t="shared" si="213"/>
        <v>0</v>
      </c>
      <c r="AM545" s="2">
        <f t="shared" si="214"/>
        <v>0</v>
      </c>
      <c r="AN545" s="2">
        <f t="shared" si="215"/>
        <v>1.4247551202137132E-2</v>
      </c>
      <c r="AP545" t="s">
        <v>51</v>
      </c>
      <c r="AQ545" t="s">
        <v>399</v>
      </c>
      <c r="AR545">
        <v>1</v>
      </c>
      <c r="AT545" s="88">
        <v>54</v>
      </c>
      <c r="AU545" s="90">
        <v>23</v>
      </c>
      <c r="AV545" s="93">
        <f t="shared" si="216"/>
        <v>54023</v>
      </c>
      <c r="AX545" s="5" t="s">
        <v>199</v>
      </c>
    </row>
    <row r="546" spans="1:50" hidden="1" outlineLevel="1">
      <c r="A546" t="s">
        <v>763</v>
      </c>
      <c r="B546" t="s">
        <v>399</v>
      </c>
      <c r="C546" s="1">
        <f t="shared" si="207"/>
        <v>12837</v>
      </c>
      <c r="D546" s="7">
        <f>IF(N546&gt;0, RANK(N546,(N546:P546,Q546:AE546)),0)</f>
        <v>1</v>
      </c>
      <c r="E546" s="7">
        <f>IF(O546&gt;0,RANK(O546,(N546:P546,Q546:AE546)),0)</f>
        <v>2</v>
      </c>
      <c r="F546" s="7">
        <f>IF(P546&gt;0,RANK(P546,(N546:P546,Q546:AE546)),0)</f>
        <v>0</v>
      </c>
      <c r="G546" s="53">
        <f t="shared" si="205"/>
        <v>536</v>
      </c>
      <c r="H546" s="56">
        <f t="shared" si="206"/>
        <v>4.1754303965100881E-2</v>
      </c>
      <c r="I546" s="2"/>
      <c r="J546" s="2">
        <f t="shared" si="208"/>
        <v>0.49520916101892964</v>
      </c>
      <c r="K546" s="2">
        <f t="shared" si="209"/>
        <v>0.45345485705382876</v>
      </c>
      <c r="L546" s="2">
        <f t="shared" si="210"/>
        <v>0</v>
      </c>
      <c r="M546" s="2">
        <f t="shared" si="211"/>
        <v>5.1335981927241592E-2</v>
      </c>
      <c r="N546" s="1">
        <v>6357</v>
      </c>
      <c r="O546" s="1">
        <v>5821</v>
      </c>
      <c r="Q546" s="1">
        <v>177</v>
      </c>
      <c r="S546" s="1">
        <v>482</v>
      </c>
      <c r="V546" s="1">
        <v>0</v>
      </c>
      <c r="W546" s="1">
        <v>0</v>
      </c>
      <c r="X546" s="1">
        <v>0</v>
      </c>
      <c r="AG546" s="5">
        <f>IF(Q546&gt;0,RANK(Q546,(N546:P546,Q546:AE546)),0)</f>
        <v>4</v>
      </c>
      <c r="AH546" s="5">
        <f>IF(R546&gt;0,RANK(R546,(N546:P546,Q546:AE546)),0)</f>
        <v>0</v>
      </c>
      <c r="AI546" s="5">
        <f>IF(T546&gt;0,RANK(T546,(N546:P546,Q546:AE546)),0)</f>
        <v>0</v>
      </c>
      <c r="AJ546" s="5">
        <f>IF(S546&gt;0,RANK(S546,(N546:P546,Q546:AE546)),0)</f>
        <v>3</v>
      </c>
      <c r="AK546" s="2">
        <f t="shared" si="212"/>
        <v>1.378826828698294E-2</v>
      </c>
      <c r="AL546" s="2">
        <f t="shared" si="213"/>
        <v>0</v>
      </c>
      <c r="AM546" s="2">
        <f t="shared" si="214"/>
        <v>0</v>
      </c>
      <c r="AN546" s="2">
        <f t="shared" si="215"/>
        <v>3.7547713640258627E-2</v>
      </c>
      <c r="AP546" t="s">
        <v>763</v>
      </c>
      <c r="AQ546" t="s">
        <v>399</v>
      </c>
      <c r="AR546">
        <v>3</v>
      </c>
      <c r="AT546" s="88">
        <v>54</v>
      </c>
      <c r="AU546" s="90">
        <v>25</v>
      </c>
      <c r="AV546" s="93">
        <f t="shared" si="216"/>
        <v>54025</v>
      </c>
      <c r="AX546" s="5" t="s">
        <v>199</v>
      </c>
    </row>
    <row r="547" spans="1:50" hidden="1" outlineLevel="1">
      <c r="A547" t="s">
        <v>517</v>
      </c>
      <c r="B547" t="s">
        <v>399</v>
      </c>
      <c r="C547" s="1">
        <f t="shared" si="207"/>
        <v>7889</v>
      </c>
      <c r="D547" s="7">
        <f>IF(N547&gt;0, RANK(N547,(N547:P547,Q547:AE547)),0)</f>
        <v>2</v>
      </c>
      <c r="E547" s="7">
        <f>IF(O547&gt;0,RANK(O547,(N547:P547,Q547:AE547)),0)</f>
        <v>1</v>
      </c>
      <c r="F547" s="7">
        <f>IF(P547&gt;0,RANK(P547,(N547:P547,Q547:AE547)),0)</f>
        <v>0</v>
      </c>
      <c r="G547" s="53">
        <f t="shared" si="205"/>
        <v>334</v>
      </c>
      <c r="H547" s="56">
        <f t="shared" si="206"/>
        <v>4.23374318671568E-2</v>
      </c>
      <c r="I547" s="2"/>
      <c r="J547" s="2">
        <f t="shared" si="208"/>
        <v>0.4575991887438205</v>
      </c>
      <c r="K547" s="2">
        <f t="shared" si="209"/>
        <v>0.49993662061097732</v>
      </c>
      <c r="L547" s="2">
        <f t="shared" si="210"/>
        <v>0</v>
      </c>
      <c r="M547" s="2">
        <f t="shared" si="211"/>
        <v>4.2464190645202238E-2</v>
      </c>
      <c r="N547" s="1">
        <v>3610</v>
      </c>
      <c r="O547" s="1">
        <v>3944</v>
      </c>
      <c r="Q547" s="1">
        <v>142</v>
      </c>
      <c r="S547" s="1">
        <v>188</v>
      </c>
      <c r="V547" s="1">
        <v>5</v>
      </c>
      <c r="W547" s="1">
        <v>0</v>
      </c>
      <c r="X547" s="1">
        <v>0</v>
      </c>
      <c r="AG547" s="5">
        <f>IF(Q547&gt;0,RANK(Q547,(N547:P547,Q547:AE547)),0)</f>
        <v>4</v>
      </c>
      <c r="AH547" s="5">
        <f>IF(R547&gt;0,RANK(R547,(N547:P547,Q547:AE547)),0)</f>
        <v>0</v>
      </c>
      <c r="AI547" s="5">
        <f>IF(T547&gt;0,RANK(T547,(N547:P547,Q547:AE547)),0)</f>
        <v>0</v>
      </c>
      <c r="AJ547" s="5">
        <f>IF(S547&gt;0,RANK(S547,(N547:P547,Q547:AE547)),0)</f>
        <v>3</v>
      </c>
      <c r="AK547" s="2">
        <f t="shared" si="212"/>
        <v>1.7999746482443908E-2</v>
      </c>
      <c r="AL547" s="2">
        <f t="shared" si="213"/>
        <v>0</v>
      </c>
      <c r="AM547" s="2">
        <f t="shared" si="214"/>
        <v>0</v>
      </c>
      <c r="AN547" s="2">
        <f t="shared" si="215"/>
        <v>2.3830650272531374E-2</v>
      </c>
      <c r="AP547" t="s">
        <v>517</v>
      </c>
      <c r="AQ547" t="s">
        <v>399</v>
      </c>
      <c r="AR547">
        <v>2</v>
      </c>
      <c r="AT547" s="88">
        <v>54</v>
      </c>
      <c r="AU547" s="90">
        <v>27</v>
      </c>
      <c r="AV547" s="93">
        <f t="shared" si="216"/>
        <v>54027</v>
      </c>
      <c r="AX547" s="5" t="s">
        <v>199</v>
      </c>
    </row>
    <row r="548" spans="1:50" hidden="1" outlineLevel="1">
      <c r="A548" t="s">
        <v>73</v>
      </c>
      <c r="B548" t="s">
        <v>399</v>
      </c>
      <c r="C548" s="1">
        <f t="shared" si="207"/>
        <v>11902</v>
      </c>
      <c r="D548" s="7">
        <f>IF(N548&gt;0, RANK(N548,(N548:P548,Q548:AE548)),0)</f>
        <v>1</v>
      </c>
      <c r="E548" s="7">
        <f>IF(O548&gt;0,RANK(O548,(N548:P548,Q548:AE548)),0)</f>
        <v>2</v>
      </c>
      <c r="F548" s="7">
        <f>IF(P548&gt;0,RANK(P548,(N548:P548,Q548:AE548)),0)</f>
        <v>0</v>
      </c>
      <c r="G548" s="53">
        <f t="shared" si="205"/>
        <v>623</v>
      </c>
      <c r="H548" s="56">
        <f t="shared" si="206"/>
        <v>5.2344143841371198E-2</v>
      </c>
      <c r="I548" s="2"/>
      <c r="J548" s="2">
        <f t="shared" si="208"/>
        <v>0.51058645605780539</v>
      </c>
      <c r="K548" s="2">
        <f t="shared" si="209"/>
        <v>0.45824231221643419</v>
      </c>
      <c r="L548" s="2">
        <f t="shared" si="210"/>
        <v>0</v>
      </c>
      <c r="M548" s="2">
        <f t="shared" si="211"/>
        <v>3.1171231725760418E-2</v>
      </c>
      <c r="N548" s="1">
        <v>6077</v>
      </c>
      <c r="O548" s="1">
        <v>5454</v>
      </c>
      <c r="Q548" s="1">
        <v>186</v>
      </c>
      <c r="S548" s="1">
        <v>184</v>
      </c>
      <c r="V548" s="1">
        <v>1</v>
      </c>
      <c r="W548" s="1">
        <v>0</v>
      </c>
      <c r="X548" s="1">
        <v>0</v>
      </c>
      <c r="AG548" s="5">
        <f>IF(Q548&gt;0,RANK(Q548,(N548:P548,Q548:AE548)),0)</f>
        <v>3</v>
      </c>
      <c r="AH548" s="5">
        <f>IF(R548&gt;0,RANK(R548,(N548:P548,Q548:AE548)),0)</f>
        <v>0</v>
      </c>
      <c r="AI548" s="5">
        <f>IF(T548&gt;0,RANK(T548,(N548:P548,Q548:AE548)),0)</f>
        <v>0</v>
      </c>
      <c r="AJ548" s="5">
        <f>IF(S548&gt;0,RANK(S548,(N548:P548,Q548:AE548)),0)</f>
        <v>4</v>
      </c>
      <c r="AK548" s="2">
        <f t="shared" si="212"/>
        <v>1.562762560914132E-2</v>
      </c>
      <c r="AL548" s="2">
        <f t="shared" si="213"/>
        <v>0</v>
      </c>
      <c r="AM548" s="2">
        <f t="shared" si="214"/>
        <v>0</v>
      </c>
      <c r="AN548" s="2">
        <f t="shared" si="215"/>
        <v>1.5459586624096791E-2</v>
      </c>
      <c r="AP548" t="s">
        <v>73</v>
      </c>
      <c r="AQ548" t="s">
        <v>399</v>
      </c>
      <c r="AR548">
        <v>1</v>
      </c>
      <c r="AT548" s="88">
        <v>54</v>
      </c>
      <c r="AU548" s="90">
        <v>29</v>
      </c>
      <c r="AV548" s="93">
        <f t="shared" si="216"/>
        <v>54029</v>
      </c>
      <c r="AX548" s="5" t="s">
        <v>199</v>
      </c>
    </row>
    <row r="549" spans="1:50" hidden="1" outlineLevel="1">
      <c r="A549" t="s">
        <v>799</v>
      </c>
      <c r="B549" t="s">
        <v>399</v>
      </c>
      <c r="C549" s="1">
        <f t="shared" si="207"/>
        <v>5133</v>
      </c>
      <c r="D549" s="7">
        <f>IF(N549&gt;0, RANK(N549,(N549:P549,Q549:AE549)),0)</f>
        <v>1</v>
      </c>
      <c r="E549" s="7">
        <f>IF(O549&gt;0,RANK(O549,(N549:P549,Q549:AE549)),0)</f>
        <v>2</v>
      </c>
      <c r="F549" s="7">
        <f>IF(P549&gt;0,RANK(P549,(N549:P549,Q549:AE549)),0)</f>
        <v>0</v>
      </c>
      <c r="G549" s="53">
        <f t="shared" si="205"/>
        <v>794</v>
      </c>
      <c r="H549" s="56">
        <f t="shared" si="206"/>
        <v>0.15468536917981687</v>
      </c>
      <c r="I549" s="2"/>
      <c r="J549" s="2">
        <f t="shared" si="208"/>
        <v>0.55873758036236121</v>
      </c>
      <c r="K549" s="2">
        <f t="shared" si="209"/>
        <v>0.40405221118254431</v>
      </c>
      <c r="L549" s="2">
        <f t="shared" si="210"/>
        <v>0</v>
      </c>
      <c r="M549" s="2">
        <f t="shared" si="211"/>
        <v>3.7210208455094484E-2</v>
      </c>
      <c r="N549" s="1">
        <v>2868</v>
      </c>
      <c r="O549" s="1">
        <v>2074</v>
      </c>
      <c r="Q549" s="1">
        <v>91</v>
      </c>
      <c r="S549" s="1">
        <v>100</v>
      </c>
      <c r="V549" s="1">
        <v>0</v>
      </c>
      <c r="W549" s="1">
        <v>0</v>
      </c>
      <c r="X549" s="1">
        <v>0</v>
      </c>
      <c r="AG549" s="5">
        <f>IF(Q549&gt;0,RANK(Q549,(N549:P549,Q549:AE549)),0)</f>
        <v>4</v>
      </c>
      <c r="AH549" s="5">
        <f>IF(R549&gt;0,RANK(R549,(N549:P549,Q549:AE549)),0)</f>
        <v>0</v>
      </c>
      <c r="AI549" s="5">
        <f>IF(T549&gt;0,RANK(T549,(N549:P549,Q549:AE549)),0)</f>
        <v>0</v>
      </c>
      <c r="AJ549" s="5">
        <f>IF(S549&gt;0,RANK(S549,(N549:P549,Q549:AE549)),0)</f>
        <v>3</v>
      </c>
      <c r="AK549" s="2">
        <f t="shared" si="212"/>
        <v>1.7728423923631404E-2</v>
      </c>
      <c r="AL549" s="2">
        <f t="shared" si="213"/>
        <v>0</v>
      </c>
      <c r="AM549" s="2">
        <f t="shared" si="214"/>
        <v>0</v>
      </c>
      <c r="AN549" s="2">
        <f t="shared" si="215"/>
        <v>1.948178453146308E-2</v>
      </c>
      <c r="AP549" t="s">
        <v>799</v>
      </c>
      <c r="AQ549" t="s">
        <v>399</v>
      </c>
      <c r="AR549">
        <v>2</v>
      </c>
      <c r="AT549" s="88">
        <v>54</v>
      </c>
      <c r="AU549" s="90">
        <v>31</v>
      </c>
      <c r="AV549" s="93">
        <f t="shared" si="216"/>
        <v>54031</v>
      </c>
      <c r="AX549" s="5" t="s">
        <v>199</v>
      </c>
    </row>
    <row r="550" spans="1:50" hidden="1" outlineLevel="1">
      <c r="A550" t="s">
        <v>52</v>
      </c>
      <c r="B550" t="s">
        <v>399</v>
      </c>
      <c r="C550" s="1">
        <f t="shared" si="207"/>
        <v>26068</v>
      </c>
      <c r="D550" s="7">
        <f>IF(N550&gt;0, RANK(N550,(N550:P550,Q550:AE550)),0)</f>
        <v>1</v>
      </c>
      <c r="E550" s="7">
        <f>IF(O550&gt;0,RANK(O550,(N550:P550,Q550:AE550)),0)</f>
        <v>2</v>
      </c>
      <c r="F550" s="7">
        <f>IF(P550&gt;0,RANK(P550,(N550:P550,Q550:AE550)),0)</f>
        <v>0</v>
      </c>
      <c r="G550" s="53">
        <f t="shared" si="205"/>
        <v>358</v>
      </c>
      <c r="H550" s="56">
        <f t="shared" si="206"/>
        <v>1.373331287402179E-2</v>
      </c>
      <c r="I550" s="2"/>
      <c r="J550" s="2">
        <f t="shared" si="208"/>
        <v>0.49171397882461254</v>
      </c>
      <c r="K550" s="2">
        <f t="shared" si="209"/>
        <v>0.47798066595059074</v>
      </c>
      <c r="L550" s="2">
        <f t="shared" si="210"/>
        <v>0</v>
      </c>
      <c r="M550" s="2">
        <f t="shared" si="211"/>
        <v>3.0305355224796715E-2</v>
      </c>
      <c r="N550" s="1">
        <v>12818</v>
      </c>
      <c r="O550" s="1">
        <v>12460</v>
      </c>
      <c r="Q550" s="1">
        <v>253</v>
      </c>
      <c r="S550" s="1">
        <v>534</v>
      </c>
      <c r="V550" s="1">
        <v>3</v>
      </c>
      <c r="W550" s="1">
        <v>0</v>
      </c>
      <c r="X550" s="1">
        <v>0</v>
      </c>
      <c r="AG550" s="5">
        <f>IF(Q550&gt;0,RANK(Q550,(N550:P550,Q550:AE550)),0)</f>
        <v>4</v>
      </c>
      <c r="AH550" s="5">
        <f>IF(R550&gt;0,RANK(R550,(N550:P550,Q550:AE550)),0)</f>
        <v>0</v>
      </c>
      <c r="AI550" s="5">
        <f>IF(T550&gt;0,RANK(T550,(N550:P550,Q550:AE550)),0)</f>
        <v>0</v>
      </c>
      <c r="AJ550" s="5">
        <f>IF(S550&gt;0,RANK(S550,(N550:P550,Q550:AE550)),0)</f>
        <v>3</v>
      </c>
      <c r="AK550" s="2">
        <f t="shared" si="212"/>
        <v>9.7053859137640024E-3</v>
      </c>
      <c r="AL550" s="2">
        <f t="shared" si="213"/>
        <v>0</v>
      </c>
      <c r="AM550" s="2">
        <f t="shared" si="214"/>
        <v>0</v>
      </c>
      <c r="AN550" s="2">
        <f t="shared" si="215"/>
        <v>2.0484885683596746E-2</v>
      </c>
      <c r="AP550" t="s">
        <v>52</v>
      </c>
      <c r="AQ550" t="s">
        <v>399</v>
      </c>
      <c r="AR550">
        <v>1</v>
      </c>
      <c r="AT550" s="88">
        <v>54</v>
      </c>
      <c r="AU550" s="90">
        <v>33</v>
      </c>
      <c r="AV550" s="93">
        <f t="shared" si="216"/>
        <v>54033</v>
      </c>
      <c r="AX550" s="5" t="s">
        <v>199</v>
      </c>
    </row>
    <row r="551" spans="1:50" hidden="1" outlineLevel="1">
      <c r="A551" t="s">
        <v>282</v>
      </c>
      <c r="B551" t="s">
        <v>399</v>
      </c>
      <c r="C551" s="1">
        <f t="shared" si="207"/>
        <v>11601</v>
      </c>
      <c r="D551" s="7">
        <f>IF(N551&gt;0, RANK(N551,(N551:P551,Q551:AE551)),0)</f>
        <v>2</v>
      </c>
      <c r="E551" s="7">
        <f>IF(O551&gt;0,RANK(O551,(N551:P551,Q551:AE551)),0)</f>
        <v>1</v>
      </c>
      <c r="F551" s="7">
        <f>IF(P551&gt;0,RANK(P551,(N551:P551,Q551:AE551)),0)</f>
        <v>0</v>
      </c>
      <c r="G551" s="53">
        <f t="shared" si="205"/>
        <v>203</v>
      </c>
      <c r="H551" s="56">
        <f t="shared" si="206"/>
        <v>1.7498491509352641E-2</v>
      </c>
      <c r="I551" s="2"/>
      <c r="J551" s="2">
        <f t="shared" si="208"/>
        <v>0.47478665632273082</v>
      </c>
      <c r="K551" s="2">
        <f t="shared" si="209"/>
        <v>0.49228514783208344</v>
      </c>
      <c r="L551" s="2">
        <f t="shared" si="210"/>
        <v>0</v>
      </c>
      <c r="M551" s="2">
        <f t="shared" si="211"/>
        <v>3.2928195845185804E-2</v>
      </c>
      <c r="N551" s="1">
        <v>5508</v>
      </c>
      <c r="O551" s="1">
        <v>5711</v>
      </c>
      <c r="Q551" s="1">
        <v>85</v>
      </c>
      <c r="S551" s="1">
        <v>296</v>
      </c>
      <c r="V551" s="1">
        <v>1</v>
      </c>
      <c r="W551" s="1">
        <v>0</v>
      </c>
      <c r="X551" s="1">
        <v>0</v>
      </c>
      <c r="AG551" s="5">
        <f>IF(Q551&gt;0,RANK(Q551,(N551:P551,Q551:AE551)),0)</f>
        <v>4</v>
      </c>
      <c r="AH551" s="5">
        <f>IF(R551&gt;0,RANK(R551,(N551:P551,Q551:AE551)),0)</f>
        <v>0</v>
      </c>
      <c r="AI551" s="5">
        <f>IF(T551&gt;0,RANK(T551,(N551:P551,Q551:AE551)),0)</f>
        <v>0</v>
      </c>
      <c r="AJ551" s="5">
        <f>IF(S551&gt;0,RANK(S551,(N551:P551,Q551:AE551)),0)</f>
        <v>3</v>
      </c>
      <c r="AK551" s="2">
        <f t="shared" si="212"/>
        <v>7.3269545728816485E-3</v>
      </c>
      <c r="AL551" s="2">
        <f t="shared" si="213"/>
        <v>0</v>
      </c>
      <c r="AM551" s="2">
        <f t="shared" si="214"/>
        <v>0</v>
      </c>
      <c r="AN551" s="2">
        <f t="shared" si="215"/>
        <v>2.5515041806740798E-2</v>
      </c>
      <c r="AP551" t="s">
        <v>282</v>
      </c>
      <c r="AQ551" t="s">
        <v>399</v>
      </c>
      <c r="AR551">
        <v>2</v>
      </c>
      <c r="AT551" s="88">
        <v>54</v>
      </c>
      <c r="AU551" s="90">
        <v>35</v>
      </c>
      <c r="AV551" s="93">
        <f t="shared" si="216"/>
        <v>54035</v>
      </c>
      <c r="AX551" s="5" t="s">
        <v>199</v>
      </c>
    </row>
    <row r="552" spans="1:50" hidden="1" outlineLevel="1">
      <c r="A552" t="s">
        <v>536</v>
      </c>
      <c r="B552" t="s">
        <v>399</v>
      </c>
      <c r="C552" s="1">
        <f t="shared" si="207"/>
        <v>21765</v>
      </c>
      <c r="D552" s="7">
        <f>IF(N552&gt;0, RANK(N552,(N552:P552,Q552:AE552)),0)</f>
        <v>1</v>
      </c>
      <c r="E552" s="7">
        <f>IF(O552&gt;0,RANK(O552,(N552:P552,Q552:AE552)),0)</f>
        <v>2</v>
      </c>
      <c r="F552" s="7">
        <f>IF(P552&gt;0,RANK(P552,(N552:P552,Q552:AE552)),0)</f>
        <v>0</v>
      </c>
      <c r="G552" s="53">
        <f t="shared" si="205"/>
        <v>1577</v>
      </c>
      <c r="H552" s="56">
        <f t="shared" si="206"/>
        <v>7.2455777624626697E-2</v>
      </c>
      <c r="I552" s="2"/>
      <c r="J552" s="2">
        <f t="shared" si="208"/>
        <v>0.50957960027567195</v>
      </c>
      <c r="K552" s="2">
        <f t="shared" si="209"/>
        <v>0.43712382265104527</v>
      </c>
      <c r="L552" s="2">
        <f t="shared" si="210"/>
        <v>0</v>
      </c>
      <c r="M552" s="2">
        <f t="shared" si="211"/>
        <v>5.329657707328278E-2</v>
      </c>
      <c r="N552" s="1">
        <v>11091</v>
      </c>
      <c r="O552" s="1">
        <v>9514</v>
      </c>
      <c r="Q552" s="1">
        <v>490</v>
      </c>
      <c r="S552" s="1">
        <v>666</v>
      </c>
      <c r="V552" s="1">
        <v>4</v>
      </c>
      <c r="W552" s="1">
        <v>0</v>
      </c>
      <c r="X552" s="1">
        <v>0</v>
      </c>
      <c r="AG552" s="5">
        <f>IF(Q552&gt;0,RANK(Q552,(N552:P552,Q552:AE552)),0)</f>
        <v>4</v>
      </c>
      <c r="AH552" s="5">
        <f>IF(R552&gt;0,RANK(R552,(N552:P552,Q552:AE552)),0)</f>
        <v>0</v>
      </c>
      <c r="AI552" s="5">
        <f>IF(T552&gt;0,RANK(T552,(N552:P552,Q552:AE552)),0)</f>
        <v>0</v>
      </c>
      <c r="AJ552" s="5">
        <f>IF(S552&gt;0,RANK(S552,(N552:P552,Q552:AE552)),0)</f>
        <v>3</v>
      </c>
      <c r="AK552" s="2">
        <f t="shared" si="212"/>
        <v>2.2513209280955664E-2</v>
      </c>
      <c r="AL552" s="2">
        <f t="shared" si="213"/>
        <v>0</v>
      </c>
      <c r="AM552" s="2">
        <f t="shared" si="214"/>
        <v>0</v>
      </c>
      <c r="AN552" s="2">
        <f t="shared" si="215"/>
        <v>3.0599586492074431E-2</v>
      </c>
      <c r="AP552" t="s">
        <v>536</v>
      </c>
      <c r="AQ552" t="s">
        <v>399</v>
      </c>
      <c r="AR552">
        <v>2</v>
      </c>
      <c r="AT552" s="88">
        <v>54</v>
      </c>
      <c r="AU552" s="90">
        <v>37</v>
      </c>
      <c r="AV552" s="93">
        <f t="shared" si="216"/>
        <v>54037</v>
      </c>
      <c r="AX552" s="5" t="s">
        <v>199</v>
      </c>
    </row>
    <row r="553" spans="1:50" hidden="1" outlineLevel="1">
      <c r="A553" t="s">
        <v>930</v>
      </c>
      <c r="B553" t="s">
        <v>399</v>
      </c>
      <c r="C553" s="1">
        <f t="shared" si="207"/>
        <v>74286</v>
      </c>
      <c r="D553" s="7">
        <f>IF(N553&gt;0, RANK(N553,(N553:P553,Q553:AE553)),0)</f>
        <v>1</v>
      </c>
      <c r="E553" s="7">
        <f>IF(O553&gt;0,RANK(O553,(N553:P553,Q553:AE553)),0)</f>
        <v>2</v>
      </c>
      <c r="F553" s="7">
        <f>IF(P553&gt;0,RANK(P553,(N553:P553,Q553:AE553)),0)</f>
        <v>0</v>
      </c>
      <c r="G553" s="53">
        <f t="shared" si="205"/>
        <v>7201</v>
      </c>
      <c r="H553" s="56">
        <f t="shared" si="206"/>
        <v>9.6936165630132187E-2</v>
      </c>
      <c r="I553" s="2"/>
      <c r="J553" s="2">
        <f t="shared" si="208"/>
        <v>0.52210376113938028</v>
      </c>
      <c r="K553" s="2">
        <f t="shared" si="209"/>
        <v>0.42516759550924804</v>
      </c>
      <c r="L553" s="2">
        <f t="shared" si="210"/>
        <v>0</v>
      </c>
      <c r="M553" s="2">
        <f t="shared" si="211"/>
        <v>5.2728643351371673E-2</v>
      </c>
      <c r="N553" s="1">
        <v>38785</v>
      </c>
      <c r="O553" s="1">
        <v>31584</v>
      </c>
      <c r="Q553" s="1">
        <v>563</v>
      </c>
      <c r="S553" s="1">
        <v>3352</v>
      </c>
      <c r="V553" s="1">
        <v>2</v>
      </c>
      <c r="W553" s="1">
        <v>0</v>
      </c>
      <c r="X553" s="1">
        <v>0</v>
      </c>
      <c r="AG553" s="5">
        <f>IF(Q553&gt;0,RANK(Q553,(N553:P553,Q553:AE553)),0)</f>
        <v>4</v>
      </c>
      <c r="AH553" s="5">
        <f>IF(R553&gt;0,RANK(R553,(N553:P553,Q553:AE553)),0)</f>
        <v>0</v>
      </c>
      <c r="AI553" s="5">
        <f>IF(T553&gt;0,RANK(T553,(N553:P553,Q553:AE553)),0)</f>
        <v>0</v>
      </c>
      <c r="AJ553" s="5">
        <f>IF(S553&gt;0,RANK(S553,(N553:P553,Q553:AE553)),0)</f>
        <v>3</v>
      </c>
      <c r="AK553" s="2">
        <f t="shared" si="212"/>
        <v>7.5788170045499826E-3</v>
      </c>
      <c r="AL553" s="2">
        <f t="shared" si="213"/>
        <v>0</v>
      </c>
      <c r="AM553" s="2">
        <f t="shared" si="214"/>
        <v>0</v>
      </c>
      <c r="AN553" s="2">
        <f t="shared" si="215"/>
        <v>4.5122903373448563E-2</v>
      </c>
      <c r="AP553" t="s">
        <v>930</v>
      </c>
      <c r="AQ553" t="s">
        <v>399</v>
      </c>
      <c r="AR553">
        <v>2</v>
      </c>
      <c r="AT553" s="88">
        <v>54</v>
      </c>
      <c r="AU553" s="90">
        <v>39</v>
      </c>
      <c r="AV553" s="93">
        <f t="shared" si="216"/>
        <v>54039</v>
      </c>
      <c r="AX553" s="5" t="s">
        <v>199</v>
      </c>
    </row>
    <row r="554" spans="1:50" hidden="1" outlineLevel="1">
      <c r="A554" t="s">
        <v>112</v>
      </c>
      <c r="B554" t="s">
        <v>399</v>
      </c>
      <c r="C554" s="1">
        <f t="shared" si="207"/>
        <v>6345</v>
      </c>
      <c r="D554" s="7">
        <f>IF(N554&gt;0, RANK(N554,(N554:P554,Q554:AE554)),0)</f>
        <v>2</v>
      </c>
      <c r="E554" s="7">
        <f>IF(O554&gt;0,RANK(O554,(N554:P554,Q554:AE554)),0)</f>
        <v>1</v>
      </c>
      <c r="F554" s="7">
        <f>IF(P554&gt;0,RANK(P554,(N554:P554,Q554:AE554)),0)</f>
        <v>0</v>
      </c>
      <c r="G554" s="53">
        <f t="shared" si="205"/>
        <v>272</v>
      </c>
      <c r="H554" s="56">
        <f t="shared" si="206"/>
        <v>4.2868400315208825E-2</v>
      </c>
      <c r="I554" s="2"/>
      <c r="J554" s="2">
        <f t="shared" si="208"/>
        <v>0.46020488573680063</v>
      </c>
      <c r="K554" s="2">
        <f t="shared" si="209"/>
        <v>0.50307328605200941</v>
      </c>
      <c r="L554" s="2">
        <f t="shared" si="210"/>
        <v>0</v>
      </c>
      <c r="M554" s="2">
        <f t="shared" si="211"/>
        <v>3.6721828211189966E-2</v>
      </c>
      <c r="N554" s="1">
        <v>2920</v>
      </c>
      <c r="O554" s="1">
        <v>3192</v>
      </c>
      <c r="Q554" s="1">
        <v>96</v>
      </c>
      <c r="S554" s="1">
        <v>135</v>
      </c>
      <c r="V554" s="1">
        <v>2</v>
      </c>
      <c r="W554" s="1">
        <v>0</v>
      </c>
      <c r="X554" s="1">
        <v>0</v>
      </c>
      <c r="AG554" s="5">
        <f>IF(Q554&gt;0,RANK(Q554,(N554:P554,Q554:AE554)),0)</f>
        <v>4</v>
      </c>
      <c r="AH554" s="5">
        <f>IF(R554&gt;0,RANK(R554,(N554:P554,Q554:AE554)),0)</f>
        <v>0</v>
      </c>
      <c r="AI554" s="5">
        <f>IF(T554&gt;0,RANK(T554,(N554:P554,Q554:AE554)),0)</f>
        <v>0</v>
      </c>
      <c r="AJ554" s="5">
        <f>IF(S554&gt;0,RANK(S554,(N554:P554,Q554:AE554)),0)</f>
        <v>3</v>
      </c>
      <c r="AK554" s="2">
        <f t="shared" si="212"/>
        <v>1.5130023640661938E-2</v>
      </c>
      <c r="AL554" s="2">
        <f t="shared" si="213"/>
        <v>0</v>
      </c>
      <c r="AM554" s="2">
        <f t="shared" si="214"/>
        <v>0</v>
      </c>
      <c r="AN554" s="2">
        <f t="shared" si="215"/>
        <v>2.1276595744680851E-2</v>
      </c>
      <c r="AP554" t="s">
        <v>112</v>
      </c>
      <c r="AQ554" t="s">
        <v>399</v>
      </c>
      <c r="AR554">
        <v>2</v>
      </c>
      <c r="AT554" s="88">
        <v>54</v>
      </c>
      <c r="AU554" s="90">
        <v>41</v>
      </c>
      <c r="AV554" s="93">
        <f t="shared" si="216"/>
        <v>54041</v>
      </c>
      <c r="AX554" s="5" t="s">
        <v>199</v>
      </c>
    </row>
    <row r="555" spans="1:50" hidden="1" outlineLevel="1">
      <c r="A555" t="s">
        <v>750</v>
      </c>
      <c r="B555" t="s">
        <v>399</v>
      </c>
      <c r="C555" s="1">
        <f t="shared" si="207"/>
        <v>6916</v>
      </c>
      <c r="D555" s="7">
        <f>IF(N555&gt;0, RANK(N555,(N555:P555,Q555:AE555)),0)</f>
        <v>1</v>
      </c>
      <c r="E555" s="7">
        <f>IF(O555&gt;0,RANK(O555,(N555:P555,Q555:AE555)),0)</f>
        <v>2</v>
      </c>
      <c r="F555" s="7">
        <f>IF(P555&gt;0,RANK(P555,(N555:P555,Q555:AE555)),0)</f>
        <v>0</v>
      </c>
      <c r="G555" s="53">
        <f t="shared" si="205"/>
        <v>1765</v>
      </c>
      <c r="H555" s="56">
        <f t="shared" si="206"/>
        <v>0.2552053209947947</v>
      </c>
      <c r="I555" s="2"/>
      <c r="J555" s="2">
        <f t="shared" si="208"/>
        <v>0.61321573163678422</v>
      </c>
      <c r="K555" s="2">
        <f t="shared" si="209"/>
        <v>0.35801041064198957</v>
      </c>
      <c r="L555" s="2">
        <f t="shared" si="210"/>
        <v>0</v>
      </c>
      <c r="M555" s="2">
        <f t="shared" si="211"/>
        <v>2.8773857721226204E-2</v>
      </c>
      <c r="N555" s="1">
        <v>4241</v>
      </c>
      <c r="O555" s="1">
        <v>2476</v>
      </c>
      <c r="Q555" s="1">
        <v>47</v>
      </c>
      <c r="S555" s="1">
        <v>152</v>
      </c>
      <c r="V555" s="1">
        <v>0</v>
      </c>
      <c r="W555" s="1">
        <v>0</v>
      </c>
      <c r="X555" s="1">
        <v>0</v>
      </c>
      <c r="AG555" s="5">
        <f>IF(Q555&gt;0,RANK(Q555,(N555:P555,Q555:AE555)),0)</f>
        <v>4</v>
      </c>
      <c r="AH555" s="5">
        <f>IF(R555&gt;0,RANK(R555,(N555:P555,Q555:AE555)),0)</f>
        <v>0</v>
      </c>
      <c r="AI555" s="5">
        <f>IF(T555&gt;0,RANK(T555,(N555:P555,Q555:AE555)),0)</f>
        <v>0</v>
      </c>
      <c r="AJ555" s="5">
        <f>IF(S555&gt;0,RANK(S555,(N555:P555,Q555:AE555)),0)</f>
        <v>3</v>
      </c>
      <c r="AK555" s="2">
        <f t="shared" si="212"/>
        <v>6.7958357432041641E-3</v>
      </c>
      <c r="AL555" s="2">
        <f t="shared" si="213"/>
        <v>0</v>
      </c>
      <c r="AM555" s="2">
        <f t="shared" si="214"/>
        <v>0</v>
      </c>
      <c r="AN555" s="2">
        <f t="shared" si="215"/>
        <v>2.197802197802198E-2</v>
      </c>
      <c r="AP555" t="s">
        <v>750</v>
      </c>
      <c r="AQ555" t="s">
        <v>399</v>
      </c>
      <c r="AR555">
        <v>3</v>
      </c>
      <c r="AT555" s="88">
        <v>54</v>
      </c>
      <c r="AU555" s="90">
        <v>43</v>
      </c>
      <c r="AV555" s="93">
        <f t="shared" si="216"/>
        <v>54043</v>
      </c>
      <c r="AX555" s="5" t="s">
        <v>199</v>
      </c>
    </row>
    <row r="556" spans="1:50" hidden="1" outlineLevel="1">
      <c r="A556" t="s">
        <v>236</v>
      </c>
      <c r="B556" t="s">
        <v>399</v>
      </c>
      <c r="C556" s="1">
        <f t="shared" si="207"/>
        <v>12027</v>
      </c>
      <c r="D556" s="7">
        <f>IF(N556&gt;0, RANK(N556,(N556:P556,Q556:AE556)),0)</f>
        <v>1</v>
      </c>
      <c r="E556" s="7">
        <f>IF(O556&gt;0,RANK(O556,(N556:P556,Q556:AE556)),0)</f>
        <v>2</v>
      </c>
      <c r="F556" s="7">
        <f>IF(P556&gt;0,RANK(P556,(N556:P556,Q556:AE556)),0)</f>
        <v>0</v>
      </c>
      <c r="G556" s="53">
        <f t="shared" si="205"/>
        <v>7087</v>
      </c>
      <c r="H556" s="56">
        <f t="shared" si="206"/>
        <v>0.58925750394944709</v>
      </c>
      <c r="I556" s="2"/>
      <c r="J556" s="2">
        <f t="shared" si="208"/>
        <v>0.78822649039660764</v>
      </c>
      <c r="K556" s="2">
        <f t="shared" si="209"/>
        <v>0.19896898644716055</v>
      </c>
      <c r="L556" s="2">
        <f t="shared" si="210"/>
        <v>0</v>
      </c>
      <c r="M556" s="2">
        <f t="shared" si="211"/>
        <v>1.2804523156231817E-2</v>
      </c>
      <c r="N556" s="1">
        <v>9480</v>
      </c>
      <c r="O556" s="1">
        <v>2393</v>
      </c>
      <c r="Q556" s="1">
        <v>64</v>
      </c>
      <c r="S556" s="1">
        <v>89</v>
      </c>
      <c r="V556" s="1">
        <v>1</v>
      </c>
      <c r="W556" s="1">
        <v>0</v>
      </c>
      <c r="X556" s="1">
        <v>0</v>
      </c>
      <c r="AG556" s="5">
        <f>IF(Q556&gt;0,RANK(Q556,(N556:P556,Q556:AE556)),0)</f>
        <v>4</v>
      </c>
      <c r="AH556" s="5">
        <f>IF(R556&gt;0,RANK(R556,(N556:P556,Q556:AE556)),0)</f>
        <v>0</v>
      </c>
      <c r="AI556" s="5">
        <f>IF(T556&gt;0,RANK(T556,(N556:P556,Q556:AE556)),0)</f>
        <v>0</v>
      </c>
      <c r="AJ556" s="5">
        <f>IF(S556&gt;0,RANK(S556,(N556:P556,Q556:AE556)),0)</f>
        <v>3</v>
      </c>
      <c r="AK556" s="2">
        <f t="shared" si="212"/>
        <v>5.3213602727197138E-3</v>
      </c>
      <c r="AL556" s="2">
        <f t="shared" si="213"/>
        <v>0</v>
      </c>
      <c r="AM556" s="2">
        <f t="shared" si="214"/>
        <v>0</v>
      </c>
      <c r="AN556" s="2">
        <f t="shared" si="215"/>
        <v>7.4000166292508525E-3</v>
      </c>
      <c r="AP556" t="s">
        <v>236</v>
      </c>
      <c r="AQ556" t="s">
        <v>399</v>
      </c>
      <c r="AR556">
        <v>3</v>
      </c>
      <c r="AT556" s="88">
        <v>54</v>
      </c>
      <c r="AU556" s="90">
        <v>45</v>
      </c>
      <c r="AV556" s="93">
        <f t="shared" si="216"/>
        <v>54045</v>
      </c>
      <c r="AX556" s="5" t="s">
        <v>199</v>
      </c>
    </row>
    <row r="557" spans="1:50" hidden="1" outlineLevel="1">
      <c r="A557" t="s">
        <v>461</v>
      </c>
      <c r="B557" t="s">
        <v>399</v>
      </c>
      <c r="C557" s="1">
        <f t="shared" si="207"/>
        <v>6077</v>
      </c>
      <c r="D557" s="7">
        <f>IF(N557&gt;0, RANK(N557,(N557:P557,Q557:AE557)),0)</f>
        <v>1</v>
      </c>
      <c r="E557" s="7">
        <f>IF(O557&gt;0,RANK(O557,(N557:P557,Q557:AE557)),0)</f>
        <v>2</v>
      </c>
      <c r="F557" s="7">
        <f>IF(P557&gt;0,RANK(P557,(N557:P557,Q557:AE557)),0)</f>
        <v>0</v>
      </c>
      <c r="G557" s="53">
        <f t="shared" si="205"/>
        <v>2088</v>
      </c>
      <c r="H557" s="56">
        <f t="shared" si="206"/>
        <v>0.3435905874609182</v>
      </c>
      <c r="I557" s="2"/>
      <c r="J557" s="2">
        <f t="shared" si="208"/>
        <v>0.65937140036202069</v>
      </c>
      <c r="K557" s="2">
        <f t="shared" si="209"/>
        <v>0.31578081290110249</v>
      </c>
      <c r="L557" s="2">
        <f t="shared" si="210"/>
        <v>0</v>
      </c>
      <c r="M557" s="2">
        <f t="shared" si="211"/>
        <v>2.484778673687682E-2</v>
      </c>
      <c r="N557" s="1">
        <v>4007</v>
      </c>
      <c r="O557" s="1">
        <v>1919</v>
      </c>
      <c r="Q557" s="1">
        <v>63</v>
      </c>
      <c r="S557" s="1">
        <v>88</v>
      </c>
      <c r="V557" s="1">
        <v>0</v>
      </c>
      <c r="W557" s="1">
        <v>0</v>
      </c>
      <c r="X557" s="1">
        <v>0</v>
      </c>
      <c r="AG557" s="5">
        <f>IF(Q557&gt;0,RANK(Q557,(N557:P557,Q557:AE557)),0)</f>
        <v>4</v>
      </c>
      <c r="AH557" s="5">
        <f>IF(R557&gt;0,RANK(R557,(N557:P557,Q557:AE557)),0)</f>
        <v>0</v>
      </c>
      <c r="AI557" s="5">
        <f>IF(T557&gt;0,RANK(T557,(N557:P557,Q557:AE557)),0)</f>
        <v>0</v>
      </c>
      <c r="AJ557" s="5">
        <f>IF(S557&gt;0,RANK(S557,(N557:P557,Q557:AE557)),0)</f>
        <v>3</v>
      </c>
      <c r="AK557" s="2">
        <f t="shared" si="212"/>
        <v>1.0366957380286326E-2</v>
      </c>
      <c r="AL557" s="2">
        <f t="shared" si="213"/>
        <v>0</v>
      </c>
      <c r="AM557" s="2">
        <f t="shared" si="214"/>
        <v>0</v>
      </c>
      <c r="AN557" s="2">
        <f t="shared" si="215"/>
        <v>1.4480829356590423E-2</v>
      </c>
      <c r="AP557" t="s">
        <v>461</v>
      </c>
      <c r="AQ557" t="s">
        <v>399</v>
      </c>
      <c r="AR557">
        <v>3</v>
      </c>
      <c r="AT557" s="88">
        <v>54</v>
      </c>
      <c r="AU557" s="90">
        <v>47</v>
      </c>
      <c r="AV557" s="93">
        <f t="shared" si="216"/>
        <v>54047</v>
      </c>
      <c r="AX557" s="5" t="s">
        <v>199</v>
      </c>
    </row>
    <row r="558" spans="1:50" hidden="1" outlineLevel="1">
      <c r="A558" t="s">
        <v>143</v>
      </c>
      <c r="B558" t="s">
        <v>399</v>
      </c>
      <c r="C558" s="1">
        <f t="shared" si="207"/>
        <v>21411</v>
      </c>
      <c r="D558" s="7">
        <f>IF(N558&gt;0, RANK(N558,(N558:P558,Q558:AE558)),0)</f>
        <v>1</v>
      </c>
      <c r="E558" s="7">
        <f>IF(O558&gt;0,RANK(O558,(N558:P558,Q558:AE558)),0)</f>
        <v>2</v>
      </c>
      <c r="F558" s="7">
        <f>IF(P558&gt;0,RANK(P558,(N558:P558,Q558:AE558)),0)</f>
        <v>0</v>
      </c>
      <c r="G558" s="53">
        <f t="shared" si="205"/>
        <v>2122</v>
      </c>
      <c r="H558" s="56">
        <f t="shared" si="206"/>
        <v>9.9107935173508938E-2</v>
      </c>
      <c r="I558" s="2"/>
      <c r="J558" s="2">
        <f t="shared" si="208"/>
        <v>0.53047498949138294</v>
      </c>
      <c r="K558" s="2">
        <f t="shared" si="209"/>
        <v>0.43136705431787398</v>
      </c>
      <c r="L558" s="2">
        <f t="shared" si="210"/>
        <v>0</v>
      </c>
      <c r="M558" s="2">
        <f t="shared" si="211"/>
        <v>3.8157956190743081E-2</v>
      </c>
      <c r="N558" s="1">
        <v>11358</v>
      </c>
      <c r="O558" s="1">
        <v>9236</v>
      </c>
      <c r="Q558" s="1">
        <v>370</v>
      </c>
      <c r="S558" s="1">
        <v>446</v>
      </c>
      <c r="V558" s="1">
        <v>1</v>
      </c>
      <c r="W558" s="1">
        <v>0</v>
      </c>
      <c r="X558" s="1">
        <v>0</v>
      </c>
      <c r="AG558" s="5">
        <f>IF(Q558&gt;0,RANK(Q558,(N558:P558,Q558:AE558)),0)</f>
        <v>4</v>
      </c>
      <c r="AH558" s="5">
        <f>IF(R558&gt;0,RANK(R558,(N558:P558,Q558:AE558)),0)</f>
        <v>0</v>
      </c>
      <c r="AI558" s="5">
        <f>IF(T558&gt;0,RANK(T558,(N558:P558,Q558:AE558)),0)</f>
        <v>0</v>
      </c>
      <c r="AJ558" s="5">
        <f>IF(S558&gt;0,RANK(S558,(N558:P558,Q558:AE558)),0)</f>
        <v>3</v>
      </c>
      <c r="AK558" s="2">
        <f t="shared" si="212"/>
        <v>1.7280836952968101E-2</v>
      </c>
      <c r="AL558" s="2">
        <f t="shared" si="213"/>
        <v>0</v>
      </c>
      <c r="AM558" s="2">
        <f t="shared" si="214"/>
        <v>0</v>
      </c>
      <c r="AN558" s="2">
        <f t="shared" si="215"/>
        <v>2.0830414273037223E-2</v>
      </c>
      <c r="AP558" t="s">
        <v>143</v>
      </c>
      <c r="AQ558" t="s">
        <v>399</v>
      </c>
      <c r="AR558">
        <v>1</v>
      </c>
      <c r="AT558" s="88">
        <v>54</v>
      </c>
      <c r="AU558" s="90">
        <v>49</v>
      </c>
      <c r="AV558" s="93">
        <f t="shared" si="216"/>
        <v>54049</v>
      </c>
      <c r="AX558" s="5" t="s">
        <v>199</v>
      </c>
    </row>
    <row r="559" spans="1:50" hidden="1" outlineLevel="1">
      <c r="A559" t="s">
        <v>683</v>
      </c>
      <c r="B559" t="s">
        <v>399</v>
      </c>
      <c r="C559" s="1">
        <f t="shared" si="207"/>
        <v>12795</v>
      </c>
      <c r="D559" s="7">
        <f>IF(N559&gt;0, RANK(N559,(N559:P559,Q559:AE559)),0)</f>
        <v>1</v>
      </c>
      <c r="E559" s="7">
        <f>IF(O559&gt;0,RANK(O559,(N559:P559,Q559:AE559)),0)</f>
        <v>2</v>
      </c>
      <c r="F559" s="7">
        <f>IF(P559&gt;0,RANK(P559,(N559:P559,Q559:AE559)),0)</f>
        <v>0</v>
      </c>
      <c r="G559" s="53">
        <f t="shared" si="205"/>
        <v>786</v>
      </c>
      <c r="H559" s="56">
        <f t="shared" si="206"/>
        <v>6.1430246189917936E-2</v>
      </c>
      <c r="I559" s="2"/>
      <c r="J559" s="2">
        <f t="shared" si="208"/>
        <v>0.51527940601797573</v>
      </c>
      <c r="K559" s="2">
        <f t="shared" si="209"/>
        <v>0.45384915982805785</v>
      </c>
      <c r="L559" s="2">
        <f t="shared" si="210"/>
        <v>0</v>
      </c>
      <c r="M559" s="2">
        <f t="shared" si="211"/>
        <v>3.0871434153966426E-2</v>
      </c>
      <c r="N559" s="1">
        <v>6593</v>
      </c>
      <c r="O559" s="1">
        <v>5807</v>
      </c>
      <c r="Q559" s="1">
        <v>154</v>
      </c>
      <c r="S559" s="1">
        <v>241</v>
      </c>
      <c r="V559" s="1">
        <v>0</v>
      </c>
      <c r="W559" s="1">
        <v>0</v>
      </c>
      <c r="X559" s="1">
        <v>0</v>
      </c>
      <c r="AG559" s="5">
        <f>IF(Q559&gt;0,RANK(Q559,(N559:P559,Q559:AE559)),0)</f>
        <v>4</v>
      </c>
      <c r="AH559" s="5">
        <f>IF(R559&gt;0,RANK(R559,(N559:P559,Q559:AE559)),0)</f>
        <v>0</v>
      </c>
      <c r="AI559" s="5">
        <f>IF(T559&gt;0,RANK(T559,(N559:P559,Q559:AE559)),0)</f>
        <v>0</v>
      </c>
      <c r="AJ559" s="5">
        <f>IF(S559&gt;0,RANK(S559,(N559:P559,Q559:AE559)),0)</f>
        <v>3</v>
      </c>
      <c r="AK559" s="2">
        <f t="shared" si="212"/>
        <v>1.2035951543571708E-2</v>
      </c>
      <c r="AL559" s="2">
        <f t="shared" si="213"/>
        <v>0</v>
      </c>
      <c r="AM559" s="2">
        <f t="shared" si="214"/>
        <v>0</v>
      </c>
      <c r="AN559" s="2">
        <f t="shared" si="215"/>
        <v>1.8835482610394687E-2</v>
      </c>
      <c r="AP559" t="s">
        <v>683</v>
      </c>
      <c r="AQ559" t="s">
        <v>399</v>
      </c>
      <c r="AR559">
        <v>1</v>
      </c>
      <c r="AT559" s="88">
        <v>54</v>
      </c>
      <c r="AU559" s="90">
        <v>51</v>
      </c>
      <c r="AV559" s="93">
        <f t="shared" si="216"/>
        <v>54051</v>
      </c>
      <c r="AX559" s="5" t="s">
        <v>199</v>
      </c>
    </row>
    <row r="560" spans="1:50" hidden="1" outlineLevel="1">
      <c r="A560" t="s">
        <v>791</v>
      </c>
      <c r="B560" t="s">
        <v>399</v>
      </c>
      <c r="C560" s="1">
        <f t="shared" si="207"/>
        <v>9756</v>
      </c>
      <c r="D560" s="7">
        <f>IF(N560&gt;0, RANK(N560,(N560:P560,Q560:AE560)),0)</f>
        <v>1</v>
      </c>
      <c r="E560" s="7">
        <f>IF(O560&gt;0,RANK(O560,(N560:P560,Q560:AE560)),0)</f>
        <v>2</v>
      </c>
      <c r="F560" s="7">
        <f>IF(P560&gt;0,RANK(P560,(N560:P560,Q560:AE560)),0)</f>
        <v>0</v>
      </c>
      <c r="G560" s="53">
        <f t="shared" si="205"/>
        <v>983</v>
      </c>
      <c r="H560" s="56">
        <f t="shared" si="206"/>
        <v>0.10075850758507585</v>
      </c>
      <c r="I560" s="2"/>
      <c r="J560" s="2">
        <f t="shared" si="208"/>
        <v>0.53423534235342351</v>
      </c>
      <c r="K560" s="2">
        <f t="shared" si="209"/>
        <v>0.4334768347683477</v>
      </c>
      <c r="L560" s="2">
        <f t="shared" si="210"/>
        <v>0</v>
      </c>
      <c r="M560" s="2">
        <f t="shared" si="211"/>
        <v>3.2287822878228789E-2</v>
      </c>
      <c r="N560" s="1">
        <v>5212</v>
      </c>
      <c r="O560" s="1">
        <v>4229</v>
      </c>
      <c r="Q560" s="1">
        <v>104</v>
      </c>
      <c r="S560" s="1">
        <v>211</v>
      </c>
      <c r="V560" s="1">
        <v>0</v>
      </c>
      <c r="W560" s="1">
        <v>0</v>
      </c>
      <c r="X560" s="1">
        <v>0</v>
      </c>
      <c r="AG560" s="5">
        <f>IF(Q560&gt;0,RANK(Q560,(N560:P560,Q560:AE560)),0)</f>
        <v>4</v>
      </c>
      <c r="AH560" s="5">
        <f>IF(R560&gt;0,RANK(R560,(N560:P560,Q560:AE560)),0)</f>
        <v>0</v>
      </c>
      <c r="AI560" s="5">
        <f>IF(T560&gt;0,RANK(T560,(N560:P560,Q560:AE560)),0)</f>
        <v>0</v>
      </c>
      <c r="AJ560" s="5">
        <f>IF(S560&gt;0,RANK(S560,(N560:P560,Q560:AE560)),0)</f>
        <v>3</v>
      </c>
      <c r="AK560" s="2">
        <f t="shared" si="212"/>
        <v>1.066010660106601E-2</v>
      </c>
      <c r="AL560" s="2">
        <f t="shared" si="213"/>
        <v>0</v>
      </c>
      <c r="AM560" s="2">
        <f t="shared" si="214"/>
        <v>0</v>
      </c>
      <c r="AN560" s="2">
        <f t="shared" si="215"/>
        <v>2.162771627716277E-2</v>
      </c>
      <c r="AP560" t="s">
        <v>791</v>
      </c>
      <c r="AQ560" t="s">
        <v>399</v>
      </c>
      <c r="AR560">
        <v>2</v>
      </c>
      <c r="AT560" s="88">
        <v>54</v>
      </c>
      <c r="AU560" s="90">
        <v>53</v>
      </c>
      <c r="AV560" s="93">
        <f t="shared" si="216"/>
        <v>54053</v>
      </c>
      <c r="AX560" s="5" t="s">
        <v>199</v>
      </c>
    </row>
    <row r="561" spans="1:50" hidden="1" outlineLevel="1">
      <c r="A561" t="s">
        <v>31</v>
      </c>
      <c r="B561" t="s">
        <v>399</v>
      </c>
      <c r="C561" s="1">
        <f t="shared" si="207"/>
        <v>20868</v>
      </c>
      <c r="D561" s="7">
        <f>IF(N561&gt;0, RANK(N561,(N561:P561,Q561:AE561)),0)</f>
        <v>2</v>
      </c>
      <c r="E561" s="7">
        <f>IF(O561&gt;0,RANK(O561,(N561:P561,Q561:AE561)),0)</f>
        <v>1</v>
      </c>
      <c r="F561" s="7">
        <f>IF(P561&gt;0,RANK(P561,(N561:P561,Q561:AE561)),0)</f>
        <v>0</v>
      </c>
      <c r="G561" s="53">
        <f t="shared" si="205"/>
        <v>1717</v>
      </c>
      <c r="H561" s="56">
        <f t="shared" si="206"/>
        <v>8.2279087598236531E-2</v>
      </c>
      <c r="I561" s="2"/>
      <c r="J561" s="2">
        <f t="shared" si="208"/>
        <v>0.44359785317232125</v>
      </c>
      <c r="K561" s="2">
        <f t="shared" si="209"/>
        <v>0.5258769407705578</v>
      </c>
      <c r="L561" s="2">
        <f t="shared" si="210"/>
        <v>0</v>
      </c>
      <c r="M561" s="2">
        <f t="shared" si="211"/>
        <v>3.0525206057120946E-2</v>
      </c>
      <c r="N561" s="1">
        <v>9257</v>
      </c>
      <c r="O561" s="1">
        <v>10974</v>
      </c>
      <c r="Q561" s="1">
        <v>226</v>
      </c>
      <c r="S561" s="1">
        <v>410</v>
      </c>
      <c r="V561" s="1">
        <v>0</v>
      </c>
      <c r="W561" s="1">
        <v>0</v>
      </c>
      <c r="X561" s="1">
        <v>1</v>
      </c>
      <c r="AG561" s="5">
        <f>IF(Q561&gt;0,RANK(Q561,(N561:P561,Q561:AE561)),0)</f>
        <v>4</v>
      </c>
      <c r="AH561" s="5">
        <f>IF(R561&gt;0,RANK(R561,(N561:P561,Q561:AE561)),0)</f>
        <v>0</v>
      </c>
      <c r="AI561" s="5">
        <f>IF(T561&gt;0,RANK(T561,(N561:P561,Q561:AE561)),0)</f>
        <v>0</v>
      </c>
      <c r="AJ561" s="5">
        <f>IF(S561&gt;0,RANK(S561,(N561:P561,Q561:AE561)),0)</f>
        <v>3</v>
      </c>
      <c r="AK561" s="2">
        <f t="shared" si="212"/>
        <v>1.0829978915085298E-2</v>
      </c>
      <c r="AL561" s="2">
        <f t="shared" si="213"/>
        <v>0</v>
      </c>
      <c r="AM561" s="2">
        <f t="shared" si="214"/>
        <v>0</v>
      </c>
      <c r="AN561" s="2">
        <f t="shared" si="215"/>
        <v>1.9647306881349434E-2</v>
      </c>
      <c r="AP561" t="s">
        <v>31</v>
      </c>
      <c r="AQ561" t="s">
        <v>399</v>
      </c>
      <c r="AR561">
        <v>3</v>
      </c>
      <c r="AT561" s="88">
        <v>54</v>
      </c>
      <c r="AU561" s="90">
        <v>55</v>
      </c>
      <c r="AV561" s="93">
        <f t="shared" si="216"/>
        <v>54055</v>
      </c>
      <c r="AX561" s="5" t="s">
        <v>199</v>
      </c>
    </row>
    <row r="562" spans="1:50" hidden="1" outlineLevel="1">
      <c r="A562" t="s">
        <v>316</v>
      </c>
      <c r="B562" t="s">
        <v>399</v>
      </c>
      <c r="C562" s="1">
        <f t="shared" si="207"/>
        <v>10901</v>
      </c>
      <c r="D562" s="7">
        <f>IF(N562&gt;0, RANK(N562,(N562:P562,Q562:AE562)),0)</f>
        <v>2</v>
      </c>
      <c r="E562" s="7">
        <f>IF(O562&gt;0,RANK(O562,(N562:P562,Q562:AE562)),0)</f>
        <v>1</v>
      </c>
      <c r="F562" s="7">
        <f>IF(P562&gt;0,RANK(P562,(N562:P562,Q562:AE562)),0)</f>
        <v>0</v>
      </c>
      <c r="G562" s="53">
        <f t="shared" si="205"/>
        <v>834</v>
      </c>
      <c r="H562" s="56">
        <f t="shared" si="206"/>
        <v>7.6506742500688008E-2</v>
      </c>
      <c r="I562" s="2"/>
      <c r="J562" s="2">
        <f t="shared" si="208"/>
        <v>0.44711494358315751</v>
      </c>
      <c r="K562" s="2">
        <f t="shared" si="209"/>
        <v>0.52362168608384552</v>
      </c>
      <c r="L562" s="2">
        <f t="shared" si="210"/>
        <v>0</v>
      </c>
      <c r="M562" s="2">
        <f t="shared" si="211"/>
        <v>2.9263370332996974E-2</v>
      </c>
      <c r="N562" s="1">
        <v>4874</v>
      </c>
      <c r="O562" s="1">
        <v>5708</v>
      </c>
      <c r="Q562" s="1">
        <v>197</v>
      </c>
      <c r="S562" s="1">
        <v>120</v>
      </c>
      <c r="V562" s="1">
        <v>2</v>
      </c>
      <c r="W562" s="1">
        <v>0</v>
      </c>
      <c r="X562" s="1">
        <v>0</v>
      </c>
      <c r="AG562" s="5">
        <f>IF(Q562&gt;0,RANK(Q562,(N562:P562,Q562:AE562)),0)</f>
        <v>3</v>
      </c>
      <c r="AH562" s="5">
        <f>IF(R562&gt;0,RANK(R562,(N562:P562,Q562:AE562)),0)</f>
        <v>0</v>
      </c>
      <c r="AI562" s="5">
        <f>IF(T562&gt;0,RANK(T562,(N562:P562,Q562:AE562)),0)</f>
        <v>0</v>
      </c>
      <c r="AJ562" s="5">
        <f>IF(S562&gt;0,RANK(S562,(N562:P562,Q562:AE562)),0)</f>
        <v>4</v>
      </c>
      <c r="AK562" s="2">
        <f t="shared" si="212"/>
        <v>1.8071736537932301E-2</v>
      </c>
      <c r="AL562" s="2">
        <f t="shared" si="213"/>
        <v>0</v>
      </c>
      <c r="AM562" s="2">
        <f t="shared" si="214"/>
        <v>0</v>
      </c>
      <c r="AN562" s="2">
        <f t="shared" si="215"/>
        <v>1.1008164388588202E-2</v>
      </c>
      <c r="AP562" t="s">
        <v>316</v>
      </c>
      <c r="AQ562" t="s">
        <v>399</v>
      </c>
      <c r="AR562">
        <v>1</v>
      </c>
      <c r="AT562" s="88">
        <v>54</v>
      </c>
      <c r="AU562" s="90">
        <v>57</v>
      </c>
      <c r="AV562" s="93">
        <f t="shared" si="216"/>
        <v>54057</v>
      </c>
      <c r="AX562" s="5" t="s">
        <v>199</v>
      </c>
    </row>
    <row r="563" spans="1:50" hidden="1" outlineLevel="1">
      <c r="A563" t="s">
        <v>173</v>
      </c>
      <c r="B563" t="s">
        <v>399</v>
      </c>
      <c r="C563" s="1">
        <f t="shared" si="207"/>
        <v>8881</v>
      </c>
      <c r="D563" s="7">
        <f>IF(N563&gt;0, RANK(N563,(N563:P563,Q563:AE563)),0)</f>
        <v>1</v>
      </c>
      <c r="E563" s="7">
        <f>IF(O563&gt;0,RANK(O563,(N563:P563,Q563:AE563)),0)</f>
        <v>2</v>
      </c>
      <c r="F563" s="7">
        <f>IF(P563&gt;0,RANK(P563,(N563:P563,Q563:AE563)),0)</f>
        <v>0</v>
      </c>
      <c r="G563" s="53">
        <f t="shared" si="205"/>
        <v>3422</v>
      </c>
      <c r="H563" s="56">
        <f t="shared" si="206"/>
        <v>0.38531696880981869</v>
      </c>
      <c r="I563" s="2"/>
      <c r="J563" s="2">
        <f t="shared" si="208"/>
        <v>0.68438238937056639</v>
      </c>
      <c r="K563" s="2">
        <f t="shared" si="209"/>
        <v>0.29906542056074764</v>
      </c>
      <c r="L563" s="2">
        <f t="shared" si="210"/>
        <v>0</v>
      </c>
      <c r="M563" s="2">
        <f t="shared" si="211"/>
        <v>1.6552190068685968E-2</v>
      </c>
      <c r="N563" s="1">
        <v>6078</v>
      </c>
      <c r="O563" s="1">
        <v>2656</v>
      </c>
      <c r="Q563" s="1">
        <v>52</v>
      </c>
      <c r="S563" s="1">
        <v>95</v>
      </c>
      <c r="V563" s="1">
        <v>0</v>
      </c>
      <c r="W563" s="1">
        <v>0</v>
      </c>
      <c r="X563" s="1">
        <v>0</v>
      </c>
      <c r="AG563" s="5">
        <f>IF(Q563&gt;0,RANK(Q563,(N563:P563,Q563:AE563)),0)</f>
        <v>4</v>
      </c>
      <c r="AH563" s="5">
        <f>IF(R563&gt;0,RANK(R563,(N563:P563,Q563:AE563)),0)</f>
        <v>0</v>
      </c>
      <c r="AI563" s="5">
        <f>IF(T563&gt;0,RANK(T563,(N563:P563,Q563:AE563)),0)</f>
        <v>0</v>
      </c>
      <c r="AJ563" s="5">
        <f>IF(S563&gt;0,RANK(S563,(N563:P563,Q563:AE563)),0)</f>
        <v>3</v>
      </c>
      <c r="AK563" s="2">
        <f t="shared" si="212"/>
        <v>5.8551964868821076E-3</v>
      </c>
      <c r="AL563" s="2">
        <f t="shared" si="213"/>
        <v>0</v>
      </c>
      <c r="AM563" s="2">
        <f t="shared" si="214"/>
        <v>0</v>
      </c>
      <c r="AN563" s="2">
        <f t="shared" si="215"/>
        <v>1.0696993581803852E-2</v>
      </c>
      <c r="AP563" t="s">
        <v>173</v>
      </c>
      <c r="AQ563" t="s">
        <v>399</v>
      </c>
      <c r="AR563">
        <v>3</v>
      </c>
      <c r="AT563" s="88">
        <v>54</v>
      </c>
      <c r="AU563" s="90">
        <v>59</v>
      </c>
      <c r="AV563" s="93">
        <f t="shared" si="216"/>
        <v>54059</v>
      </c>
      <c r="AX563" s="5" t="s">
        <v>199</v>
      </c>
    </row>
    <row r="564" spans="1:50" hidden="1" outlineLevel="1">
      <c r="A564" t="s">
        <v>26</v>
      </c>
      <c r="B564" t="s">
        <v>399</v>
      </c>
      <c r="C564" s="1">
        <f t="shared" si="207"/>
        <v>30970</v>
      </c>
      <c r="D564" s="7">
        <f>IF(N564&gt;0, RANK(N564,(N564:P564,Q564:AE564)),0)</f>
        <v>2</v>
      </c>
      <c r="E564" s="7">
        <f>IF(O564&gt;0,RANK(O564,(N564:P564,Q564:AE564)),0)</f>
        <v>1</v>
      </c>
      <c r="F564" s="7">
        <f>IF(P564&gt;0,RANK(P564,(N564:P564,Q564:AE564)),0)</f>
        <v>0</v>
      </c>
      <c r="G564" s="53">
        <f t="shared" si="205"/>
        <v>874</v>
      </c>
      <c r="H564" s="56">
        <f t="shared" si="206"/>
        <v>2.8220858895705522E-2</v>
      </c>
      <c r="I564" s="2"/>
      <c r="J564" s="2">
        <f t="shared" si="208"/>
        <v>0.45721666128511462</v>
      </c>
      <c r="K564" s="2">
        <f t="shared" si="209"/>
        <v>0.48543752018082015</v>
      </c>
      <c r="L564" s="2">
        <f t="shared" si="210"/>
        <v>0</v>
      </c>
      <c r="M564" s="2">
        <f t="shared" si="211"/>
        <v>5.7345818534065229E-2</v>
      </c>
      <c r="N564" s="1">
        <v>14160</v>
      </c>
      <c r="O564" s="1">
        <v>15034</v>
      </c>
      <c r="Q564" s="1">
        <v>628</v>
      </c>
      <c r="S564" s="1">
        <v>1142</v>
      </c>
      <c r="V564" s="1">
        <v>5</v>
      </c>
      <c r="W564" s="1">
        <v>1</v>
      </c>
      <c r="X564" s="1">
        <v>0</v>
      </c>
      <c r="AG564" s="5">
        <f>IF(Q564&gt;0,RANK(Q564,(N564:P564,Q564:AE564)),0)</f>
        <v>4</v>
      </c>
      <c r="AH564" s="5">
        <f>IF(R564&gt;0,RANK(R564,(N564:P564,Q564:AE564)),0)</f>
        <v>0</v>
      </c>
      <c r="AI564" s="5">
        <f>IF(T564&gt;0,RANK(T564,(N564:P564,Q564:AE564)),0)</f>
        <v>0</v>
      </c>
      <c r="AJ564" s="5">
        <f>IF(S564&gt;0,RANK(S564,(N564:P564,Q564:AE564)),0)</f>
        <v>3</v>
      </c>
      <c r="AK564" s="2">
        <f t="shared" si="212"/>
        <v>2.0277688085243783E-2</v>
      </c>
      <c r="AL564" s="2">
        <f t="shared" si="213"/>
        <v>0</v>
      </c>
      <c r="AM564" s="2">
        <f t="shared" si="214"/>
        <v>0</v>
      </c>
      <c r="AN564" s="2">
        <f t="shared" si="215"/>
        <v>3.6874394575395542E-2</v>
      </c>
      <c r="AP564" t="s">
        <v>26</v>
      </c>
      <c r="AQ564" t="s">
        <v>399</v>
      </c>
      <c r="AR564">
        <v>1</v>
      </c>
      <c r="AT564" s="88">
        <v>54</v>
      </c>
      <c r="AU564" s="90">
        <v>61</v>
      </c>
      <c r="AV564" s="93">
        <f t="shared" si="216"/>
        <v>54061</v>
      </c>
      <c r="AX564" s="5" t="s">
        <v>199</v>
      </c>
    </row>
    <row r="565" spans="1:50" hidden="1" outlineLevel="1">
      <c r="A565" t="s">
        <v>764</v>
      </c>
      <c r="B565" t="s">
        <v>399</v>
      </c>
      <c r="C565" s="1">
        <f t="shared" si="207"/>
        <v>5151</v>
      </c>
      <c r="D565" s="7">
        <f>IF(N565&gt;0, RANK(N565,(N565:P565,Q565:AE565)),0)</f>
        <v>2</v>
      </c>
      <c r="E565" s="7">
        <f>IF(O565&gt;0,RANK(O565,(N565:P565,Q565:AE565)),0)</f>
        <v>1</v>
      </c>
      <c r="F565" s="7">
        <f>IF(P565&gt;0,RANK(P565,(N565:P565,Q565:AE565)),0)</f>
        <v>0</v>
      </c>
      <c r="G565" s="53">
        <f t="shared" si="205"/>
        <v>272</v>
      </c>
      <c r="H565" s="56">
        <f t="shared" si="206"/>
        <v>5.2805280528052806E-2</v>
      </c>
      <c r="I565" s="2"/>
      <c r="J565" s="2">
        <f t="shared" si="208"/>
        <v>0.45039798097456807</v>
      </c>
      <c r="K565" s="2">
        <f t="shared" si="209"/>
        <v>0.50320326150262085</v>
      </c>
      <c r="L565" s="2">
        <f t="shared" si="210"/>
        <v>0</v>
      </c>
      <c r="M565" s="2">
        <f t="shared" si="211"/>
        <v>4.6398757522811085E-2</v>
      </c>
      <c r="N565" s="1">
        <v>2320</v>
      </c>
      <c r="O565" s="1">
        <v>2592</v>
      </c>
      <c r="Q565" s="1">
        <v>62</v>
      </c>
      <c r="S565" s="1">
        <v>177</v>
      </c>
      <c r="V565" s="1">
        <v>0</v>
      </c>
      <c r="W565" s="1">
        <v>0</v>
      </c>
      <c r="X565" s="1">
        <v>0</v>
      </c>
      <c r="AG565" s="5">
        <f>IF(Q565&gt;0,RANK(Q565,(N565:P565,Q565:AE565)),0)</f>
        <v>4</v>
      </c>
      <c r="AH565" s="5">
        <f>IF(R565&gt;0,RANK(R565,(N565:P565,Q565:AE565)),0)</f>
        <v>0</v>
      </c>
      <c r="AI565" s="5">
        <f>IF(T565&gt;0,RANK(T565,(N565:P565,Q565:AE565)),0)</f>
        <v>0</v>
      </c>
      <c r="AJ565" s="5">
        <f>IF(S565&gt;0,RANK(S565,(N565:P565,Q565:AE565)),0)</f>
        <v>3</v>
      </c>
      <c r="AK565" s="2">
        <f t="shared" si="212"/>
        <v>1.2036497767423802E-2</v>
      </c>
      <c r="AL565" s="2">
        <f t="shared" si="213"/>
        <v>0</v>
      </c>
      <c r="AM565" s="2">
        <f t="shared" si="214"/>
        <v>0</v>
      </c>
      <c r="AN565" s="2">
        <f t="shared" si="215"/>
        <v>3.43622597553873E-2</v>
      </c>
      <c r="AP565" t="s">
        <v>764</v>
      </c>
      <c r="AQ565" t="s">
        <v>399</v>
      </c>
      <c r="AR565">
        <v>3</v>
      </c>
      <c r="AT565" s="88">
        <v>54</v>
      </c>
      <c r="AU565" s="90">
        <v>63</v>
      </c>
      <c r="AV565" s="93">
        <f t="shared" si="216"/>
        <v>54063</v>
      </c>
      <c r="AX565" s="5" t="s">
        <v>199</v>
      </c>
    </row>
    <row r="566" spans="1:50" hidden="1" outlineLevel="1">
      <c r="A566" t="s">
        <v>389</v>
      </c>
      <c r="B566" t="s">
        <v>399</v>
      </c>
      <c r="C566" s="1">
        <f t="shared" ref="C566:C589" si="217">SUM(N566:AE566)</f>
        <v>6856</v>
      </c>
      <c r="D566" s="7">
        <f>IF(N566&gt;0, RANK(N566,(N566:P566,Q566:AE566)),0)</f>
        <v>2</v>
      </c>
      <c r="E566" s="7">
        <f>IF(O566&gt;0,RANK(O566,(N566:P566,Q566:AE566)),0)</f>
        <v>1</v>
      </c>
      <c r="F566" s="7">
        <f>IF(P566&gt;0,RANK(P566,(N566:P566,Q566:AE566)),0)</f>
        <v>0</v>
      </c>
      <c r="G566" s="53">
        <f t="shared" si="205"/>
        <v>364</v>
      </c>
      <c r="H566" s="56">
        <f t="shared" si="206"/>
        <v>5.3092182030338393E-2</v>
      </c>
      <c r="I566" s="2"/>
      <c r="J566" s="2">
        <f t="shared" ref="J566:J589" si="218">IF($C566=0,"-",N566/$C566)</f>
        <v>0.44851225204200701</v>
      </c>
      <c r="K566" s="2">
        <f t="shared" ref="K566:K589" si="219">IF($C566=0,"-",O566/$C566)</f>
        <v>0.50160443407234534</v>
      </c>
      <c r="L566" s="2">
        <f t="shared" ref="L566:L589" si="220">IF($C566=0,"-",P566/$C566)</f>
        <v>0</v>
      </c>
      <c r="M566" s="2">
        <f t="shared" ref="M566:M589" si="221">IF(C566=0,"-",(1-J566-K566-L566))</f>
        <v>4.9883313885647595E-2</v>
      </c>
      <c r="N566" s="1">
        <v>3075</v>
      </c>
      <c r="O566" s="1">
        <v>3439</v>
      </c>
      <c r="Q566" s="1">
        <v>139</v>
      </c>
      <c r="S566" s="1">
        <v>203</v>
      </c>
      <c r="V566" s="1">
        <v>0</v>
      </c>
      <c r="W566" s="1">
        <v>0</v>
      </c>
      <c r="X566" s="1">
        <v>0</v>
      </c>
      <c r="AG566" s="5">
        <f>IF(Q566&gt;0,RANK(Q566,(N566:P566,Q566:AE566)),0)</f>
        <v>4</v>
      </c>
      <c r="AH566" s="5">
        <f>IF(R566&gt;0,RANK(R566,(N566:P566,Q566:AE566)),0)</f>
        <v>0</v>
      </c>
      <c r="AI566" s="5">
        <f>IF(T566&gt;0,RANK(T566,(N566:P566,Q566:AE566)),0)</f>
        <v>0</v>
      </c>
      <c r="AJ566" s="5">
        <f>IF(S566&gt;0,RANK(S566,(N566:P566,Q566:AE566)),0)</f>
        <v>3</v>
      </c>
      <c r="AK566" s="2">
        <f t="shared" ref="AK566:AK589" si="222">IF($C566=0,"-",Q566/$C566)</f>
        <v>2.0274212368728121E-2</v>
      </c>
      <c r="AL566" s="2">
        <f t="shared" ref="AL566:AL589" si="223">IF($C566=0,"-",R566/$C566)</f>
        <v>0</v>
      </c>
      <c r="AM566" s="2">
        <f t="shared" ref="AM566:AM589" si="224">IF($C566=0,"-",T566/$C566)</f>
        <v>0</v>
      </c>
      <c r="AN566" s="2">
        <f t="shared" ref="AN566:AN589" si="225">IF($C566=0,"-",S566/$C566)</f>
        <v>2.9609101516919485E-2</v>
      </c>
      <c r="AP566" t="s">
        <v>389</v>
      </c>
      <c r="AQ566" t="s">
        <v>399</v>
      </c>
      <c r="AR566">
        <v>2</v>
      </c>
      <c r="AT566" s="88">
        <v>54</v>
      </c>
      <c r="AU566" s="90">
        <v>65</v>
      </c>
      <c r="AV566" s="93">
        <f t="shared" si="216"/>
        <v>54065</v>
      </c>
      <c r="AX566" s="5" t="s">
        <v>199</v>
      </c>
    </row>
    <row r="567" spans="1:50" hidden="1" outlineLevel="1">
      <c r="A567" t="s">
        <v>651</v>
      </c>
      <c r="B567" t="s">
        <v>399</v>
      </c>
      <c r="C567" s="1">
        <f t="shared" si="217"/>
        <v>8831</v>
      </c>
      <c r="D567" s="7">
        <f>IF(N567&gt;0, RANK(N567,(N567:P567,Q567:AE567)),0)</f>
        <v>1</v>
      </c>
      <c r="E567" s="7">
        <f>IF(O567&gt;0,RANK(O567,(N567:P567,Q567:AE567)),0)</f>
        <v>2</v>
      </c>
      <c r="F567" s="7">
        <f>IF(P567&gt;0,RANK(P567,(N567:P567,Q567:AE567)),0)</f>
        <v>0</v>
      </c>
      <c r="G567" s="53">
        <f t="shared" si="205"/>
        <v>194</v>
      </c>
      <c r="H567" s="56">
        <f t="shared" si="206"/>
        <v>2.1968067036575698E-2</v>
      </c>
      <c r="I567" s="2"/>
      <c r="J567" s="2">
        <f t="shared" si="218"/>
        <v>0.4945079832408561</v>
      </c>
      <c r="K567" s="2">
        <f t="shared" si="219"/>
        <v>0.47253991620428037</v>
      </c>
      <c r="L567" s="2">
        <f t="shared" si="220"/>
        <v>0</v>
      </c>
      <c r="M567" s="2">
        <f t="shared" si="221"/>
        <v>3.2952100554863528E-2</v>
      </c>
      <c r="N567" s="1">
        <v>4367</v>
      </c>
      <c r="O567" s="1">
        <v>4173</v>
      </c>
      <c r="Q567" s="1">
        <v>83</v>
      </c>
      <c r="S567" s="1">
        <v>206</v>
      </c>
      <c r="V567" s="1">
        <v>2</v>
      </c>
      <c r="W567" s="1">
        <v>0</v>
      </c>
      <c r="X567" s="1">
        <v>0</v>
      </c>
      <c r="AG567" s="5">
        <f>IF(Q567&gt;0,RANK(Q567,(N567:P567,Q567:AE567)),0)</f>
        <v>4</v>
      </c>
      <c r="AH567" s="5">
        <f>IF(R567&gt;0,RANK(R567,(N567:P567,Q567:AE567)),0)</f>
        <v>0</v>
      </c>
      <c r="AI567" s="5">
        <f>IF(T567&gt;0,RANK(T567,(N567:P567,Q567:AE567)),0)</f>
        <v>0</v>
      </c>
      <c r="AJ567" s="5">
        <f>IF(S567&gt;0,RANK(S567,(N567:P567,Q567:AE567)),0)</f>
        <v>3</v>
      </c>
      <c r="AK567" s="2">
        <f t="shared" si="222"/>
        <v>9.3987090929679544E-3</v>
      </c>
      <c r="AL567" s="2">
        <f t="shared" si="223"/>
        <v>0</v>
      </c>
      <c r="AM567" s="2">
        <f t="shared" si="224"/>
        <v>0</v>
      </c>
      <c r="AN567" s="2">
        <f t="shared" si="225"/>
        <v>2.3326916543992753E-2</v>
      </c>
      <c r="AP567" t="s">
        <v>651</v>
      </c>
      <c r="AQ567" t="s">
        <v>399</v>
      </c>
      <c r="AR567">
        <v>3</v>
      </c>
      <c r="AT567" s="88">
        <v>54</v>
      </c>
      <c r="AU567" s="90">
        <v>67</v>
      </c>
      <c r="AV567" s="93">
        <f t="shared" si="216"/>
        <v>54067</v>
      </c>
      <c r="AX567" s="5" t="s">
        <v>199</v>
      </c>
    </row>
    <row r="568" spans="1:50" hidden="1" outlineLevel="1">
      <c r="A568" t="s">
        <v>76</v>
      </c>
      <c r="B568" t="s">
        <v>399</v>
      </c>
      <c r="C568" s="1">
        <f t="shared" si="217"/>
        <v>17677</v>
      </c>
      <c r="D568" s="7">
        <f>IF(N568&gt;0, RANK(N568,(N568:P568,Q568:AE568)),0)</f>
        <v>1</v>
      </c>
      <c r="E568" s="7">
        <f>IF(O568&gt;0,RANK(O568,(N568:P568,Q568:AE568)),0)</f>
        <v>2</v>
      </c>
      <c r="F568" s="7">
        <f>IF(P568&gt;0,RANK(P568,(N568:P568,Q568:AE568)),0)</f>
        <v>0</v>
      </c>
      <c r="G568" s="53">
        <f t="shared" si="205"/>
        <v>84</v>
      </c>
      <c r="H568" s="56">
        <f t="shared" si="206"/>
        <v>4.7519375459636817E-3</v>
      </c>
      <c r="I568" s="2"/>
      <c r="J568" s="2">
        <f t="shared" si="218"/>
        <v>0.48667760366578039</v>
      </c>
      <c r="K568" s="2">
        <f t="shared" si="219"/>
        <v>0.48192566611981669</v>
      </c>
      <c r="L568" s="2">
        <f t="shared" si="220"/>
        <v>0</v>
      </c>
      <c r="M568" s="2">
        <f t="shared" si="221"/>
        <v>3.1396730214402924E-2</v>
      </c>
      <c r="N568" s="1">
        <v>8603</v>
      </c>
      <c r="O568" s="1">
        <v>8519</v>
      </c>
      <c r="Q568" s="1">
        <v>217</v>
      </c>
      <c r="S568" s="1">
        <v>338</v>
      </c>
      <c r="V568" s="1">
        <v>0</v>
      </c>
      <c r="W568" s="1">
        <v>0</v>
      </c>
      <c r="X568" s="1">
        <v>0</v>
      </c>
      <c r="AG568" s="5">
        <f>IF(Q568&gt;0,RANK(Q568,(N568:P568,Q568:AE568)),0)</f>
        <v>4</v>
      </c>
      <c r="AH568" s="5">
        <f>IF(R568&gt;0,RANK(R568,(N568:P568,Q568:AE568)),0)</f>
        <v>0</v>
      </c>
      <c r="AI568" s="5">
        <f>IF(T568&gt;0,RANK(T568,(N568:P568,Q568:AE568)),0)</f>
        <v>0</v>
      </c>
      <c r="AJ568" s="5">
        <f>IF(S568&gt;0,RANK(S568,(N568:P568,Q568:AE568)),0)</f>
        <v>3</v>
      </c>
      <c r="AK568" s="2">
        <f t="shared" si="222"/>
        <v>1.2275838660406178E-2</v>
      </c>
      <c r="AL568" s="2">
        <f t="shared" si="223"/>
        <v>0</v>
      </c>
      <c r="AM568" s="2">
        <f t="shared" si="224"/>
        <v>0</v>
      </c>
      <c r="AN568" s="2">
        <f t="shared" si="225"/>
        <v>1.9120891553996718E-2</v>
      </c>
      <c r="AP568" t="s">
        <v>76</v>
      </c>
      <c r="AQ568" t="s">
        <v>399</v>
      </c>
      <c r="AR568">
        <v>1</v>
      </c>
      <c r="AT568" s="88">
        <v>54</v>
      </c>
      <c r="AU568" s="90">
        <v>69</v>
      </c>
      <c r="AV568" s="93">
        <f t="shared" si="216"/>
        <v>54069</v>
      </c>
      <c r="AX568" s="5" t="s">
        <v>199</v>
      </c>
    </row>
    <row r="569" spans="1:50" hidden="1" outlineLevel="1">
      <c r="A569" t="s">
        <v>880</v>
      </c>
      <c r="B569" t="s">
        <v>399</v>
      </c>
      <c r="C569" s="1">
        <f t="shared" si="217"/>
        <v>3223</v>
      </c>
      <c r="D569" s="7">
        <f>IF(N569&gt;0, RANK(N569,(N569:P569,Q569:AE569)),0)</f>
        <v>1</v>
      </c>
      <c r="E569" s="7">
        <f>IF(O569&gt;0,RANK(O569,(N569:P569,Q569:AE569)),0)</f>
        <v>2</v>
      </c>
      <c r="F569" s="7">
        <f>IF(P569&gt;0,RANK(P569,(N569:P569,Q569:AE569)),0)</f>
        <v>0</v>
      </c>
      <c r="G569" s="53">
        <f t="shared" si="205"/>
        <v>329</v>
      </c>
      <c r="H569" s="56">
        <f t="shared" si="206"/>
        <v>0.1020788085634502</v>
      </c>
      <c r="I569" s="2"/>
      <c r="J569" s="2">
        <f t="shared" si="218"/>
        <v>0.53366428793049958</v>
      </c>
      <c r="K569" s="2">
        <f t="shared" si="219"/>
        <v>0.43158547936704933</v>
      </c>
      <c r="L569" s="2">
        <f t="shared" si="220"/>
        <v>0</v>
      </c>
      <c r="M569" s="2">
        <f t="shared" si="221"/>
        <v>3.4750232702451089E-2</v>
      </c>
      <c r="N569" s="1">
        <v>1720</v>
      </c>
      <c r="O569" s="1">
        <v>1391</v>
      </c>
      <c r="Q569" s="1">
        <v>42</v>
      </c>
      <c r="S569" s="1">
        <v>68</v>
      </c>
      <c r="V569" s="1">
        <v>2</v>
      </c>
      <c r="W569" s="1">
        <v>0</v>
      </c>
      <c r="X569" s="1">
        <v>0</v>
      </c>
      <c r="AG569" s="5">
        <f>IF(Q569&gt;0,RANK(Q569,(N569:P569,Q569:AE569)),0)</f>
        <v>4</v>
      </c>
      <c r="AH569" s="5">
        <f>IF(R569&gt;0,RANK(R569,(N569:P569,Q569:AE569)),0)</f>
        <v>0</v>
      </c>
      <c r="AI569" s="5">
        <f>IF(T569&gt;0,RANK(T569,(N569:P569,Q569:AE569)),0)</f>
        <v>0</v>
      </c>
      <c r="AJ569" s="5">
        <f>IF(S569&gt;0,RANK(S569,(N569:P569,Q569:AE569)),0)</f>
        <v>3</v>
      </c>
      <c r="AK569" s="2">
        <f t="shared" si="222"/>
        <v>1.3031337263419174E-2</v>
      </c>
      <c r="AL569" s="2">
        <f t="shared" si="223"/>
        <v>0</v>
      </c>
      <c r="AM569" s="2">
        <f t="shared" si="224"/>
        <v>0</v>
      </c>
      <c r="AN569" s="2">
        <f t="shared" si="225"/>
        <v>2.109835556934533E-2</v>
      </c>
      <c r="AP569" t="s">
        <v>880</v>
      </c>
      <c r="AQ569" t="s">
        <v>399</v>
      </c>
      <c r="AR569">
        <v>2</v>
      </c>
      <c r="AT569" s="88">
        <v>54</v>
      </c>
      <c r="AU569" s="90">
        <v>71</v>
      </c>
      <c r="AV569" s="93">
        <f t="shared" si="216"/>
        <v>54071</v>
      </c>
      <c r="AX569" s="5" t="s">
        <v>199</v>
      </c>
    </row>
    <row r="570" spans="1:50" hidden="1" outlineLevel="1">
      <c r="A570" t="s">
        <v>769</v>
      </c>
      <c r="B570" t="s">
        <v>399</v>
      </c>
      <c r="C570" s="1">
        <f t="shared" si="217"/>
        <v>2820</v>
      </c>
      <c r="D570" s="7">
        <f>IF(N570&gt;0, RANK(N570,(N570:P570,Q570:AE570)),0)</f>
        <v>1</v>
      </c>
      <c r="E570" s="7">
        <f>IF(O570&gt;0,RANK(O570,(N570:P570,Q570:AE570)),0)</f>
        <v>2</v>
      </c>
      <c r="F570" s="7">
        <f>IF(P570&gt;0,RANK(P570,(N570:P570,Q570:AE570)),0)</f>
        <v>0</v>
      </c>
      <c r="G570" s="53">
        <f t="shared" si="205"/>
        <v>146</v>
      </c>
      <c r="H570" s="56">
        <f t="shared" si="206"/>
        <v>5.1773049645390069E-2</v>
      </c>
      <c r="I570" s="2"/>
      <c r="J570" s="2">
        <f t="shared" si="218"/>
        <v>0.51489361702127656</v>
      </c>
      <c r="K570" s="2">
        <f t="shared" si="219"/>
        <v>0.46312056737588653</v>
      </c>
      <c r="L570" s="2">
        <f t="shared" si="220"/>
        <v>0</v>
      </c>
      <c r="M570" s="2">
        <f t="shared" si="221"/>
        <v>2.1985815602836911E-2</v>
      </c>
      <c r="N570" s="1">
        <v>1452</v>
      </c>
      <c r="O570" s="1">
        <v>1306</v>
      </c>
      <c r="Q570" s="1">
        <v>31</v>
      </c>
      <c r="S570" s="1">
        <v>31</v>
      </c>
      <c r="V570" s="1">
        <v>0</v>
      </c>
      <c r="W570" s="1">
        <v>0</v>
      </c>
      <c r="X570" s="1">
        <v>0</v>
      </c>
      <c r="AG570" s="5">
        <f>IF(Q570&gt;0,RANK(Q570,(N570:P570,Q570:AE570)),0)</f>
        <v>3</v>
      </c>
      <c r="AH570" s="5">
        <f>IF(R570&gt;0,RANK(R570,(N570:P570,Q570:AE570)),0)</f>
        <v>0</v>
      </c>
      <c r="AI570" s="5">
        <f>IF(T570&gt;0,RANK(T570,(N570:P570,Q570:AE570)),0)</f>
        <v>0</v>
      </c>
      <c r="AJ570" s="5">
        <f>IF(S570&gt;0,RANK(S570,(N570:P570,Q570:AE570)),0)</f>
        <v>3</v>
      </c>
      <c r="AK570" s="2">
        <f t="shared" si="222"/>
        <v>1.099290780141844E-2</v>
      </c>
      <c r="AL570" s="2">
        <f t="shared" si="223"/>
        <v>0</v>
      </c>
      <c r="AM570" s="2">
        <f t="shared" si="224"/>
        <v>0</v>
      </c>
      <c r="AN570" s="2">
        <f t="shared" si="225"/>
        <v>1.099290780141844E-2</v>
      </c>
      <c r="AP570" t="s">
        <v>769</v>
      </c>
      <c r="AQ570" t="s">
        <v>399</v>
      </c>
      <c r="AR570">
        <v>1</v>
      </c>
      <c r="AT570" s="88">
        <v>54</v>
      </c>
      <c r="AU570" s="90">
        <v>73</v>
      </c>
      <c r="AV570" s="93">
        <f t="shared" si="216"/>
        <v>54073</v>
      </c>
      <c r="AX570" s="5" t="s">
        <v>199</v>
      </c>
    </row>
    <row r="571" spans="1:50" hidden="1" outlineLevel="1">
      <c r="A571" t="s">
        <v>48</v>
      </c>
      <c r="B571" t="s">
        <v>399</v>
      </c>
      <c r="C571" s="1">
        <f t="shared" si="217"/>
        <v>3489</v>
      </c>
      <c r="D571" s="7">
        <f>IF(N571&gt;0, RANK(N571,(N571:P571,Q571:AE571)),0)</f>
        <v>1</v>
      </c>
      <c r="E571" s="7">
        <f>IF(O571&gt;0,RANK(O571,(N571:P571,Q571:AE571)),0)</f>
        <v>2</v>
      </c>
      <c r="F571" s="7">
        <f>IF(P571&gt;0,RANK(P571,(N571:P571,Q571:AE571)),0)</f>
        <v>0</v>
      </c>
      <c r="G571" s="53">
        <f t="shared" si="205"/>
        <v>479</v>
      </c>
      <c r="H571" s="56">
        <f t="shared" si="206"/>
        <v>0.13728862138148468</v>
      </c>
      <c r="I571" s="2"/>
      <c r="J571" s="2">
        <f t="shared" si="218"/>
        <v>0.53396388650042992</v>
      </c>
      <c r="K571" s="2">
        <f t="shared" si="219"/>
        <v>0.39667526511894524</v>
      </c>
      <c r="L571" s="2">
        <f t="shared" si="220"/>
        <v>0</v>
      </c>
      <c r="M571" s="2">
        <f t="shared" si="221"/>
        <v>6.936084838062484E-2</v>
      </c>
      <c r="N571" s="1">
        <v>1863</v>
      </c>
      <c r="O571" s="1">
        <v>1384</v>
      </c>
      <c r="Q571" s="1">
        <v>57</v>
      </c>
      <c r="S571" s="1">
        <v>185</v>
      </c>
      <c r="V571" s="1">
        <v>0</v>
      </c>
      <c r="W571" s="1">
        <v>0</v>
      </c>
      <c r="X571" s="1">
        <v>0</v>
      </c>
      <c r="AG571" s="5">
        <f>IF(Q571&gt;0,RANK(Q571,(N571:P571,Q571:AE571)),0)</f>
        <v>4</v>
      </c>
      <c r="AH571" s="5">
        <f>IF(R571&gt;0,RANK(R571,(N571:P571,Q571:AE571)),0)</f>
        <v>0</v>
      </c>
      <c r="AI571" s="5">
        <f>IF(T571&gt;0,RANK(T571,(N571:P571,Q571:AE571)),0)</f>
        <v>0</v>
      </c>
      <c r="AJ571" s="5">
        <f>IF(S571&gt;0,RANK(S571,(N571:P571,Q571:AE571)),0)</f>
        <v>3</v>
      </c>
      <c r="AK571" s="2">
        <f t="shared" si="222"/>
        <v>1.6337059329320721E-2</v>
      </c>
      <c r="AL571" s="2">
        <f t="shared" si="223"/>
        <v>0</v>
      </c>
      <c r="AM571" s="2">
        <f t="shared" si="224"/>
        <v>0</v>
      </c>
      <c r="AN571" s="2">
        <f t="shared" si="225"/>
        <v>5.3023789051304102E-2</v>
      </c>
      <c r="AP571" t="s">
        <v>48</v>
      </c>
      <c r="AQ571" t="s">
        <v>399</v>
      </c>
      <c r="AR571">
        <v>3</v>
      </c>
      <c r="AT571" s="88">
        <v>54</v>
      </c>
      <c r="AU571" s="90">
        <v>75</v>
      </c>
      <c r="AV571" s="93">
        <f t="shared" si="216"/>
        <v>54075</v>
      </c>
      <c r="AX571" s="5" t="s">
        <v>199</v>
      </c>
    </row>
    <row r="572" spans="1:50" hidden="1" outlineLevel="1">
      <c r="A572" t="s">
        <v>214</v>
      </c>
      <c r="B572" t="s">
        <v>399</v>
      </c>
      <c r="C572" s="1">
        <f t="shared" si="217"/>
        <v>10985</v>
      </c>
      <c r="D572" s="7">
        <f>IF(N572&gt;0, RANK(N572,(N572:P572,Q572:AE572)),0)</f>
        <v>2</v>
      </c>
      <c r="E572" s="7">
        <f>IF(O572&gt;0,RANK(O572,(N572:P572,Q572:AE572)),0)</f>
        <v>1</v>
      </c>
      <c r="F572" s="7">
        <f>IF(P572&gt;0,RANK(P572,(N572:P572,Q572:AE572)),0)</f>
        <v>0</v>
      </c>
      <c r="G572" s="53">
        <f t="shared" si="205"/>
        <v>1924</v>
      </c>
      <c r="H572" s="56">
        <f t="shared" si="206"/>
        <v>0.17514792899408285</v>
      </c>
      <c r="I572" s="2"/>
      <c r="J572" s="2">
        <f t="shared" si="218"/>
        <v>0.3728720983158853</v>
      </c>
      <c r="K572" s="2">
        <f t="shared" si="219"/>
        <v>0.54802002730996813</v>
      </c>
      <c r="L572" s="2">
        <f t="shared" si="220"/>
        <v>0</v>
      </c>
      <c r="M572" s="2">
        <f t="shared" si="221"/>
        <v>7.910787437414657E-2</v>
      </c>
      <c r="N572" s="1">
        <v>4096</v>
      </c>
      <c r="O572" s="1">
        <v>6020</v>
      </c>
      <c r="Q572" s="1">
        <v>645</v>
      </c>
      <c r="S572" s="1">
        <v>220</v>
      </c>
      <c r="V572" s="1">
        <v>4</v>
      </c>
      <c r="W572" s="1">
        <v>0</v>
      </c>
      <c r="X572" s="1">
        <v>0</v>
      </c>
      <c r="AG572" s="5">
        <f>IF(Q572&gt;0,RANK(Q572,(N572:P572,Q572:AE572)),0)</f>
        <v>3</v>
      </c>
      <c r="AH572" s="5">
        <f>IF(R572&gt;0,RANK(R572,(N572:P572,Q572:AE572)),0)</f>
        <v>0</v>
      </c>
      <c r="AI572" s="5">
        <f>IF(T572&gt;0,RANK(T572,(N572:P572,Q572:AE572)),0)</f>
        <v>0</v>
      </c>
      <c r="AJ572" s="5">
        <f>IF(S572&gt;0,RANK(S572,(N572:P572,Q572:AE572)),0)</f>
        <v>4</v>
      </c>
      <c r="AK572" s="2">
        <f t="shared" si="222"/>
        <v>5.8716431497496585E-2</v>
      </c>
      <c r="AL572" s="2">
        <f t="shared" si="223"/>
        <v>0</v>
      </c>
      <c r="AM572" s="2">
        <f t="shared" si="224"/>
        <v>0</v>
      </c>
      <c r="AN572" s="2">
        <f t="shared" si="225"/>
        <v>2.0027309968138372E-2</v>
      </c>
      <c r="AP572" t="s">
        <v>214</v>
      </c>
      <c r="AQ572" t="s">
        <v>399</v>
      </c>
      <c r="AR572">
        <v>1</v>
      </c>
      <c r="AT572" s="88">
        <v>54</v>
      </c>
      <c r="AU572" s="90">
        <v>77</v>
      </c>
      <c r="AV572" s="93">
        <f t="shared" si="216"/>
        <v>54077</v>
      </c>
      <c r="AX572" s="5" t="s">
        <v>199</v>
      </c>
    </row>
    <row r="573" spans="1:50" hidden="1" outlineLevel="1">
      <c r="A573" t="s">
        <v>153</v>
      </c>
      <c r="B573" t="s">
        <v>399</v>
      </c>
      <c r="C573" s="1">
        <f t="shared" si="217"/>
        <v>23594</v>
      </c>
      <c r="D573" s="7">
        <f>IF(N573&gt;0, RANK(N573,(N573:P573,Q573:AE573)),0)</f>
        <v>2</v>
      </c>
      <c r="E573" s="7">
        <f>IF(O573&gt;0,RANK(O573,(N573:P573,Q573:AE573)),0)</f>
        <v>1</v>
      </c>
      <c r="F573" s="7">
        <f>IF(P573&gt;0,RANK(P573,(N573:P573,Q573:AE573)),0)</f>
        <v>0</v>
      </c>
      <c r="G573" s="53">
        <f t="shared" si="205"/>
        <v>2231</v>
      </c>
      <c r="H573" s="56">
        <f t="shared" si="206"/>
        <v>9.4557938458930235E-2</v>
      </c>
      <c r="I573" s="2"/>
      <c r="J573" s="2">
        <f t="shared" si="218"/>
        <v>0.43667881664830044</v>
      </c>
      <c r="K573" s="2">
        <f t="shared" si="219"/>
        <v>0.53123675510723067</v>
      </c>
      <c r="L573" s="2">
        <f t="shared" si="220"/>
        <v>0</v>
      </c>
      <c r="M573" s="2">
        <f t="shared" si="221"/>
        <v>3.2084428244468888E-2</v>
      </c>
      <c r="N573" s="1">
        <v>10303</v>
      </c>
      <c r="O573" s="1">
        <v>12534</v>
      </c>
      <c r="Q573" s="1">
        <v>172</v>
      </c>
      <c r="S573" s="1">
        <v>584</v>
      </c>
      <c r="V573" s="1">
        <v>1</v>
      </c>
      <c r="W573" s="1">
        <v>0</v>
      </c>
      <c r="X573" s="1">
        <v>0</v>
      </c>
      <c r="AG573" s="5">
        <f>IF(Q573&gt;0,RANK(Q573,(N573:P573,Q573:AE573)),0)</f>
        <v>4</v>
      </c>
      <c r="AH573" s="5">
        <f>IF(R573&gt;0,RANK(R573,(N573:P573,Q573:AE573)),0)</f>
        <v>0</v>
      </c>
      <c r="AI573" s="5">
        <f>IF(T573&gt;0,RANK(T573,(N573:P573,Q573:AE573)),0)</f>
        <v>0</v>
      </c>
      <c r="AJ573" s="5">
        <f>IF(S573&gt;0,RANK(S573,(N573:P573,Q573:AE573)),0)</f>
        <v>3</v>
      </c>
      <c r="AK573" s="2">
        <f t="shared" si="222"/>
        <v>7.2899889802492158E-3</v>
      </c>
      <c r="AL573" s="2">
        <f t="shared" si="223"/>
        <v>0</v>
      </c>
      <c r="AM573" s="2">
        <f t="shared" si="224"/>
        <v>0</v>
      </c>
      <c r="AN573" s="2">
        <f t="shared" si="225"/>
        <v>2.4752055607357801E-2</v>
      </c>
      <c r="AP573" t="s">
        <v>153</v>
      </c>
      <c r="AQ573" t="s">
        <v>399</v>
      </c>
      <c r="AR573">
        <v>2</v>
      </c>
      <c r="AT573" s="88">
        <v>54</v>
      </c>
      <c r="AU573" s="90">
        <v>79</v>
      </c>
      <c r="AV573" s="93">
        <f t="shared" si="216"/>
        <v>54079</v>
      </c>
      <c r="AX573" s="5" t="s">
        <v>199</v>
      </c>
    </row>
    <row r="574" spans="1:50" hidden="1" outlineLevel="1">
      <c r="A574" t="s">
        <v>162</v>
      </c>
      <c r="B574" t="s">
        <v>399</v>
      </c>
      <c r="C574" s="1">
        <f t="shared" si="217"/>
        <v>28368</v>
      </c>
      <c r="D574" s="7">
        <f>IF(N574&gt;0, RANK(N574,(N574:P574,Q574:AE574)),0)</f>
        <v>2</v>
      </c>
      <c r="E574" s="7">
        <f>IF(O574&gt;0,RANK(O574,(N574:P574,Q574:AE574)),0)</f>
        <v>1</v>
      </c>
      <c r="F574" s="7">
        <f>IF(P574&gt;0,RANK(P574,(N574:P574,Q574:AE574)),0)</f>
        <v>0</v>
      </c>
      <c r="G574" s="53">
        <f t="shared" ref="G574:G589" si="226">IF(C574&gt;0,MAX(N574:P574)-LARGE(N574:P574,2),0)</f>
        <v>2298</v>
      </c>
      <c r="H574" s="56">
        <f t="shared" ref="H574:H589" si="227">IF(C574&gt;0,G574/C574,0)</f>
        <v>8.1006768189509304E-2</v>
      </c>
      <c r="I574" s="2"/>
      <c r="J574" s="2">
        <f t="shared" si="218"/>
        <v>0.44423293852227863</v>
      </c>
      <c r="K574" s="2">
        <f t="shared" si="219"/>
        <v>0.52523970671178788</v>
      </c>
      <c r="L574" s="2">
        <f t="shared" si="220"/>
        <v>0</v>
      </c>
      <c r="M574" s="2">
        <f t="shared" si="221"/>
        <v>3.052735476593349E-2</v>
      </c>
      <c r="N574" s="1">
        <v>12602</v>
      </c>
      <c r="O574" s="1">
        <v>14900</v>
      </c>
      <c r="Q574" s="1">
        <v>284</v>
      </c>
      <c r="S574" s="1">
        <v>577</v>
      </c>
      <c r="V574" s="1">
        <v>5</v>
      </c>
      <c r="W574" s="1">
        <v>0</v>
      </c>
      <c r="X574" s="1">
        <v>0</v>
      </c>
      <c r="AG574" s="5">
        <f>IF(Q574&gt;0,RANK(Q574,(N574:P574,Q574:AE574)),0)</f>
        <v>4</v>
      </c>
      <c r="AH574" s="5">
        <f>IF(R574&gt;0,RANK(R574,(N574:P574,Q574:AE574)),0)</f>
        <v>0</v>
      </c>
      <c r="AI574" s="5">
        <f>IF(T574&gt;0,RANK(T574,(N574:P574,Q574:AE574)),0)</f>
        <v>0</v>
      </c>
      <c r="AJ574" s="5">
        <f>IF(S574&gt;0,RANK(S574,(N574:P574,Q574:AE574)),0)</f>
        <v>3</v>
      </c>
      <c r="AK574" s="2">
        <f t="shared" si="222"/>
        <v>1.0011280315848844E-2</v>
      </c>
      <c r="AL574" s="2">
        <f t="shared" si="223"/>
        <v>0</v>
      </c>
      <c r="AM574" s="2">
        <f t="shared" si="224"/>
        <v>0</v>
      </c>
      <c r="AN574" s="2">
        <f t="shared" si="225"/>
        <v>2.0339819514946417E-2</v>
      </c>
      <c r="AP574" t="s">
        <v>162</v>
      </c>
      <c r="AQ574" t="s">
        <v>399</v>
      </c>
      <c r="AR574">
        <v>3</v>
      </c>
      <c r="AT574" s="88">
        <v>54</v>
      </c>
      <c r="AU574" s="90">
        <v>81</v>
      </c>
      <c r="AV574" s="93">
        <f t="shared" si="216"/>
        <v>54081</v>
      </c>
      <c r="AX574" s="5" t="s">
        <v>199</v>
      </c>
    </row>
    <row r="575" spans="1:50" hidden="1" outlineLevel="1">
      <c r="A575" t="s">
        <v>110</v>
      </c>
      <c r="B575" t="s">
        <v>399</v>
      </c>
      <c r="C575" s="1">
        <f t="shared" si="217"/>
        <v>9672</v>
      </c>
      <c r="D575" s="7">
        <f>IF(N575&gt;0, RANK(N575,(N575:P575,Q575:AE575)),0)</f>
        <v>1</v>
      </c>
      <c r="E575" s="7">
        <f>IF(O575&gt;0,RANK(O575,(N575:P575,Q575:AE575)),0)</f>
        <v>2</v>
      </c>
      <c r="F575" s="7">
        <f>IF(P575&gt;0,RANK(P575,(N575:P575,Q575:AE575)),0)</f>
        <v>0</v>
      </c>
      <c r="G575" s="53">
        <f t="shared" si="226"/>
        <v>955</v>
      </c>
      <c r="H575" s="56">
        <f t="shared" si="227"/>
        <v>9.8738626964433418E-2</v>
      </c>
      <c r="I575" s="2"/>
      <c r="J575" s="2">
        <f t="shared" si="218"/>
        <v>0.52419354838709675</v>
      </c>
      <c r="K575" s="2">
        <f t="shared" si="219"/>
        <v>0.42545492142266333</v>
      </c>
      <c r="L575" s="2">
        <f t="shared" si="220"/>
        <v>0</v>
      </c>
      <c r="M575" s="2">
        <f t="shared" si="221"/>
        <v>5.0351530190239913E-2</v>
      </c>
      <c r="N575" s="1">
        <v>5070</v>
      </c>
      <c r="O575" s="1">
        <v>4115</v>
      </c>
      <c r="Q575" s="1">
        <v>169</v>
      </c>
      <c r="S575" s="1">
        <v>299</v>
      </c>
      <c r="V575" s="1">
        <v>19</v>
      </c>
      <c r="W575" s="1">
        <v>0</v>
      </c>
      <c r="X575" s="1">
        <v>0</v>
      </c>
      <c r="AG575" s="5">
        <f>IF(Q575&gt;0,RANK(Q575,(N575:P575,Q575:AE575)),0)</f>
        <v>4</v>
      </c>
      <c r="AH575" s="5">
        <f>IF(R575&gt;0,RANK(R575,(N575:P575,Q575:AE575)),0)</f>
        <v>0</v>
      </c>
      <c r="AI575" s="5">
        <f>IF(T575&gt;0,RANK(T575,(N575:P575,Q575:AE575)),0)</f>
        <v>0</v>
      </c>
      <c r="AJ575" s="5">
        <f>IF(S575&gt;0,RANK(S575,(N575:P575,Q575:AE575)),0)</f>
        <v>3</v>
      </c>
      <c r="AK575" s="2">
        <f t="shared" si="222"/>
        <v>1.7473118279569891E-2</v>
      </c>
      <c r="AL575" s="2">
        <f t="shared" si="223"/>
        <v>0</v>
      </c>
      <c r="AM575" s="2">
        <f t="shared" si="224"/>
        <v>0</v>
      </c>
      <c r="AN575" s="2">
        <f t="shared" si="225"/>
        <v>3.0913978494623656E-2</v>
      </c>
      <c r="AP575" t="s">
        <v>110</v>
      </c>
      <c r="AQ575" t="s">
        <v>399</v>
      </c>
      <c r="AR575">
        <v>2</v>
      </c>
      <c r="AT575" s="88">
        <v>54</v>
      </c>
      <c r="AU575" s="90">
        <v>83</v>
      </c>
      <c r="AV575" s="93">
        <f t="shared" si="216"/>
        <v>54083</v>
      </c>
      <c r="AX575" s="5" t="s">
        <v>199</v>
      </c>
    </row>
    <row r="576" spans="1:50" hidden="1" outlineLevel="1">
      <c r="A576" t="s">
        <v>793</v>
      </c>
      <c r="B576" t="s">
        <v>399</v>
      </c>
      <c r="C576" s="1">
        <f t="shared" si="217"/>
        <v>3737</v>
      </c>
      <c r="D576" s="7">
        <f>IF(N576&gt;0, RANK(N576,(N576:P576,Q576:AE576)),0)</f>
        <v>2</v>
      </c>
      <c r="E576" s="7">
        <f>IF(O576&gt;0,RANK(O576,(N576:P576,Q576:AE576)),0)</f>
        <v>1</v>
      </c>
      <c r="F576" s="7">
        <f>IF(P576&gt;0,RANK(P576,(N576:P576,Q576:AE576)),0)</f>
        <v>0</v>
      </c>
      <c r="G576" s="53">
        <f t="shared" si="226"/>
        <v>733</v>
      </c>
      <c r="H576" s="56">
        <f t="shared" si="227"/>
        <v>0.19614664169119614</v>
      </c>
      <c r="I576" s="2"/>
      <c r="J576" s="2">
        <f t="shared" si="218"/>
        <v>0.38480064222638483</v>
      </c>
      <c r="K576" s="2">
        <f t="shared" si="219"/>
        <v>0.58094728391758099</v>
      </c>
      <c r="L576" s="2">
        <f t="shared" si="220"/>
        <v>0</v>
      </c>
      <c r="M576" s="2">
        <f t="shared" si="221"/>
        <v>3.4252073856034237E-2</v>
      </c>
      <c r="N576" s="1">
        <v>1438</v>
      </c>
      <c r="O576" s="1">
        <v>2171</v>
      </c>
      <c r="Q576" s="1">
        <v>44</v>
      </c>
      <c r="S576" s="1">
        <v>84</v>
      </c>
      <c r="V576" s="1">
        <v>0</v>
      </c>
      <c r="W576" s="1">
        <v>0</v>
      </c>
      <c r="X576" s="1">
        <v>0</v>
      </c>
      <c r="AG576" s="5">
        <f>IF(Q576&gt;0,RANK(Q576,(N576:P576,Q576:AE576)),0)</f>
        <v>4</v>
      </c>
      <c r="AH576" s="5">
        <f>IF(R576&gt;0,RANK(R576,(N576:P576,Q576:AE576)),0)</f>
        <v>0</v>
      </c>
      <c r="AI576" s="5">
        <f>IF(T576&gt;0,RANK(T576,(N576:P576,Q576:AE576)),0)</f>
        <v>0</v>
      </c>
      <c r="AJ576" s="5">
        <f>IF(S576&gt;0,RANK(S576,(N576:P576,Q576:AE576)),0)</f>
        <v>3</v>
      </c>
      <c r="AK576" s="2">
        <f t="shared" si="222"/>
        <v>1.1774150388011774E-2</v>
      </c>
      <c r="AL576" s="2">
        <f t="shared" si="223"/>
        <v>0</v>
      </c>
      <c r="AM576" s="2">
        <f t="shared" si="224"/>
        <v>0</v>
      </c>
      <c r="AN576" s="2">
        <f t="shared" si="225"/>
        <v>2.2477923468022479E-2</v>
      </c>
      <c r="AP576" t="s">
        <v>793</v>
      </c>
      <c r="AQ576" t="s">
        <v>399</v>
      </c>
      <c r="AR576">
        <v>1</v>
      </c>
      <c r="AT576" s="88">
        <v>54</v>
      </c>
      <c r="AU576" s="90">
        <v>85</v>
      </c>
      <c r="AV576" s="93">
        <f t="shared" si="216"/>
        <v>54085</v>
      </c>
      <c r="AX576" s="5" t="s">
        <v>199</v>
      </c>
    </row>
    <row r="577" spans="1:50" hidden="1" outlineLevel="1">
      <c r="A577" t="s">
        <v>776</v>
      </c>
      <c r="B577" t="s">
        <v>399</v>
      </c>
      <c r="C577" s="1">
        <f t="shared" si="217"/>
        <v>5041</v>
      </c>
      <c r="D577" s="7">
        <f>IF(N577&gt;0, RANK(N577,(N577:P577,Q577:AE577)),0)</f>
        <v>1</v>
      </c>
      <c r="E577" s="7">
        <f>IF(O577&gt;0,RANK(O577,(N577:P577,Q577:AE577)),0)</f>
        <v>2</v>
      </c>
      <c r="F577" s="7">
        <f>IF(P577&gt;0,RANK(P577,(N577:P577,Q577:AE577)),0)</f>
        <v>0</v>
      </c>
      <c r="G577" s="53">
        <f t="shared" si="226"/>
        <v>418</v>
      </c>
      <c r="H577" s="56">
        <f t="shared" si="227"/>
        <v>8.2920055544534813E-2</v>
      </c>
      <c r="I577" s="2"/>
      <c r="J577" s="2">
        <f t="shared" si="218"/>
        <v>0.51755604046816106</v>
      </c>
      <c r="K577" s="2">
        <f t="shared" si="219"/>
        <v>0.43463598492362626</v>
      </c>
      <c r="L577" s="2">
        <f t="shared" si="220"/>
        <v>0</v>
      </c>
      <c r="M577" s="2">
        <f t="shared" si="221"/>
        <v>4.7807974608212678E-2</v>
      </c>
      <c r="N577" s="1">
        <v>2609</v>
      </c>
      <c r="O577" s="1">
        <v>2191</v>
      </c>
      <c r="Q577" s="1">
        <v>56</v>
      </c>
      <c r="S577" s="1">
        <v>185</v>
      </c>
      <c r="V577" s="1">
        <v>0</v>
      </c>
      <c r="W577" s="1">
        <v>0</v>
      </c>
      <c r="X577" s="1">
        <v>0</v>
      </c>
      <c r="AG577" s="5">
        <f>IF(Q577&gt;0,RANK(Q577,(N577:P577,Q577:AE577)),0)</f>
        <v>4</v>
      </c>
      <c r="AH577" s="5">
        <f>IF(R577&gt;0,RANK(R577,(N577:P577,Q577:AE577)),0)</f>
        <v>0</v>
      </c>
      <c r="AI577" s="5">
        <f>IF(T577&gt;0,RANK(T577,(N577:P577,Q577:AE577)),0)</f>
        <v>0</v>
      </c>
      <c r="AJ577" s="5">
        <f>IF(S577&gt;0,RANK(S577,(N577:P577,Q577:AE577)),0)</f>
        <v>3</v>
      </c>
      <c r="AK577" s="2">
        <f t="shared" si="222"/>
        <v>1.1108906962904185E-2</v>
      </c>
      <c r="AL577" s="2">
        <f t="shared" si="223"/>
        <v>0</v>
      </c>
      <c r="AM577" s="2">
        <f t="shared" si="224"/>
        <v>0</v>
      </c>
      <c r="AN577" s="2">
        <f t="shared" si="225"/>
        <v>3.6699067645308468E-2</v>
      </c>
      <c r="AP577" t="s">
        <v>776</v>
      </c>
      <c r="AQ577" t="s">
        <v>399</v>
      </c>
      <c r="AR577">
        <v>2</v>
      </c>
      <c r="AT577" s="88">
        <v>54</v>
      </c>
      <c r="AU577" s="90">
        <v>87</v>
      </c>
      <c r="AV577" s="93">
        <f t="shared" si="216"/>
        <v>54087</v>
      </c>
      <c r="AX577" s="5" t="s">
        <v>199</v>
      </c>
    </row>
    <row r="578" spans="1:50" hidden="1" outlineLevel="1">
      <c r="A578" t="s">
        <v>755</v>
      </c>
      <c r="B578" t="s">
        <v>399</v>
      </c>
      <c r="C578" s="1">
        <f t="shared" si="217"/>
        <v>4687</v>
      </c>
      <c r="D578" s="7">
        <f>IF(N578&gt;0, RANK(N578,(N578:P578,Q578:AE578)),0)</f>
        <v>1</v>
      </c>
      <c r="E578" s="7">
        <f>IF(O578&gt;0,RANK(O578,(N578:P578,Q578:AE578)),0)</f>
        <v>2</v>
      </c>
      <c r="F578" s="7">
        <f>IF(P578&gt;0,RANK(P578,(N578:P578,Q578:AE578)),0)</f>
        <v>0</v>
      </c>
      <c r="G578" s="53">
        <f t="shared" si="226"/>
        <v>542</v>
      </c>
      <c r="H578" s="56">
        <f t="shared" si="227"/>
        <v>0.11563900149349264</v>
      </c>
      <c r="I578" s="2"/>
      <c r="J578" s="2">
        <f t="shared" si="218"/>
        <v>0.53573714529549821</v>
      </c>
      <c r="K578" s="2">
        <f t="shared" si="219"/>
        <v>0.42009814380200555</v>
      </c>
      <c r="L578" s="2">
        <f t="shared" si="220"/>
        <v>0</v>
      </c>
      <c r="M578" s="2">
        <f t="shared" si="221"/>
        <v>4.416471090249624E-2</v>
      </c>
      <c r="N578" s="1">
        <v>2511</v>
      </c>
      <c r="O578" s="1">
        <v>1969</v>
      </c>
      <c r="Q578" s="1">
        <v>55</v>
      </c>
      <c r="S578" s="1">
        <v>152</v>
      </c>
      <c r="V578" s="1">
        <v>0</v>
      </c>
      <c r="W578" s="1">
        <v>0</v>
      </c>
      <c r="X578" s="1">
        <v>0</v>
      </c>
      <c r="AG578" s="5">
        <f>IF(Q578&gt;0,RANK(Q578,(N578:P578,Q578:AE578)),0)</f>
        <v>4</v>
      </c>
      <c r="AH578" s="5">
        <f>IF(R578&gt;0,RANK(R578,(N578:P578,Q578:AE578)),0)</f>
        <v>0</v>
      </c>
      <c r="AI578" s="5">
        <f>IF(T578&gt;0,RANK(T578,(N578:P578,Q578:AE578)),0)</f>
        <v>0</v>
      </c>
      <c r="AJ578" s="5">
        <f>IF(S578&gt;0,RANK(S578,(N578:P578,Q578:AE578)),0)</f>
        <v>3</v>
      </c>
      <c r="AK578" s="2">
        <f t="shared" si="222"/>
        <v>1.1734585022402389E-2</v>
      </c>
      <c r="AL578" s="2">
        <f t="shared" si="223"/>
        <v>0</v>
      </c>
      <c r="AM578" s="2">
        <f t="shared" si="224"/>
        <v>0</v>
      </c>
      <c r="AN578" s="2">
        <f t="shared" si="225"/>
        <v>3.2430125880093877E-2</v>
      </c>
      <c r="AP578" t="s">
        <v>755</v>
      </c>
      <c r="AQ578" t="s">
        <v>399</v>
      </c>
      <c r="AR578">
        <v>3</v>
      </c>
      <c r="AT578" s="88">
        <v>54</v>
      </c>
      <c r="AU578" s="90">
        <v>89</v>
      </c>
      <c r="AV578" s="93">
        <f t="shared" si="216"/>
        <v>54089</v>
      </c>
      <c r="AX578" s="5" t="s">
        <v>199</v>
      </c>
    </row>
    <row r="579" spans="1:50" hidden="1" outlineLevel="1">
      <c r="A579" t="s">
        <v>933</v>
      </c>
      <c r="B579" t="s">
        <v>399</v>
      </c>
      <c r="C579" s="1">
        <f t="shared" si="217"/>
        <v>5910</v>
      </c>
      <c r="D579" s="7">
        <f>IF(N579&gt;0, RANK(N579,(N579:P579,Q579:AE579)),0)</f>
        <v>2</v>
      </c>
      <c r="E579" s="7">
        <f>IF(O579&gt;0,RANK(O579,(N579:P579,Q579:AE579)),0)</f>
        <v>1</v>
      </c>
      <c r="F579" s="7">
        <f>IF(P579&gt;0,RANK(P579,(N579:P579,Q579:AE579)),0)</f>
        <v>0</v>
      </c>
      <c r="G579" s="53">
        <f t="shared" si="226"/>
        <v>214</v>
      </c>
      <c r="H579" s="56">
        <f t="shared" si="227"/>
        <v>3.6209813874788492E-2</v>
      </c>
      <c r="I579" s="2"/>
      <c r="J579" s="2">
        <f t="shared" si="218"/>
        <v>0.46615905245346867</v>
      </c>
      <c r="K579" s="2">
        <f t="shared" si="219"/>
        <v>0.50236886632825717</v>
      </c>
      <c r="L579" s="2">
        <f t="shared" si="220"/>
        <v>0</v>
      </c>
      <c r="M579" s="2">
        <f t="shared" si="221"/>
        <v>3.1472081218274162E-2</v>
      </c>
      <c r="N579" s="1">
        <v>2755</v>
      </c>
      <c r="O579" s="1">
        <v>2969</v>
      </c>
      <c r="Q579" s="1">
        <v>99</v>
      </c>
      <c r="S579" s="1">
        <v>87</v>
      </c>
      <c r="V579" s="1">
        <v>0</v>
      </c>
      <c r="W579" s="1">
        <v>0</v>
      </c>
      <c r="X579" s="1">
        <v>0</v>
      </c>
      <c r="AG579" s="5">
        <f>IF(Q579&gt;0,RANK(Q579,(N579:P579,Q579:AE579)),0)</f>
        <v>3</v>
      </c>
      <c r="AH579" s="5">
        <f>IF(R579&gt;0,RANK(R579,(N579:P579,Q579:AE579)),0)</f>
        <v>0</v>
      </c>
      <c r="AI579" s="5">
        <f>IF(T579&gt;0,RANK(T579,(N579:P579,Q579:AE579)),0)</f>
        <v>0</v>
      </c>
      <c r="AJ579" s="5">
        <f>IF(S579&gt;0,RANK(S579,(N579:P579,Q579:AE579)),0)</f>
        <v>4</v>
      </c>
      <c r="AK579" s="2">
        <f t="shared" si="222"/>
        <v>1.6751269035532996E-2</v>
      </c>
      <c r="AL579" s="2">
        <f t="shared" si="223"/>
        <v>0</v>
      </c>
      <c r="AM579" s="2">
        <f t="shared" si="224"/>
        <v>0</v>
      </c>
      <c r="AN579" s="2">
        <f t="shared" si="225"/>
        <v>1.4720812182741117E-2</v>
      </c>
      <c r="AP579" t="s">
        <v>933</v>
      </c>
      <c r="AQ579" t="s">
        <v>399</v>
      </c>
      <c r="AR579">
        <v>1</v>
      </c>
      <c r="AT579" s="88">
        <v>54</v>
      </c>
      <c r="AU579" s="90">
        <v>91</v>
      </c>
      <c r="AV579" s="93">
        <f t="shared" si="216"/>
        <v>54091</v>
      </c>
      <c r="AX579" s="5" t="s">
        <v>199</v>
      </c>
    </row>
    <row r="580" spans="1:50" hidden="1" outlineLevel="1">
      <c r="A580" t="s">
        <v>782</v>
      </c>
      <c r="B580" t="s">
        <v>399</v>
      </c>
      <c r="C580" s="1">
        <f t="shared" si="217"/>
        <v>3141</v>
      </c>
      <c r="D580" s="7">
        <f>IF(N580&gt;0, RANK(N580,(N580:P580,Q580:AE580)),0)</f>
        <v>1</v>
      </c>
      <c r="E580" s="7">
        <f>IF(O580&gt;0,RANK(O580,(N580:P580,Q580:AE580)),0)</f>
        <v>2</v>
      </c>
      <c r="F580" s="7">
        <f>IF(P580&gt;0,RANK(P580,(N580:P580,Q580:AE580)),0)</f>
        <v>0</v>
      </c>
      <c r="G580" s="53">
        <f t="shared" si="226"/>
        <v>107</v>
      </c>
      <c r="H580" s="56">
        <f t="shared" si="227"/>
        <v>3.4065584208850683E-2</v>
      </c>
      <c r="I580" s="2"/>
      <c r="J580" s="2">
        <f t="shared" si="218"/>
        <v>0.48615090735434574</v>
      </c>
      <c r="K580" s="2">
        <f t="shared" si="219"/>
        <v>0.45208532314549504</v>
      </c>
      <c r="L580" s="2">
        <f t="shared" si="220"/>
        <v>0</v>
      </c>
      <c r="M580" s="2">
        <f t="shared" si="221"/>
        <v>6.1763769500159216E-2</v>
      </c>
      <c r="N580" s="1">
        <v>1527</v>
      </c>
      <c r="O580" s="1">
        <v>1420</v>
      </c>
      <c r="Q580" s="1">
        <v>130</v>
      </c>
      <c r="S580" s="1">
        <v>64</v>
      </c>
      <c r="V580" s="1">
        <v>0</v>
      </c>
      <c r="W580" s="1">
        <v>0</v>
      </c>
      <c r="X580" s="1">
        <v>0</v>
      </c>
      <c r="AG580" s="5">
        <f>IF(Q580&gt;0,RANK(Q580,(N580:P580,Q580:AE580)),0)</f>
        <v>3</v>
      </c>
      <c r="AH580" s="5">
        <f>IF(R580&gt;0,RANK(R580,(N580:P580,Q580:AE580)),0)</f>
        <v>0</v>
      </c>
      <c r="AI580" s="5">
        <f>IF(T580&gt;0,RANK(T580,(N580:P580,Q580:AE580)),0)</f>
        <v>0</v>
      </c>
      <c r="AJ580" s="5">
        <f>IF(S580&gt;0,RANK(S580,(N580:P580,Q580:AE580)),0)</f>
        <v>4</v>
      </c>
      <c r="AK580" s="2">
        <f t="shared" si="222"/>
        <v>4.1388092964024195E-2</v>
      </c>
      <c r="AL580" s="2">
        <f t="shared" si="223"/>
        <v>0</v>
      </c>
      <c r="AM580" s="2">
        <f t="shared" si="224"/>
        <v>0</v>
      </c>
      <c r="AN580" s="2">
        <f t="shared" si="225"/>
        <v>2.0375676536134989E-2</v>
      </c>
      <c r="AP580" t="s">
        <v>782</v>
      </c>
      <c r="AQ580" t="s">
        <v>399</v>
      </c>
      <c r="AR580">
        <v>1</v>
      </c>
      <c r="AT580" s="88">
        <v>54</v>
      </c>
      <c r="AU580" s="90">
        <v>93</v>
      </c>
      <c r="AV580" s="93">
        <f t="shared" si="216"/>
        <v>54093</v>
      </c>
      <c r="AX580" s="5" t="s">
        <v>199</v>
      </c>
    </row>
    <row r="581" spans="1:50" hidden="1" outlineLevel="1">
      <c r="A581" t="s">
        <v>783</v>
      </c>
      <c r="B581" t="s">
        <v>399</v>
      </c>
      <c r="C581" s="1">
        <f t="shared" si="217"/>
        <v>3245</v>
      </c>
      <c r="D581" s="7">
        <f>IF(N581&gt;0, RANK(N581,(N581:P581,Q581:AE581)),0)</f>
        <v>2</v>
      </c>
      <c r="E581" s="7">
        <f>IF(O581&gt;0,RANK(O581,(N581:P581,Q581:AE581)),0)</f>
        <v>1</v>
      </c>
      <c r="F581" s="7">
        <f>IF(P581&gt;0,RANK(P581,(N581:P581,Q581:AE581)),0)</f>
        <v>0</v>
      </c>
      <c r="G581" s="53">
        <f t="shared" si="226"/>
        <v>287</v>
      </c>
      <c r="H581" s="56">
        <f t="shared" si="227"/>
        <v>8.8443759630200305E-2</v>
      </c>
      <c r="I581" s="2"/>
      <c r="J581" s="2">
        <f t="shared" si="218"/>
        <v>0.43882896764252699</v>
      </c>
      <c r="K581" s="2">
        <f t="shared" si="219"/>
        <v>0.52727272727272723</v>
      </c>
      <c r="L581" s="2">
        <f t="shared" si="220"/>
        <v>0</v>
      </c>
      <c r="M581" s="2">
        <f t="shared" si="221"/>
        <v>3.3898305084745783E-2</v>
      </c>
      <c r="N581" s="1">
        <v>1424</v>
      </c>
      <c r="O581" s="1">
        <v>1711</v>
      </c>
      <c r="Q581" s="1">
        <v>41</v>
      </c>
      <c r="S581" s="1">
        <v>68</v>
      </c>
      <c r="V581" s="1">
        <v>1</v>
      </c>
      <c r="W581" s="1">
        <v>0</v>
      </c>
      <c r="X581" s="1">
        <v>0</v>
      </c>
      <c r="AG581" s="5">
        <f>IF(Q581&gt;0,RANK(Q581,(N581:P581,Q581:AE581)),0)</f>
        <v>4</v>
      </c>
      <c r="AH581" s="5">
        <f>IF(R581&gt;0,RANK(R581,(N581:P581,Q581:AE581)),0)</f>
        <v>0</v>
      </c>
      <c r="AI581" s="5">
        <f>IF(T581&gt;0,RANK(T581,(N581:P581,Q581:AE581)),0)</f>
        <v>0</v>
      </c>
      <c r="AJ581" s="5">
        <f>IF(S581&gt;0,RANK(S581,(N581:P581,Q581:AE581)),0)</f>
        <v>3</v>
      </c>
      <c r="AK581" s="2">
        <f t="shared" si="222"/>
        <v>1.2634822804314329E-2</v>
      </c>
      <c r="AL581" s="2">
        <f t="shared" si="223"/>
        <v>0</v>
      </c>
      <c r="AM581" s="2">
        <f t="shared" si="224"/>
        <v>0</v>
      </c>
      <c r="AN581" s="2">
        <f t="shared" si="225"/>
        <v>2.0955315870570108E-2</v>
      </c>
      <c r="AP581" t="s">
        <v>783</v>
      </c>
      <c r="AQ581" t="s">
        <v>399</v>
      </c>
      <c r="AR581">
        <v>1</v>
      </c>
      <c r="AT581" s="88">
        <v>54</v>
      </c>
      <c r="AU581" s="90">
        <v>95</v>
      </c>
      <c r="AV581" s="93">
        <f t="shared" si="216"/>
        <v>54095</v>
      </c>
      <c r="AX581" s="5" t="s">
        <v>199</v>
      </c>
    </row>
    <row r="582" spans="1:50" hidden="1" outlineLevel="1">
      <c r="A582" t="s">
        <v>553</v>
      </c>
      <c r="B582" t="s">
        <v>399</v>
      </c>
      <c r="C582" s="1">
        <f t="shared" si="217"/>
        <v>8222</v>
      </c>
      <c r="D582" s="7">
        <f>IF(N582&gt;0, RANK(N582,(N582:P582,Q582:AE582)),0)</f>
        <v>2</v>
      </c>
      <c r="E582" s="7">
        <f>IF(O582&gt;0,RANK(O582,(N582:P582,Q582:AE582)),0)</f>
        <v>1</v>
      </c>
      <c r="F582" s="7">
        <f>IF(P582&gt;0,RANK(P582,(N582:P582,Q582:AE582)),0)</f>
        <v>0</v>
      </c>
      <c r="G582" s="53">
        <f t="shared" si="226"/>
        <v>1039</v>
      </c>
      <c r="H582" s="56">
        <f t="shared" si="227"/>
        <v>0.12636828022378982</v>
      </c>
      <c r="I582" s="2"/>
      <c r="J582" s="2">
        <f t="shared" si="218"/>
        <v>0.41656531257601559</v>
      </c>
      <c r="K582" s="2">
        <f t="shared" si="219"/>
        <v>0.54293359279980535</v>
      </c>
      <c r="L582" s="2">
        <f t="shared" si="220"/>
        <v>0</v>
      </c>
      <c r="M582" s="2">
        <f t="shared" si="221"/>
        <v>4.0501094624179057E-2</v>
      </c>
      <c r="N582" s="1">
        <v>3425</v>
      </c>
      <c r="O582" s="1">
        <v>4464</v>
      </c>
      <c r="Q582" s="1">
        <v>124</v>
      </c>
      <c r="S582" s="1">
        <v>209</v>
      </c>
      <c r="V582" s="1">
        <v>0</v>
      </c>
      <c r="W582" s="1">
        <v>0</v>
      </c>
      <c r="X582" s="1">
        <v>0</v>
      </c>
      <c r="AG582" s="5">
        <f>IF(Q582&gt;0,RANK(Q582,(N582:P582,Q582:AE582)),0)</f>
        <v>4</v>
      </c>
      <c r="AH582" s="5">
        <f>IF(R582&gt;0,RANK(R582,(N582:P582,Q582:AE582)),0)</f>
        <v>0</v>
      </c>
      <c r="AI582" s="5">
        <f>IF(T582&gt;0,RANK(T582,(N582:P582,Q582:AE582)),0)</f>
        <v>0</v>
      </c>
      <c r="AJ582" s="5">
        <f>IF(S582&gt;0,RANK(S582,(N582:P582,Q582:AE582)),0)</f>
        <v>3</v>
      </c>
      <c r="AK582" s="2">
        <f t="shared" si="222"/>
        <v>1.5081488688883484E-2</v>
      </c>
      <c r="AL582" s="2">
        <f t="shared" si="223"/>
        <v>0</v>
      </c>
      <c r="AM582" s="2">
        <f t="shared" si="224"/>
        <v>0</v>
      </c>
      <c r="AN582" s="2">
        <f t="shared" si="225"/>
        <v>2.5419605935295547E-2</v>
      </c>
      <c r="AP582" t="s">
        <v>553</v>
      </c>
      <c r="AQ582" t="s">
        <v>399</v>
      </c>
      <c r="AR582">
        <v>2</v>
      </c>
      <c r="AT582" s="88">
        <v>54</v>
      </c>
      <c r="AU582" s="90">
        <v>97</v>
      </c>
      <c r="AV582" s="93">
        <f t="shared" si="216"/>
        <v>54097</v>
      </c>
      <c r="AX582" s="5" t="s">
        <v>199</v>
      </c>
    </row>
    <row r="583" spans="1:50" hidden="1" outlineLevel="1">
      <c r="A583" t="s">
        <v>447</v>
      </c>
      <c r="B583" t="s">
        <v>399</v>
      </c>
      <c r="C583" s="1">
        <f t="shared" si="217"/>
        <v>14006</v>
      </c>
      <c r="D583" s="7">
        <f>IF(N583&gt;0, RANK(N583,(N583:P583,Q583:AE583)),0)</f>
        <v>1</v>
      </c>
      <c r="E583" s="7">
        <f>IF(O583&gt;0,RANK(O583,(N583:P583,Q583:AE583)),0)</f>
        <v>2</v>
      </c>
      <c r="F583" s="7">
        <f>IF(P583&gt;0,RANK(P583,(N583:P583,Q583:AE583)),0)</f>
        <v>0</v>
      </c>
      <c r="G583" s="53">
        <f t="shared" si="226"/>
        <v>1785</v>
      </c>
      <c r="H583" s="56">
        <f t="shared" si="227"/>
        <v>0.12744538055119234</v>
      </c>
      <c r="I583" s="2"/>
      <c r="J583" s="2">
        <f t="shared" si="218"/>
        <v>0.55069256033128655</v>
      </c>
      <c r="K583" s="2">
        <f t="shared" si="219"/>
        <v>0.42324717978009424</v>
      </c>
      <c r="L583" s="2">
        <f t="shared" si="220"/>
        <v>0</v>
      </c>
      <c r="M583" s="2">
        <f t="shared" si="221"/>
        <v>2.6060259888619208E-2</v>
      </c>
      <c r="N583" s="1">
        <v>7713</v>
      </c>
      <c r="O583" s="1">
        <v>5928</v>
      </c>
      <c r="Q583" s="1">
        <v>122</v>
      </c>
      <c r="S583" s="1">
        <v>241</v>
      </c>
      <c r="V583" s="1">
        <v>0</v>
      </c>
      <c r="W583" s="1">
        <v>2</v>
      </c>
      <c r="X583" s="1">
        <v>0</v>
      </c>
      <c r="AG583" s="5">
        <f>IF(Q583&gt;0,RANK(Q583,(N583:P583,Q583:AE583)),0)</f>
        <v>4</v>
      </c>
      <c r="AH583" s="5">
        <f>IF(R583&gt;0,RANK(R583,(N583:P583,Q583:AE583)),0)</f>
        <v>0</v>
      </c>
      <c r="AI583" s="5">
        <f>IF(T583&gt;0,RANK(T583,(N583:P583,Q583:AE583)),0)</f>
        <v>0</v>
      </c>
      <c r="AJ583" s="5">
        <f>IF(S583&gt;0,RANK(S583,(N583:P583,Q583:AE583)),0)</f>
        <v>3</v>
      </c>
      <c r="AK583" s="2">
        <f t="shared" si="222"/>
        <v>8.7105526203055828E-3</v>
      </c>
      <c r="AL583" s="2">
        <f t="shared" si="223"/>
        <v>0</v>
      </c>
      <c r="AM583" s="2">
        <f t="shared" si="224"/>
        <v>0</v>
      </c>
      <c r="AN583" s="2">
        <f t="shared" si="225"/>
        <v>1.7206911323718408E-2</v>
      </c>
      <c r="AP583" t="s">
        <v>447</v>
      </c>
      <c r="AQ583" t="s">
        <v>399</v>
      </c>
      <c r="AR583">
        <v>3</v>
      </c>
      <c r="AT583" s="88">
        <v>54</v>
      </c>
      <c r="AU583" s="90">
        <v>99</v>
      </c>
      <c r="AV583" s="93">
        <f t="shared" si="216"/>
        <v>54099</v>
      </c>
      <c r="AX583" s="5" t="s">
        <v>199</v>
      </c>
    </row>
    <row r="584" spans="1:50" hidden="1" outlineLevel="1">
      <c r="A584" t="s">
        <v>74</v>
      </c>
      <c r="B584" t="s">
        <v>399</v>
      </c>
      <c r="C584" s="1">
        <f t="shared" si="217"/>
        <v>2791</v>
      </c>
      <c r="D584" s="7">
        <f>IF(N584&gt;0, RANK(N584,(N584:P584,Q584:AE584)),0)</f>
        <v>1</v>
      </c>
      <c r="E584" s="7">
        <f>IF(O584&gt;0,RANK(O584,(N584:P584,Q584:AE584)),0)</f>
        <v>2</v>
      </c>
      <c r="F584" s="7">
        <f>IF(P584&gt;0,RANK(P584,(N584:P584,Q584:AE584)),0)</f>
        <v>0</v>
      </c>
      <c r="G584" s="53">
        <f t="shared" si="226"/>
        <v>616</v>
      </c>
      <c r="H584" s="56">
        <f t="shared" si="227"/>
        <v>0.22070942314582587</v>
      </c>
      <c r="I584" s="2"/>
      <c r="J584" s="2">
        <f t="shared" si="218"/>
        <v>0.58581153708348266</v>
      </c>
      <c r="K584" s="2">
        <f t="shared" si="219"/>
        <v>0.36510211393765674</v>
      </c>
      <c r="L584" s="2">
        <f t="shared" si="220"/>
        <v>0</v>
      </c>
      <c r="M584" s="2">
        <f t="shared" si="221"/>
        <v>4.9086348978860606E-2</v>
      </c>
      <c r="N584" s="1">
        <v>1635</v>
      </c>
      <c r="O584" s="1">
        <v>1019</v>
      </c>
      <c r="Q584" s="1">
        <v>37</v>
      </c>
      <c r="S584" s="1">
        <v>100</v>
      </c>
      <c r="V584" s="1">
        <v>0</v>
      </c>
      <c r="W584" s="1">
        <v>0</v>
      </c>
      <c r="X584" s="1">
        <v>0</v>
      </c>
      <c r="AG584" s="5">
        <f>IF(Q584&gt;0,RANK(Q584,(N584:P584,Q584:AE584)),0)</f>
        <v>4</v>
      </c>
      <c r="AH584" s="5">
        <f>IF(R584&gt;0,RANK(R584,(N584:P584,Q584:AE584)),0)</f>
        <v>0</v>
      </c>
      <c r="AI584" s="5">
        <f>IF(T584&gt;0,RANK(T584,(N584:P584,Q584:AE584)),0)</f>
        <v>0</v>
      </c>
      <c r="AJ584" s="5">
        <f>IF(S584&gt;0,RANK(S584,(N584:P584,Q584:AE584)),0)</f>
        <v>3</v>
      </c>
      <c r="AK584" s="2">
        <f t="shared" si="222"/>
        <v>1.3256897169473307E-2</v>
      </c>
      <c r="AL584" s="2">
        <f t="shared" si="223"/>
        <v>0</v>
      </c>
      <c r="AM584" s="2">
        <f t="shared" si="224"/>
        <v>0</v>
      </c>
      <c r="AN584" s="2">
        <f t="shared" si="225"/>
        <v>3.5829451809387319E-2</v>
      </c>
      <c r="AP584" t="s">
        <v>74</v>
      </c>
      <c r="AQ584" t="s">
        <v>399</v>
      </c>
      <c r="AR584">
        <v>3</v>
      </c>
      <c r="AT584" s="88">
        <v>54</v>
      </c>
      <c r="AU584" s="90">
        <v>101</v>
      </c>
      <c r="AV584" s="93">
        <f t="shared" si="216"/>
        <v>54101</v>
      </c>
      <c r="AX584" s="5" t="s">
        <v>199</v>
      </c>
    </row>
    <row r="585" spans="1:50" hidden="1" outlineLevel="1">
      <c r="A585" t="s">
        <v>550</v>
      </c>
      <c r="B585" t="s">
        <v>399</v>
      </c>
      <c r="C585" s="1">
        <f t="shared" si="217"/>
        <v>5843</v>
      </c>
      <c r="D585" s="7">
        <f>IF(N585&gt;0, RANK(N585,(N585:P585,Q585:AE585)),0)</f>
        <v>1</v>
      </c>
      <c r="E585" s="7">
        <f>IF(O585&gt;0,RANK(O585,(N585:P585,Q585:AE585)),0)</f>
        <v>2</v>
      </c>
      <c r="F585" s="7">
        <f>IF(P585&gt;0,RANK(P585,(N585:P585,Q585:AE585)),0)</f>
        <v>0</v>
      </c>
      <c r="G585" s="53">
        <f t="shared" si="226"/>
        <v>915</v>
      </c>
      <c r="H585" s="56">
        <f t="shared" si="227"/>
        <v>0.15659763819955502</v>
      </c>
      <c r="I585" s="2"/>
      <c r="J585" s="2">
        <f t="shared" si="218"/>
        <v>0.56169775800102684</v>
      </c>
      <c r="K585" s="2">
        <f t="shared" si="219"/>
        <v>0.40510011980147187</v>
      </c>
      <c r="L585" s="2">
        <f t="shared" si="220"/>
        <v>0</v>
      </c>
      <c r="M585" s="2">
        <f t="shared" si="221"/>
        <v>3.3202122197501294E-2</v>
      </c>
      <c r="N585" s="1">
        <v>3282</v>
      </c>
      <c r="O585" s="1">
        <v>2367</v>
      </c>
      <c r="Q585" s="1">
        <v>75</v>
      </c>
      <c r="S585" s="1">
        <v>117</v>
      </c>
      <c r="V585" s="1">
        <v>2</v>
      </c>
      <c r="W585" s="1">
        <v>0</v>
      </c>
      <c r="X585" s="1">
        <v>0</v>
      </c>
      <c r="AG585" s="5">
        <f>IF(Q585&gt;0,RANK(Q585,(N585:P585,Q585:AE585)),0)</f>
        <v>4</v>
      </c>
      <c r="AH585" s="5">
        <f>IF(R585&gt;0,RANK(R585,(N585:P585,Q585:AE585)),0)</f>
        <v>0</v>
      </c>
      <c r="AI585" s="5">
        <f>IF(T585&gt;0,RANK(T585,(N585:P585,Q585:AE585)),0)</f>
        <v>0</v>
      </c>
      <c r="AJ585" s="5">
        <f>IF(S585&gt;0,RANK(S585,(N585:P585,Q585:AE585)),0)</f>
        <v>3</v>
      </c>
      <c r="AK585" s="2">
        <f t="shared" si="222"/>
        <v>1.2835871983570083E-2</v>
      </c>
      <c r="AL585" s="2">
        <f t="shared" si="223"/>
        <v>0</v>
      </c>
      <c r="AM585" s="2">
        <f t="shared" si="224"/>
        <v>0</v>
      </c>
      <c r="AN585" s="2">
        <f t="shared" si="225"/>
        <v>2.0023960294369331E-2</v>
      </c>
      <c r="AP585" t="s">
        <v>550</v>
      </c>
      <c r="AQ585" t="s">
        <v>399</v>
      </c>
      <c r="AR585">
        <v>1</v>
      </c>
      <c r="AT585" s="88">
        <v>54</v>
      </c>
      <c r="AU585" s="90">
        <v>103</v>
      </c>
      <c r="AV585" s="93">
        <f t="shared" si="216"/>
        <v>54103</v>
      </c>
      <c r="AX585" s="5" t="s">
        <v>199</v>
      </c>
    </row>
    <row r="586" spans="1:50" hidden="1" outlineLevel="1">
      <c r="A586" t="s">
        <v>189</v>
      </c>
      <c r="B586" t="s">
        <v>399</v>
      </c>
      <c r="C586" s="1">
        <f t="shared" si="217"/>
        <v>2166</v>
      </c>
      <c r="D586" s="7">
        <f>IF(N586&gt;0, RANK(N586,(N586:P586,Q586:AE586)),0)</f>
        <v>1</v>
      </c>
      <c r="E586" s="7">
        <f>IF(O586&gt;0,RANK(O586,(N586:P586,Q586:AE586)),0)</f>
        <v>2</v>
      </c>
      <c r="F586" s="7">
        <f>IF(P586&gt;0,RANK(P586,(N586:P586,Q586:AE586)),0)</f>
        <v>0</v>
      </c>
      <c r="G586" s="53">
        <f t="shared" si="226"/>
        <v>41</v>
      </c>
      <c r="H586" s="56">
        <f t="shared" si="227"/>
        <v>1.8928901200369344E-2</v>
      </c>
      <c r="I586" s="2"/>
      <c r="J586" s="2">
        <f t="shared" si="218"/>
        <v>0.49445983379501385</v>
      </c>
      <c r="K586" s="2">
        <f t="shared" si="219"/>
        <v>0.47553093259464452</v>
      </c>
      <c r="L586" s="2">
        <f t="shared" si="220"/>
        <v>0</v>
      </c>
      <c r="M586" s="2">
        <f t="shared" si="221"/>
        <v>3.0009233610341579E-2</v>
      </c>
      <c r="N586" s="1">
        <v>1071</v>
      </c>
      <c r="O586" s="1">
        <v>1030</v>
      </c>
      <c r="Q586" s="1">
        <v>31</v>
      </c>
      <c r="S586" s="1">
        <v>34</v>
      </c>
      <c r="V586" s="1">
        <v>0</v>
      </c>
      <c r="W586" s="1">
        <v>0</v>
      </c>
      <c r="X586" s="1">
        <v>0</v>
      </c>
      <c r="AG586" s="5">
        <f>IF(Q586&gt;0,RANK(Q586,(N586:P586,Q586:AE586)),0)</f>
        <v>4</v>
      </c>
      <c r="AH586" s="5">
        <f>IF(R586&gt;0,RANK(R586,(N586:P586,Q586:AE586)),0)</f>
        <v>0</v>
      </c>
      <c r="AI586" s="5">
        <f>IF(T586&gt;0,RANK(T586,(N586:P586,Q586:AE586)),0)</f>
        <v>0</v>
      </c>
      <c r="AJ586" s="5">
        <f>IF(S586&gt;0,RANK(S586,(N586:P586,Q586:AE586)),0)</f>
        <v>3</v>
      </c>
      <c r="AK586" s="2">
        <f t="shared" si="222"/>
        <v>1.4312096029547553E-2</v>
      </c>
      <c r="AL586" s="2">
        <f t="shared" si="223"/>
        <v>0</v>
      </c>
      <c r="AM586" s="2">
        <f t="shared" si="224"/>
        <v>0</v>
      </c>
      <c r="AN586" s="2">
        <f t="shared" si="225"/>
        <v>1.569713758079409E-2</v>
      </c>
      <c r="AP586" t="s">
        <v>189</v>
      </c>
      <c r="AQ586" t="s">
        <v>399</v>
      </c>
      <c r="AR586">
        <v>2</v>
      </c>
      <c r="AT586" s="88">
        <v>54</v>
      </c>
      <c r="AU586" s="90">
        <v>105</v>
      </c>
      <c r="AV586" s="93">
        <f t="shared" si="216"/>
        <v>54105</v>
      </c>
      <c r="AX586" s="5" t="s">
        <v>199</v>
      </c>
    </row>
    <row r="587" spans="1:50" hidden="1" outlineLevel="1">
      <c r="A587" t="s">
        <v>555</v>
      </c>
      <c r="B587" t="s">
        <v>399</v>
      </c>
      <c r="C587" s="1">
        <f t="shared" si="217"/>
        <v>33542</v>
      </c>
      <c r="D587" s="7">
        <f>IF(N587&gt;0, RANK(N587,(N587:P587,Q587:AE587)),0)</f>
        <v>1</v>
      </c>
      <c r="E587" s="7">
        <f>IF(O587&gt;0,RANK(O587,(N587:P587,Q587:AE587)),0)</f>
        <v>2</v>
      </c>
      <c r="F587" s="7">
        <f>IF(P587&gt;0,RANK(P587,(N587:P587,Q587:AE587)),0)</f>
        <v>0</v>
      </c>
      <c r="G587" s="53">
        <f t="shared" si="226"/>
        <v>12</v>
      </c>
      <c r="H587" s="56">
        <f t="shared" si="227"/>
        <v>3.5776041977222587E-4</v>
      </c>
      <c r="I587" s="2"/>
      <c r="J587" s="2">
        <f t="shared" si="218"/>
        <v>0.48548088963091052</v>
      </c>
      <c r="K587" s="2">
        <f t="shared" si="219"/>
        <v>0.48512312921113826</v>
      </c>
      <c r="L587" s="2">
        <f t="shared" si="220"/>
        <v>0</v>
      </c>
      <c r="M587" s="2">
        <f t="shared" si="221"/>
        <v>2.9395981157951223E-2</v>
      </c>
      <c r="N587" s="1">
        <v>16284</v>
      </c>
      <c r="O587" s="1">
        <v>16272</v>
      </c>
      <c r="Q587" s="1">
        <v>415</v>
      </c>
      <c r="S587" s="1">
        <v>567</v>
      </c>
      <c r="V587" s="1">
        <v>4</v>
      </c>
      <c r="W587" s="1">
        <v>0</v>
      </c>
      <c r="X587" s="1">
        <v>0</v>
      </c>
      <c r="AG587" s="5">
        <f>IF(Q587&gt;0,RANK(Q587,(N587:P587,Q587:AE587)),0)</f>
        <v>4</v>
      </c>
      <c r="AH587" s="5">
        <f>IF(R587&gt;0,RANK(R587,(N587:P587,Q587:AE587)),0)</f>
        <v>0</v>
      </c>
      <c r="AI587" s="5">
        <f>IF(T587&gt;0,RANK(T587,(N587:P587,Q587:AE587)),0)</f>
        <v>0</v>
      </c>
      <c r="AJ587" s="5">
        <f>IF(S587&gt;0,RANK(S587,(N587:P587,Q587:AE587)),0)</f>
        <v>3</v>
      </c>
      <c r="AK587" s="2">
        <f t="shared" si="222"/>
        <v>1.2372547850456144E-2</v>
      </c>
      <c r="AL587" s="2">
        <f t="shared" si="223"/>
        <v>0</v>
      </c>
      <c r="AM587" s="2">
        <f t="shared" si="224"/>
        <v>0</v>
      </c>
      <c r="AN587" s="2">
        <f t="shared" si="225"/>
        <v>1.6904179834237674E-2</v>
      </c>
      <c r="AP587" t="s">
        <v>555</v>
      </c>
      <c r="AQ587" t="s">
        <v>399</v>
      </c>
      <c r="AR587">
        <v>1</v>
      </c>
      <c r="AT587" s="88">
        <v>54</v>
      </c>
      <c r="AU587" s="90">
        <v>107</v>
      </c>
      <c r="AV587" s="93">
        <f t="shared" si="216"/>
        <v>54107</v>
      </c>
      <c r="AX587" s="5" t="s">
        <v>199</v>
      </c>
    </row>
    <row r="588" spans="1:50" hidden="1" outlineLevel="1">
      <c r="A588" t="s">
        <v>977</v>
      </c>
      <c r="B588" t="s">
        <v>399</v>
      </c>
      <c r="C588" s="1">
        <f t="shared" si="217"/>
        <v>7469</v>
      </c>
      <c r="D588" s="7">
        <f>IF(N588&gt;0, RANK(N588,(N588:P588,Q588:AE588)),0)</f>
        <v>1</v>
      </c>
      <c r="E588" s="7">
        <f>IF(O588&gt;0,RANK(O588,(N588:P588,Q588:AE588)),0)</f>
        <v>2</v>
      </c>
      <c r="F588" s="7">
        <f>IF(P588&gt;0,RANK(P588,(N588:P588,Q588:AE588)),0)</f>
        <v>0</v>
      </c>
      <c r="G588" s="53">
        <f t="shared" si="226"/>
        <v>1286</v>
      </c>
      <c r="H588" s="56">
        <f t="shared" si="227"/>
        <v>0.17217833712679073</v>
      </c>
      <c r="I588" s="2"/>
      <c r="J588" s="2">
        <f t="shared" si="218"/>
        <v>0.57410630606506896</v>
      </c>
      <c r="K588" s="2">
        <f t="shared" si="219"/>
        <v>0.4019279689382782</v>
      </c>
      <c r="L588" s="2">
        <f t="shared" si="220"/>
        <v>0</v>
      </c>
      <c r="M588" s="2">
        <f t="shared" si="221"/>
        <v>2.3965724996652837E-2</v>
      </c>
      <c r="N588" s="1">
        <v>4288</v>
      </c>
      <c r="O588" s="1">
        <v>3002</v>
      </c>
      <c r="Q588" s="1">
        <v>58</v>
      </c>
      <c r="S588" s="1">
        <v>121</v>
      </c>
      <c r="V588" s="1">
        <v>0</v>
      </c>
      <c r="W588" s="1">
        <v>0</v>
      </c>
      <c r="X588" s="1">
        <v>0</v>
      </c>
      <c r="AG588" s="5">
        <f>IF(Q588&gt;0,RANK(Q588,(N588:P588,Q588:AE588)),0)</f>
        <v>4</v>
      </c>
      <c r="AH588" s="5">
        <f>IF(R588&gt;0,RANK(R588,(N588:P588,Q588:AE588)),0)</f>
        <v>0</v>
      </c>
      <c r="AI588" s="5">
        <f>IF(T588&gt;0,RANK(T588,(N588:P588,Q588:AE588)),0)</f>
        <v>0</v>
      </c>
      <c r="AJ588" s="5">
        <f>IF(S588&gt;0,RANK(S588,(N588:P588,Q588:AE588)),0)</f>
        <v>3</v>
      </c>
      <c r="AK588" s="2">
        <f t="shared" si="222"/>
        <v>7.7654304458428169E-3</v>
      </c>
      <c r="AL588" s="2">
        <f t="shared" si="223"/>
        <v>0</v>
      </c>
      <c r="AM588" s="2">
        <f t="shared" si="224"/>
        <v>0</v>
      </c>
      <c r="AN588" s="2">
        <f t="shared" si="225"/>
        <v>1.6200294550810016E-2</v>
      </c>
      <c r="AP588" t="s">
        <v>977</v>
      </c>
      <c r="AQ588" t="s">
        <v>399</v>
      </c>
      <c r="AR588">
        <v>3</v>
      </c>
      <c r="AT588" s="88">
        <v>54</v>
      </c>
      <c r="AU588" s="90">
        <v>109</v>
      </c>
      <c r="AV588" s="93">
        <f t="shared" si="216"/>
        <v>54109</v>
      </c>
      <c r="AX588" s="5" t="s">
        <v>199</v>
      </c>
    </row>
    <row r="589" spans="1:50" collapsed="1">
      <c r="A589" t="s">
        <v>398</v>
      </c>
      <c r="B589" t="s">
        <v>126</v>
      </c>
      <c r="C589" s="1">
        <f t="shared" si="217"/>
        <v>664534</v>
      </c>
      <c r="D589" s="7">
        <f>IF(N589&gt;0, RANK(N589,(N589:P589,Q589:AE589)),0)</f>
        <v>1</v>
      </c>
      <c r="E589" s="7">
        <f>IF(O589&gt;0,RANK(O589,(N589:P589,Q589:AE589)),0)</f>
        <v>2</v>
      </c>
      <c r="F589" s="7">
        <f>IF(P589&gt;0,RANK(P589,(N589:P589,Q589:AE589)),0)</f>
        <v>0</v>
      </c>
      <c r="G589" s="53">
        <f t="shared" si="226"/>
        <v>32177</v>
      </c>
      <c r="H589" s="56">
        <f t="shared" si="227"/>
        <v>4.8420396849521617E-2</v>
      </c>
      <c r="I589" s="2"/>
      <c r="J589" s="2">
        <f t="shared" si="218"/>
        <v>0.50481690929282774</v>
      </c>
      <c r="K589" s="2">
        <f t="shared" si="219"/>
        <v>0.45639651244330615</v>
      </c>
      <c r="L589" s="2">
        <f t="shared" si="220"/>
        <v>0</v>
      </c>
      <c r="M589" s="2">
        <f t="shared" si="221"/>
        <v>3.8786578263866112E-2</v>
      </c>
      <c r="N589" s="1">
        <f>SUM(N534:N588)</f>
        <v>335468</v>
      </c>
      <c r="O589" s="1">
        <f>SUM(O534:O588)</f>
        <v>303291</v>
      </c>
      <c r="Q589" s="1">
        <f>SUM(Q534:Q588)</f>
        <v>8909</v>
      </c>
      <c r="S589" s="1">
        <f>SUM(S534:S588)</f>
        <v>16787</v>
      </c>
      <c r="V589" s="1">
        <f t="shared" ref="V589:X589" si="228">SUM(V534:V588)</f>
        <v>72</v>
      </c>
      <c r="W589" s="1">
        <f t="shared" si="228"/>
        <v>6</v>
      </c>
      <c r="X589" s="1">
        <f t="shared" si="228"/>
        <v>1</v>
      </c>
      <c r="AG589" s="5">
        <f>IF(Q589&gt;0,RANK(Q589,(N589:P589,Q589:AE589)),0)</f>
        <v>4</v>
      </c>
      <c r="AH589" s="5">
        <f>IF(R589&gt;0,RANK(R589,(N589:P589,Q589:AE589)),0)</f>
        <v>0</v>
      </c>
      <c r="AI589" s="5">
        <f>IF(T589&gt;0,RANK(T589,(N589:P589,Q589:AE589)),0)</f>
        <v>0</v>
      </c>
      <c r="AJ589" s="5">
        <f>IF(S589&gt;0,RANK(S589,(N589:P589,Q589:AE589)),0)</f>
        <v>3</v>
      </c>
      <c r="AK589" s="2">
        <f t="shared" si="222"/>
        <v>1.3406387032115738E-2</v>
      </c>
      <c r="AL589" s="2">
        <f t="shared" si="223"/>
        <v>0</v>
      </c>
      <c r="AM589" s="2">
        <f t="shared" si="224"/>
        <v>0</v>
      </c>
      <c r="AN589" s="2">
        <f t="shared" si="225"/>
        <v>2.5261310933676832E-2</v>
      </c>
      <c r="AP589" t="s">
        <v>398</v>
      </c>
      <c r="AQ589" t="s">
        <v>126</v>
      </c>
      <c r="AT589" s="88">
        <v>54</v>
      </c>
      <c r="AU589" s="90"/>
      <c r="AV589" s="88">
        <v>54</v>
      </c>
      <c r="AX589" s="5" t="s">
        <v>978</v>
      </c>
    </row>
    <row r="590" spans="1:50">
      <c r="C590" s="1"/>
      <c r="E590" s="5"/>
      <c r="F590" s="5"/>
      <c r="I590" s="2"/>
      <c r="AG590" s="5"/>
      <c r="AH590" s="5"/>
      <c r="AI590" s="5"/>
      <c r="AJ590" s="5"/>
      <c r="AT590" s="88"/>
      <c r="AU590" s="90"/>
      <c r="AV590" s="93"/>
    </row>
    <row r="591" spans="1:50">
      <c r="A591" s="52"/>
      <c r="C591" s="1"/>
      <c r="E591" s="5"/>
      <c r="F591" s="5"/>
      <c r="I591" s="2"/>
      <c r="AG591" s="5"/>
      <c r="AH591" s="5"/>
      <c r="AI591" s="5"/>
      <c r="AJ591" s="5"/>
      <c r="AT591" s="88"/>
      <c r="AU591" s="90"/>
      <c r="AV591" s="93"/>
    </row>
    <row r="594" spans="1:64">
      <c r="A594" s="52" t="s">
        <v>1084</v>
      </c>
      <c r="C594" s="1"/>
      <c r="E594" s="5"/>
      <c r="F594" s="5"/>
      <c r="I594" s="2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G594" s="5"/>
      <c r="AH594" s="5"/>
      <c r="AI594" s="5"/>
      <c r="AJ594" s="5"/>
      <c r="AT594" s="88"/>
      <c r="AU594" s="90"/>
      <c r="AY594" s="88"/>
      <c r="AZ594" s="90"/>
      <c r="BA594" s="91"/>
      <c r="BC594" s="5"/>
      <c r="BD594" s="1"/>
      <c r="BE594" s="1"/>
      <c r="BF594" s="1"/>
      <c r="BG594" s="1"/>
      <c r="BH594" s="1"/>
      <c r="BI594" s="1"/>
      <c r="BJ594" s="1"/>
      <c r="BK594" s="1"/>
      <c r="BL594" s="1"/>
    </row>
    <row r="595" spans="1:64" hidden="1" outlineLevel="1">
      <c r="A595" t="s">
        <v>636</v>
      </c>
      <c r="B595" t="s">
        <v>1033</v>
      </c>
      <c r="C595" s="1">
        <f t="shared" ref="C595:C658" si="229">SUM(N595:AJ595)</f>
        <v>8260</v>
      </c>
      <c r="D595" s="5">
        <f>IF(N595&gt;0, RANK(N595,(N595:P595,Q595:AJ595)),0)</f>
        <v>2</v>
      </c>
      <c r="E595" s="5">
        <f>IF(O595&gt;0,RANK(O595,(N595:P595,Q595:AJ595)),0)</f>
        <v>1</v>
      </c>
      <c r="F595" s="5">
        <f>IF(P595&gt;0,RANK(P595,(N595:P595,Q595:AJ595)),0)</f>
        <v>3</v>
      </c>
      <c r="G595" s="1">
        <f t="shared" ref="G595:G658" si="230">IF(C595&gt;0,MAX(N595:P595)-LARGE(N595:P595,2),0)</f>
        <v>839</v>
      </c>
      <c r="H595" s="2">
        <f t="shared" ref="H595:H658" si="231">IF(C595&gt;0,G595/C595,0)</f>
        <v>0.10157384987893463</v>
      </c>
      <c r="I595" s="2"/>
      <c r="J595" s="2">
        <f t="shared" ref="J595:L626" si="232">IF($C595=0,"-",N595/$C595)</f>
        <v>0.44285714285714284</v>
      </c>
      <c r="K595" s="2">
        <f t="shared" si="232"/>
        <v>0.54443099273607753</v>
      </c>
      <c r="L595" s="2">
        <f t="shared" si="232"/>
        <v>1.1743341404358353E-2</v>
      </c>
      <c r="M595" s="2">
        <f t="shared" ref="M595:M658" si="233">IF(C595=0,"-",(1-J595-K595-L595))</f>
        <v>9.685230024212739E-4</v>
      </c>
      <c r="N595" s="1">
        <v>3658</v>
      </c>
      <c r="O595" s="1">
        <v>4497</v>
      </c>
      <c r="P595">
        <v>97</v>
      </c>
      <c r="Q595"/>
      <c r="R595" s="53"/>
      <c r="S595" s="53"/>
      <c r="T595" s="53"/>
      <c r="U595">
        <v>8</v>
      </c>
      <c r="V595" s="53"/>
      <c r="W595" s="53"/>
      <c r="X595" s="53"/>
      <c r="Y595" s="53"/>
      <c r="Z595" s="53"/>
      <c r="AG595" s="5">
        <f>IF(Q595&gt;0,RANK(Q595,(N595:P595,Q595:AE595)),0)</f>
        <v>0</v>
      </c>
      <c r="AH595" s="5">
        <f>IF(R595&gt;0,RANK(R595,(N595:P595,Q595:AE595)),0)</f>
        <v>0</v>
      </c>
      <c r="AI595" s="5">
        <f>IF(T595&gt;0,RANK(T595,(N595:P595,Q595:AE595)),0)</f>
        <v>0</v>
      </c>
      <c r="AJ595" s="5">
        <f>IF(S595&gt;0,RANK(S595,(N595:P595,Q595:AE595)),0)</f>
        <v>0</v>
      </c>
      <c r="AK595" s="2">
        <f t="shared" ref="AK595:AK657" si="234">IF($C595=0,"-",Q595/$C595)</f>
        <v>0</v>
      </c>
      <c r="AL595" s="2">
        <f t="shared" ref="AL595:AL657" si="235">IF($C595=0,"-",R595/$C595)</f>
        <v>0</v>
      </c>
      <c r="AM595" s="2">
        <f t="shared" ref="AM595:AM657" si="236">IF($C595=0,"-",T595/$C595)</f>
        <v>0</v>
      </c>
      <c r="AN595" s="2">
        <f t="shared" ref="AN595:AN657" si="237">IF($C595=0,"-",S595/$C595)</f>
        <v>0</v>
      </c>
      <c r="AP595" t="s">
        <v>636</v>
      </c>
      <c r="AQ595" t="s">
        <v>1033</v>
      </c>
      <c r="AT595" s="88">
        <v>55</v>
      </c>
      <c r="AU595" s="90">
        <v>1</v>
      </c>
      <c r="AV595" s="91">
        <f t="shared" ref="AV595:AV658" si="238">AT595*1000+AU595</f>
        <v>55001</v>
      </c>
      <c r="AX595" s="5" t="s">
        <v>199</v>
      </c>
      <c r="AY595" s="88"/>
      <c r="AZ595" s="90"/>
      <c r="BA595" s="91"/>
      <c r="BC595" s="5"/>
      <c r="BD595" s="1"/>
      <c r="BE595" s="1"/>
      <c r="BF595" s="1"/>
      <c r="BG595" s="1"/>
      <c r="BH595" s="1"/>
      <c r="BI595" s="1"/>
      <c r="BJ595" s="1"/>
      <c r="BK595" s="1"/>
      <c r="BL595" s="1"/>
    </row>
    <row r="596" spans="1:64" hidden="1" outlineLevel="1">
      <c r="A596" t="s">
        <v>970</v>
      </c>
      <c r="B596" t="s">
        <v>1033</v>
      </c>
      <c r="C596" s="1">
        <f t="shared" si="229"/>
        <v>6827</v>
      </c>
      <c r="D596" s="5">
        <f>IF(N596&gt;0, RANK(N596,(N596:P596,Q596:AJ596)),0)</f>
        <v>1</v>
      </c>
      <c r="E596" s="5">
        <f>IF(O596&gt;0,RANK(O596,(N596:P596,Q596:AJ596)),0)</f>
        <v>2</v>
      </c>
      <c r="F596" s="5">
        <f>IF(P596&gt;0,RANK(P596,(N596:P596,Q596:AJ596)),0)</f>
        <v>3</v>
      </c>
      <c r="G596" s="1">
        <f t="shared" si="230"/>
        <v>1576</v>
      </c>
      <c r="H596" s="2">
        <f t="shared" si="231"/>
        <v>0.23084810311996484</v>
      </c>
      <c r="I596" s="2"/>
      <c r="J596" s="2">
        <f t="shared" si="232"/>
        <v>0.61139592793320641</v>
      </c>
      <c r="K596" s="2">
        <f t="shared" si="232"/>
        <v>0.38054782481324156</v>
      </c>
      <c r="L596" s="2">
        <f t="shared" si="232"/>
        <v>7.3238611395927931E-3</v>
      </c>
      <c r="M596" s="2">
        <f t="shared" si="233"/>
        <v>7.3238611395923595E-4</v>
      </c>
      <c r="N596" s="1">
        <v>4174</v>
      </c>
      <c r="O596" s="1">
        <v>2598</v>
      </c>
      <c r="P596">
        <v>50</v>
      </c>
      <c r="Q596"/>
      <c r="R596" s="53"/>
      <c r="S596" s="53"/>
      <c r="T596" s="53"/>
      <c r="U596">
        <v>5</v>
      </c>
      <c r="V596" s="53"/>
      <c r="W596" s="53"/>
      <c r="X596" s="53"/>
      <c r="Y596" s="53"/>
      <c r="Z596" s="53"/>
      <c r="AG596" s="5">
        <f>IF(Q596&gt;0,RANK(Q596,(N596:P596,Q596:AE596)),0)</f>
        <v>0</v>
      </c>
      <c r="AH596" s="5">
        <f>IF(R596&gt;0,RANK(R596,(N596:P596,Q596:AE596)),0)</f>
        <v>0</v>
      </c>
      <c r="AI596" s="5">
        <f>IF(T596&gt;0,RANK(T596,(N596:P596,Q596:AE596)),0)</f>
        <v>0</v>
      </c>
      <c r="AJ596" s="5">
        <f>IF(S596&gt;0,RANK(S596,(N596:P596,Q596:AE596)),0)</f>
        <v>0</v>
      </c>
      <c r="AK596" s="2">
        <f t="shared" si="234"/>
        <v>0</v>
      </c>
      <c r="AL596" s="2">
        <f t="shared" si="235"/>
        <v>0</v>
      </c>
      <c r="AM596" s="2">
        <f t="shared" si="236"/>
        <v>0</v>
      </c>
      <c r="AN596" s="2">
        <f t="shared" si="237"/>
        <v>0</v>
      </c>
      <c r="AP596" t="s">
        <v>970</v>
      </c>
      <c r="AQ596" t="s">
        <v>1033</v>
      </c>
      <c r="AT596" s="88">
        <v>55</v>
      </c>
      <c r="AU596" s="90">
        <v>3</v>
      </c>
      <c r="AV596" s="91">
        <f t="shared" si="238"/>
        <v>55003</v>
      </c>
      <c r="AX596" s="5" t="s">
        <v>199</v>
      </c>
      <c r="AY596" s="88"/>
      <c r="AZ596" s="90"/>
      <c r="BA596" s="91"/>
      <c r="BC596" s="5"/>
      <c r="BD596" s="1"/>
      <c r="BE596" s="1"/>
      <c r="BF596" s="1"/>
      <c r="BG596" s="1"/>
      <c r="BH596" s="1"/>
      <c r="BI596" s="1"/>
      <c r="BJ596" s="1"/>
      <c r="BK596" s="1"/>
      <c r="BL596" s="1"/>
    </row>
    <row r="597" spans="1:64" hidden="1" outlineLevel="1">
      <c r="A597" t="s">
        <v>1034</v>
      </c>
      <c r="B597" t="s">
        <v>1033</v>
      </c>
      <c r="C597" s="1">
        <f t="shared" si="229"/>
        <v>17584</v>
      </c>
      <c r="D597" s="5">
        <f>IF(N597&gt;0, RANK(N597,(N597:P597,Q597:AJ597)),0)</f>
        <v>2</v>
      </c>
      <c r="E597" s="5">
        <f>IF(O597&gt;0,RANK(O597,(N597:P597,Q597:AJ597)),0)</f>
        <v>1</v>
      </c>
      <c r="F597" s="5">
        <f>IF(P597&gt;0,RANK(P597,(N597:P597,Q597:AJ597)),0)</f>
        <v>3</v>
      </c>
      <c r="G597" s="1">
        <f t="shared" si="230"/>
        <v>3405</v>
      </c>
      <c r="H597" s="2">
        <f t="shared" si="231"/>
        <v>0.19364194722474978</v>
      </c>
      <c r="I597" s="2"/>
      <c r="J597" s="2">
        <f t="shared" si="232"/>
        <v>0.398942220200182</v>
      </c>
      <c r="K597" s="2">
        <f t="shared" si="232"/>
        <v>0.59258416742493181</v>
      </c>
      <c r="L597" s="2">
        <f t="shared" si="232"/>
        <v>7.7343039126478615E-3</v>
      </c>
      <c r="M597" s="2">
        <f t="shared" si="233"/>
        <v>7.3930846223833543E-4</v>
      </c>
      <c r="N597" s="1">
        <v>7015</v>
      </c>
      <c r="O597" s="1">
        <v>10420</v>
      </c>
      <c r="P597">
        <v>136</v>
      </c>
      <c r="Q597"/>
      <c r="R597" s="53"/>
      <c r="S597" s="53"/>
      <c r="T597" s="53"/>
      <c r="U597">
        <v>13</v>
      </c>
      <c r="V597" s="53"/>
      <c r="W597" s="53"/>
      <c r="X597" s="53"/>
      <c r="Y597" s="53"/>
      <c r="Z597" s="53"/>
      <c r="AG597" s="5">
        <f>IF(Q597&gt;0,RANK(Q597,(N597:P597,Q597:AE597)),0)</f>
        <v>0</v>
      </c>
      <c r="AH597" s="5">
        <f>IF(R597&gt;0,RANK(R597,(N597:P597,Q597:AE597)),0)</f>
        <v>0</v>
      </c>
      <c r="AI597" s="5">
        <f>IF(T597&gt;0,RANK(T597,(N597:P597,Q597:AE597)),0)</f>
        <v>0</v>
      </c>
      <c r="AJ597" s="5">
        <f>IF(S597&gt;0,RANK(S597,(N597:P597,Q597:AE597)),0)</f>
        <v>0</v>
      </c>
      <c r="AK597" s="2">
        <f t="shared" si="234"/>
        <v>0</v>
      </c>
      <c r="AL597" s="2">
        <f t="shared" si="235"/>
        <v>0</v>
      </c>
      <c r="AM597" s="2">
        <f t="shared" si="236"/>
        <v>0</v>
      </c>
      <c r="AN597" s="2">
        <f t="shared" si="237"/>
        <v>0</v>
      </c>
      <c r="AP597" t="s">
        <v>1034</v>
      </c>
      <c r="AQ597" t="s">
        <v>1033</v>
      </c>
      <c r="AT597" s="88">
        <v>55</v>
      </c>
      <c r="AU597" s="90">
        <v>5</v>
      </c>
      <c r="AV597" s="91">
        <f t="shared" si="238"/>
        <v>55005</v>
      </c>
      <c r="AX597" s="5" t="s">
        <v>199</v>
      </c>
      <c r="AY597" s="88"/>
      <c r="AZ597" s="90"/>
      <c r="BA597" s="91"/>
      <c r="BC597" s="5"/>
      <c r="BD597" s="1"/>
      <c r="BE597" s="1"/>
      <c r="BF597" s="1"/>
      <c r="BG597" s="1"/>
      <c r="BH597" s="1"/>
      <c r="BI597" s="1"/>
      <c r="BJ597" s="1"/>
      <c r="BK597" s="1"/>
      <c r="BL597" s="1"/>
    </row>
    <row r="598" spans="1:64" hidden="1" outlineLevel="1">
      <c r="A598" t="s">
        <v>1035</v>
      </c>
      <c r="B598" t="s">
        <v>1033</v>
      </c>
      <c r="C598" s="1">
        <f t="shared" si="229"/>
        <v>8216</v>
      </c>
      <c r="D598" s="5">
        <f>IF(N598&gt;0, RANK(N598,(N598:P598,Q598:AJ598)),0)</f>
        <v>1</v>
      </c>
      <c r="E598" s="5">
        <f>IF(O598&gt;0,RANK(O598,(N598:P598,Q598:AJ598)),0)</f>
        <v>2</v>
      </c>
      <c r="F598" s="5">
        <f>IF(P598&gt;0,RANK(P598,(N598:P598,Q598:AJ598)),0)</f>
        <v>3</v>
      </c>
      <c r="G598" s="1">
        <f t="shared" si="230"/>
        <v>1620</v>
      </c>
      <c r="H598" s="2">
        <f t="shared" si="231"/>
        <v>0.19717624148003896</v>
      </c>
      <c r="I598" s="2"/>
      <c r="J598" s="2">
        <f t="shared" si="232"/>
        <v>0.59505842259006814</v>
      </c>
      <c r="K598" s="2">
        <f t="shared" si="232"/>
        <v>0.39788218111002921</v>
      </c>
      <c r="L598" s="2">
        <f t="shared" si="232"/>
        <v>6.6942551119766307E-3</v>
      </c>
      <c r="M598" s="2">
        <f t="shared" si="233"/>
        <v>3.6514118792602308E-4</v>
      </c>
      <c r="N598" s="1">
        <v>4889</v>
      </c>
      <c r="O598" s="1">
        <v>3269</v>
      </c>
      <c r="P598">
        <v>55</v>
      </c>
      <c r="Q598"/>
      <c r="R598" s="53"/>
      <c r="S598" s="53"/>
      <c r="T598" s="53"/>
      <c r="U598">
        <v>3</v>
      </c>
      <c r="V598" s="53"/>
      <c r="W598" s="53"/>
      <c r="X598" s="53"/>
      <c r="Y598" s="53"/>
      <c r="Z598" s="53"/>
      <c r="AG598" s="5">
        <f>IF(Q598&gt;0,RANK(Q598,(N598:P598,Q598:AE598)),0)</f>
        <v>0</v>
      </c>
      <c r="AH598" s="5">
        <f>IF(R598&gt;0,RANK(R598,(N598:P598,Q598:AE598)),0)</f>
        <v>0</v>
      </c>
      <c r="AI598" s="5">
        <f>IF(T598&gt;0,RANK(T598,(N598:P598,Q598:AE598)),0)</f>
        <v>0</v>
      </c>
      <c r="AJ598" s="5">
        <f>IF(S598&gt;0,RANK(S598,(N598:P598,Q598:AE598)),0)</f>
        <v>0</v>
      </c>
      <c r="AK598" s="2">
        <f t="shared" si="234"/>
        <v>0</v>
      </c>
      <c r="AL598" s="2">
        <f t="shared" si="235"/>
        <v>0</v>
      </c>
      <c r="AM598" s="2">
        <f t="shared" si="236"/>
        <v>0</v>
      </c>
      <c r="AN598" s="2">
        <f t="shared" si="237"/>
        <v>0</v>
      </c>
      <c r="AP598" t="s">
        <v>1035</v>
      </c>
      <c r="AQ598" t="s">
        <v>1033</v>
      </c>
      <c r="AT598" s="88">
        <v>55</v>
      </c>
      <c r="AU598" s="90">
        <v>7</v>
      </c>
      <c r="AV598" s="91">
        <f t="shared" si="238"/>
        <v>55007</v>
      </c>
      <c r="AX598" s="5" t="s">
        <v>199</v>
      </c>
      <c r="AY598" s="88"/>
      <c r="AZ598" s="90"/>
      <c r="BA598" s="91"/>
      <c r="BC598" s="5"/>
      <c r="BD598" s="1"/>
      <c r="BE598" s="1"/>
      <c r="BF598" s="1"/>
      <c r="BG598" s="1"/>
      <c r="BH598" s="1"/>
      <c r="BI598" s="1"/>
      <c r="BJ598" s="1"/>
      <c r="BK598" s="1"/>
      <c r="BL598" s="1"/>
    </row>
    <row r="599" spans="1:64" hidden="1" outlineLevel="1">
      <c r="A599" t="s">
        <v>654</v>
      </c>
      <c r="B599" t="s">
        <v>1033</v>
      </c>
      <c r="C599" s="1">
        <f t="shared" si="229"/>
        <v>103893</v>
      </c>
      <c r="D599" s="5">
        <f>IF(N599&gt;0, RANK(N599,(N599:P599,Q599:AJ599)),0)</f>
        <v>2</v>
      </c>
      <c r="E599" s="5">
        <f>IF(O599&gt;0,RANK(O599,(N599:P599,Q599:AJ599)),0)</f>
        <v>1</v>
      </c>
      <c r="F599" s="5">
        <f>IF(P599&gt;0,RANK(P599,(N599:P599,Q599:AJ599)),0)</f>
        <v>3</v>
      </c>
      <c r="G599" s="1">
        <f t="shared" si="230"/>
        <v>20731</v>
      </c>
      <c r="H599" s="2">
        <f t="shared" si="231"/>
        <v>0.19954183631235983</v>
      </c>
      <c r="I599" s="2"/>
      <c r="J599" s="2">
        <f t="shared" si="232"/>
        <v>0.39692760821229534</v>
      </c>
      <c r="K599" s="2">
        <f t="shared" si="232"/>
        <v>0.59646944452465522</v>
      </c>
      <c r="L599" s="2">
        <f t="shared" si="232"/>
        <v>5.9580529968332801E-3</v>
      </c>
      <c r="M599" s="2">
        <f t="shared" si="233"/>
        <v>6.4489426621616112E-4</v>
      </c>
      <c r="N599" s="1">
        <v>41238</v>
      </c>
      <c r="O599" s="1">
        <v>61969</v>
      </c>
      <c r="P599">
        <v>619</v>
      </c>
      <c r="Q599"/>
      <c r="R599" s="53"/>
      <c r="S599" s="53"/>
      <c r="T599" s="53"/>
      <c r="U599">
        <v>67</v>
      </c>
      <c r="V599" s="53"/>
      <c r="W599" s="53"/>
      <c r="X599" s="53"/>
      <c r="Y599" s="53"/>
      <c r="Z599" s="53"/>
      <c r="AG599" s="5">
        <f>IF(Q599&gt;0,RANK(Q599,(N599:P599,Q599:AE599)),0)</f>
        <v>0</v>
      </c>
      <c r="AH599" s="5">
        <f>IF(R599&gt;0,RANK(R599,(N599:P599,Q599:AE599)),0)</f>
        <v>0</v>
      </c>
      <c r="AI599" s="5">
        <f>IF(T599&gt;0,RANK(T599,(N599:P599,Q599:AE599)),0)</f>
        <v>0</v>
      </c>
      <c r="AJ599" s="5">
        <f>IF(S599&gt;0,RANK(S599,(N599:P599,Q599:AE599)),0)</f>
        <v>0</v>
      </c>
      <c r="AK599" s="2">
        <f t="shared" si="234"/>
        <v>0</v>
      </c>
      <c r="AL599" s="2">
        <f t="shared" si="235"/>
        <v>0</v>
      </c>
      <c r="AM599" s="2">
        <f t="shared" si="236"/>
        <v>0</v>
      </c>
      <c r="AN599" s="2">
        <f t="shared" si="237"/>
        <v>0</v>
      </c>
      <c r="AP599" t="s">
        <v>654</v>
      </c>
      <c r="AQ599" t="s">
        <v>1033</v>
      </c>
      <c r="AT599" s="88">
        <v>55</v>
      </c>
      <c r="AU599" s="90">
        <v>9</v>
      </c>
      <c r="AV599" s="91">
        <f t="shared" si="238"/>
        <v>55009</v>
      </c>
      <c r="AX599" s="5" t="s">
        <v>199</v>
      </c>
      <c r="AY599" s="88"/>
      <c r="AZ599" s="90"/>
      <c r="BA599" s="91"/>
      <c r="BC599" s="5"/>
      <c r="BD599" s="1"/>
      <c r="BE599" s="1"/>
      <c r="BF599" s="1"/>
      <c r="BG599" s="1"/>
      <c r="BH599" s="1"/>
      <c r="BI599" s="1"/>
      <c r="BJ599" s="1"/>
      <c r="BK599" s="1"/>
      <c r="BL599" s="1"/>
    </row>
    <row r="600" spans="1:64" hidden="1" outlineLevel="1">
      <c r="A600" t="s">
        <v>1036</v>
      </c>
      <c r="B600" t="s">
        <v>1033</v>
      </c>
      <c r="C600" s="1">
        <f t="shared" si="229"/>
        <v>5599</v>
      </c>
      <c r="D600" s="5">
        <f>IF(N600&gt;0, RANK(N600,(N600:P600,Q600:AJ600)),0)</f>
        <v>2</v>
      </c>
      <c r="E600" s="5">
        <f>IF(O600&gt;0,RANK(O600,(N600:P600,Q600:AJ600)),0)</f>
        <v>1</v>
      </c>
      <c r="F600" s="5">
        <f>IF(P600&gt;0,RANK(P600,(N600:P600,Q600:AJ600)),0)</f>
        <v>3</v>
      </c>
      <c r="G600" s="1">
        <f t="shared" si="230"/>
        <v>1255</v>
      </c>
      <c r="H600" s="2">
        <f t="shared" si="231"/>
        <v>0.22414716913734595</v>
      </c>
      <c r="I600" s="2"/>
      <c r="J600" s="2">
        <f t="shared" si="232"/>
        <v>0.38363993570280408</v>
      </c>
      <c r="K600" s="2">
        <f t="shared" si="232"/>
        <v>0.60778710484014997</v>
      </c>
      <c r="L600" s="2">
        <f t="shared" si="232"/>
        <v>7.8585461689587421E-3</v>
      </c>
      <c r="M600" s="2">
        <f t="shared" si="233"/>
        <v>7.1441328808720568E-4</v>
      </c>
      <c r="N600" s="1">
        <v>2148</v>
      </c>
      <c r="O600" s="1">
        <v>3403</v>
      </c>
      <c r="P600">
        <v>44</v>
      </c>
      <c r="Q600"/>
      <c r="R600" s="53"/>
      <c r="S600" s="53"/>
      <c r="T600" s="53"/>
      <c r="U600">
        <v>4</v>
      </c>
      <c r="V600" s="53"/>
      <c r="W600" s="53"/>
      <c r="X600" s="53"/>
      <c r="Y600" s="53"/>
      <c r="Z600" s="53"/>
      <c r="AG600" s="5">
        <f>IF(Q600&gt;0,RANK(Q600,(N600:P600,Q600:AE600)),0)</f>
        <v>0</v>
      </c>
      <c r="AH600" s="5">
        <f>IF(R600&gt;0,RANK(R600,(N600:P600,Q600:AE600)),0)</f>
        <v>0</v>
      </c>
      <c r="AI600" s="5">
        <f>IF(T600&gt;0,RANK(T600,(N600:P600,Q600:AE600)),0)</f>
        <v>0</v>
      </c>
      <c r="AJ600" s="5">
        <f>IF(S600&gt;0,RANK(S600,(N600:P600,Q600:AE600)),0)</f>
        <v>0</v>
      </c>
      <c r="AK600" s="2">
        <f t="shared" si="234"/>
        <v>0</v>
      </c>
      <c r="AL600" s="2">
        <f t="shared" si="235"/>
        <v>0</v>
      </c>
      <c r="AM600" s="2">
        <f t="shared" si="236"/>
        <v>0</v>
      </c>
      <c r="AN600" s="2">
        <f t="shared" si="237"/>
        <v>0</v>
      </c>
      <c r="AP600" t="s">
        <v>1036</v>
      </c>
      <c r="AQ600" t="s">
        <v>1033</v>
      </c>
      <c r="AT600" s="88">
        <v>55</v>
      </c>
      <c r="AU600" s="90">
        <v>11</v>
      </c>
      <c r="AV600" s="91">
        <f t="shared" si="238"/>
        <v>55011</v>
      </c>
      <c r="AX600" s="5" t="s">
        <v>199</v>
      </c>
      <c r="AY600" s="88"/>
      <c r="AZ600" s="90"/>
      <c r="BA600" s="91"/>
      <c r="BC600" s="5"/>
      <c r="BD600" s="1"/>
      <c r="BE600" s="1"/>
      <c r="BF600" s="1"/>
      <c r="BG600" s="1"/>
      <c r="BH600" s="1"/>
      <c r="BI600" s="1"/>
      <c r="BJ600" s="1"/>
      <c r="BK600" s="1"/>
      <c r="BL600" s="1"/>
    </row>
    <row r="601" spans="1:64" hidden="1" outlineLevel="1">
      <c r="A601" t="s">
        <v>1037</v>
      </c>
      <c r="B601" t="s">
        <v>1033</v>
      </c>
      <c r="C601" s="1">
        <f t="shared" si="229"/>
        <v>6576</v>
      </c>
      <c r="D601" s="5">
        <f>IF(N601&gt;0, RANK(N601,(N601:P601,Q601:AJ601)),0)</f>
        <v>2</v>
      </c>
      <c r="E601" s="5">
        <f>IF(O601&gt;0,RANK(O601,(N601:P601,Q601:AJ601)),0)</f>
        <v>1</v>
      </c>
      <c r="F601" s="5">
        <f>IF(P601&gt;0,RANK(P601,(N601:P601,Q601:AJ601)),0)</f>
        <v>3</v>
      </c>
      <c r="G601" s="1">
        <f t="shared" si="230"/>
        <v>1462</v>
      </c>
      <c r="H601" s="2">
        <f t="shared" si="231"/>
        <v>0.222323600973236</v>
      </c>
      <c r="I601" s="2"/>
      <c r="J601" s="2">
        <f t="shared" si="232"/>
        <v>0.38564476885644766</v>
      </c>
      <c r="K601" s="2">
        <f t="shared" si="232"/>
        <v>0.60796836982968372</v>
      </c>
      <c r="L601" s="2">
        <f t="shared" si="232"/>
        <v>6.082725060827251E-3</v>
      </c>
      <c r="M601" s="2">
        <f t="shared" si="233"/>
        <v>3.0413625304131272E-4</v>
      </c>
      <c r="N601" s="1">
        <v>2536</v>
      </c>
      <c r="O601" s="1">
        <v>3998</v>
      </c>
      <c r="P601">
        <v>40</v>
      </c>
      <c r="Q601"/>
      <c r="R601" s="53"/>
      <c r="S601" s="53"/>
      <c r="T601" s="53"/>
      <c r="U601">
        <v>2</v>
      </c>
      <c r="V601" s="53"/>
      <c r="W601" s="53"/>
      <c r="X601" s="53"/>
      <c r="Y601" s="53"/>
      <c r="Z601" s="53"/>
      <c r="AG601" s="5">
        <f>IF(Q601&gt;0,RANK(Q601,(N601:P601,Q601:AE601)),0)</f>
        <v>0</v>
      </c>
      <c r="AH601" s="5">
        <f>IF(R601&gt;0,RANK(R601,(N601:P601,Q601:AE601)),0)</f>
        <v>0</v>
      </c>
      <c r="AI601" s="5">
        <f>IF(T601&gt;0,RANK(T601,(N601:P601,Q601:AE601)),0)</f>
        <v>0</v>
      </c>
      <c r="AJ601" s="5">
        <f>IF(S601&gt;0,RANK(S601,(N601:P601,Q601:AE601)),0)</f>
        <v>0</v>
      </c>
      <c r="AK601" s="2">
        <f t="shared" si="234"/>
        <v>0</v>
      </c>
      <c r="AL601" s="2">
        <f t="shared" si="235"/>
        <v>0</v>
      </c>
      <c r="AM601" s="2">
        <f t="shared" si="236"/>
        <v>0</v>
      </c>
      <c r="AN601" s="2">
        <f t="shared" si="237"/>
        <v>0</v>
      </c>
      <c r="AP601" t="s">
        <v>1037</v>
      </c>
      <c r="AQ601" t="s">
        <v>1033</v>
      </c>
      <c r="AT601" s="88">
        <v>55</v>
      </c>
      <c r="AU601" s="90">
        <v>13</v>
      </c>
      <c r="AV601" s="91">
        <f t="shared" si="238"/>
        <v>55013</v>
      </c>
      <c r="AX601" s="5" t="s">
        <v>199</v>
      </c>
      <c r="AY601" s="88"/>
      <c r="AZ601" s="90"/>
      <c r="BA601" s="91"/>
      <c r="BC601" s="5"/>
      <c r="BD601" s="1"/>
      <c r="BE601" s="1"/>
      <c r="BF601" s="1"/>
      <c r="BG601" s="1"/>
      <c r="BH601" s="1"/>
      <c r="BI601" s="1"/>
      <c r="BJ601" s="1"/>
      <c r="BK601" s="1"/>
      <c r="BL601" s="1"/>
    </row>
    <row r="602" spans="1:64" hidden="1" outlineLevel="1">
      <c r="A602" t="s">
        <v>1038</v>
      </c>
      <c r="B602" t="s">
        <v>1033</v>
      </c>
      <c r="C602" s="1">
        <f t="shared" si="229"/>
        <v>22638</v>
      </c>
      <c r="D602" s="5">
        <f>IF(N602&gt;0, RANK(N602,(N602:P602,Q602:AJ602)),0)</f>
        <v>2</v>
      </c>
      <c r="E602" s="5">
        <f>IF(O602&gt;0,RANK(O602,(N602:P602,Q602:AJ602)),0)</f>
        <v>1</v>
      </c>
      <c r="F602" s="5">
        <f>IF(P602&gt;0,RANK(P602,(N602:P602,Q602:AJ602)),0)</f>
        <v>3</v>
      </c>
      <c r="G602" s="1">
        <f t="shared" si="230"/>
        <v>7489</v>
      </c>
      <c r="H602" s="2">
        <f t="shared" si="231"/>
        <v>0.330815443060341</v>
      </c>
      <c r="I602" s="2"/>
      <c r="J602" s="2">
        <f t="shared" si="232"/>
        <v>0.33196395441293403</v>
      </c>
      <c r="K602" s="2">
        <f t="shared" si="232"/>
        <v>0.66277939747327508</v>
      </c>
      <c r="L602" s="2">
        <f t="shared" si="232"/>
        <v>4.7265659510557466E-3</v>
      </c>
      <c r="M602" s="2">
        <f t="shared" si="233"/>
        <v>5.3008216273514944E-4</v>
      </c>
      <c r="N602" s="1">
        <v>7515</v>
      </c>
      <c r="O602" s="1">
        <v>15004</v>
      </c>
      <c r="P602">
        <v>107</v>
      </c>
      <c r="Q602"/>
      <c r="R602" s="53"/>
      <c r="S602" s="53"/>
      <c r="T602" s="53"/>
      <c r="U602">
        <v>12</v>
      </c>
      <c r="V602" s="53"/>
      <c r="W602" s="53"/>
      <c r="X602" s="53"/>
      <c r="Y602" s="53"/>
      <c r="Z602" s="53"/>
      <c r="AG602" s="5">
        <f>IF(Q602&gt;0,RANK(Q602,(N602:P602,Q602:AE602)),0)</f>
        <v>0</v>
      </c>
      <c r="AH602" s="5">
        <f>IF(R602&gt;0,RANK(R602,(N602:P602,Q602:AE602)),0)</f>
        <v>0</v>
      </c>
      <c r="AI602" s="5">
        <f>IF(T602&gt;0,RANK(T602,(N602:P602,Q602:AE602)),0)</f>
        <v>0</v>
      </c>
      <c r="AJ602" s="5">
        <f>IF(S602&gt;0,RANK(S602,(N602:P602,Q602:AE602)),0)</f>
        <v>0</v>
      </c>
      <c r="AK602" s="2">
        <f t="shared" si="234"/>
        <v>0</v>
      </c>
      <c r="AL602" s="2">
        <f t="shared" si="235"/>
        <v>0</v>
      </c>
      <c r="AM602" s="2">
        <f t="shared" si="236"/>
        <v>0</v>
      </c>
      <c r="AN602" s="2">
        <f t="shared" si="237"/>
        <v>0</v>
      </c>
      <c r="AP602" t="s">
        <v>1038</v>
      </c>
      <c r="AQ602" t="s">
        <v>1033</v>
      </c>
      <c r="AT602" s="88">
        <v>55</v>
      </c>
      <c r="AU602" s="90">
        <v>15</v>
      </c>
      <c r="AV602" s="91">
        <f t="shared" si="238"/>
        <v>55015</v>
      </c>
      <c r="AX602" s="5" t="s">
        <v>199</v>
      </c>
      <c r="AY602" s="88"/>
      <c r="AZ602" s="90"/>
      <c r="BA602" s="91"/>
      <c r="BC602" s="5"/>
      <c r="BD602" s="1"/>
      <c r="BE602" s="1"/>
      <c r="BF602" s="1"/>
      <c r="BG602" s="1"/>
      <c r="BH602" s="1"/>
      <c r="BI602" s="1"/>
      <c r="BJ602" s="1"/>
      <c r="BK602" s="1"/>
      <c r="BL602" s="1"/>
    </row>
    <row r="603" spans="1:64" hidden="1" outlineLevel="1">
      <c r="A603" t="s">
        <v>1039</v>
      </c>
      <c r="B603" t="s">
        <v>1033</v>
      </c>
      <c r="C603" s="1">
        <f t="shared" si="229"/>
        <v>25556</v>
      </c>
      <c r="D603" s="5">
        <f>IF(N603&gt;0, RANK(N603,(N603:P603,Q603:AJ603)),0)</f>
        <v>2</v>
      </c>
      <c r="E603" s="5">
        <f>IF(O603&gt;0,RANK(O603,(N603:P603,Q603:AJ603)),0)</f>
        <v>1</v>
      </c>
      <c r="F603" s="5">
        <f>IF(P603&gt;0,RANK(P603,(N603:P603,Q603:AJ603)),0)</f>
        <v>3</v>
      </c>
      <c r="G603" s="1">
        <f t="shared" si="230"/>
        <v>4458</v>
      </c>
      <c r="H603" s="2">
        <f t="shared" si="231"/>
        <v>0.17444044451400845</v>
      </c>
      <c r="I603" s="2"/>
      <c r="J603" s="2">
        <f t="shared" si="232"/>
        <v>0.40769290968852717</v>
      </c>
      <c r="K603" s="2">
        <f t="shared" si="232"/>
        <v>0.58213335420253565</v>
      </c>
      <c r="L603" s="2">
        <f t="shared" si="232"/>
        <v>9.5476600406949452E-3</v>
      </c>
      <c r="M603" s="2">
        <f t="shared" si="233"/>
        <v>6.2607606824229174E-4</v>
      </c>
      <c r="N603" s="1">
        <v>10419</v>
      </c>
      <c r="O603" s="1">
        <v>14877</v>
      </c>
      <c r="P603">
        <v>244</v>
      </c>
      <c r="Q603"/>
      <c r="R603" s="53"/>
      <c r="S603" s="53"/>
      <c r="T603" s="53"/>
      <c r="U603">
        <v>16</v>
      </c>
      <c r="V603" s="53"/>
      <c r="W603" s="53"/>
      <c r="X603" s="53"/>
      <c r="Y603" s="53"/>
      <c r="Z603" s="53"/>
      <c r="AG603" s="5">
        <f>IF(Q603&gt;0,RANK(Q603,(N603:P603,Q603:AE603)),0)</f>
        <v>0</v>
      </c>
      <c r="AH603" s="5">
        <f>IF(R603&gt;0,RANK(R603,(N603:P603,Q603:AE603)),0)</f>
        <v>0</v>
      </c>
      <c r="AI603" s="5">
        <f>IF(T603&gt;0,RANK(T603,(N603:P603,Q603:AE603)),0)</f>
        <v>0</v>
      </c>
      <c r="AJ603" s="5">
        <f>IF(S603&gt;0,RANK(S603,(N603:P603,Q603:AE603)),0)</f>
        <v>0</v>
      </c>
      <c r="AK603" s="2">
        <f t="shared" si="234"/>
        <v>0</v>
      </c>
      <c r="AL603" s="2">
        <f t="shared" si="235"/>
        <v>0</v>
      </c>
      <c r="AM603" s="2">
        <f t="shared" si="236"/>
        <v>0</v>
      </c>
      <c r="AN603" s="2">
        <f t="shared" si="237"/>
        <v>0</v>
      </c>
      <c r="AP603" t="s">
        <v>1039</v>
      </c>
      <c r="AQ603" t="s">
        <v>1033</v>
      </c>
      <c r="AT603" s="88">
        <v>55</v>
      </c>
      <c r="AU603" s="90">
        <v>17</v>
      </c>
      <c r="AV603" s="91">
        <f t="shared" si="238"/>
        <v>55017</v>
      </c>
      <c r="AX603" s="5" t="s">
        <v>199</v>
      </c>
      <c r="AY603" s="88"/>
      <c r="AZ603" s="90"/>
      <c r="BA603" s="91"/>
      <c r="BC603" s="5"/>
      <c r="BD603" s="1"/>
      <c r="BE603" s="1"/>
      <c r="BF603" s="1"/>
      <c r="BG603" s="1"/>
      <c r="BH603" s="1"/>
      <c r="BI603" s="1"/>
      <c r="BJ603" s="1"/>
      <c r="BK603" s="1"/>
      <c r="BL603" s="1"/>
    </row>
    <row r="604" spans="1:64" hidden="1" outlineLevel="1">
      <c r="A604" t="s">
        <v>642</v>
      </c>
      <c r="B604" t="s">
        <v>1033</v>
      </c>
      <c r="C604" s="1">
        <f t="shared" si="229"/>
        <v>11851</v>
      </c>
      <c r="D604" s="5">
        <f>IF(N604&gt;0, RANK(N604,(N604:P604,Q604:AJ604)),0)</f>
        <v>2</v>
      </c>
      <c r="E604" s="5">
        <f>IF(O604&gt;0,RANK(O604,(N604:P604,Q604:AJ604)),0)</f>
        <v>1</v>
      </c>
      <c r="F604" s="5">
        <f>IF(P604&gt;0,RANK(P604,(N604:P604,Q604:AJ604)),0)</f>
        <v>3</v>
      </c>
      <c r="G604" s="1">
        <f t="shared" si="230"/>
        <v>4515</v>
      </c>
      <c r="H604" s="2">
        <f t="shared" si="231"/>
        <v>0.38098050797401062</v>
      </c>
      <c r="I604" s="2"/>
      <c r="J604" s="2">
        <f t="shared" si="232"/>
        <v>0.30529069276854276</v>
      </c>
      <c r="K604" s="2">
        <f t="shared" si="232"/>
        <v>0.68627120074255332</v>
      </c>
      <c r="L604" s="2">
        <f t="shared" si="232"/>
        <v>7.2567715804573458E-3</v>
      </c>
      <c r="M604" s="2">
        <f t="shared" si="233"/>
        <v>1.1813349084465168E-3</v>
      </c>
      <c r="N604" s="1">
        <v>3618</v>
      </c>
      <c r="O604" s="1">
        <v>8133</v>
      </c>
      <c r="P604">
        <v>86</v>
      </c>
      <c r="Q604"/>
      <c r="R604" s="53"/>
      <c r="S604" s="53"/>
      <c r="T604" s="53"/>
      <c r="U604">
        <v>14</v>
      </c>
      <c r="V604" s="53"/>
      <c r="W604" s="53"/>
      <c r="X604" s="53"/>
      <c r="Y604" s="53"/>
      <c r="Z604" s="53"/>
      <c r="AG604" s="5">
        <f>IF(Q604&gt;0,RANK(Q604,(N604:P604,Q604:AE604)),0)</f>
        <v>0</v>
      </c>
      <c r="AH604" s="5">
        <f>IF(R604&gt;0,RANK(R604,(N604:P604,Q604:AE604)),0)</f>
        <v>0</v>
      </c>
      <c r="AI604" s="5">
        <f>IF(T604&gt;0,RANK(T604,(N604:P604,Q604:AE604)),0)</f>
        <v>0</v>
      </c>
      <c r="AJ604" s="5">
        <f>IF(S604&gt;0,RANK(S604,(N604:P604,Q604:AE604)),0)</f>
        <v>0</v>
      </c>
      <c r="AK604" s="2">
        <f t="shared" si="234"/>
        <v>0</v>
      </c>
      <c r="AL604" s="2">
        <f t="shared" si="235"/>
        <v>0</v>
      </c>
      <c r="AM604" s="2">
        <f t="shared" si="236"/>
        <v>0</v>
      </c>
      <c r="AN604" s="2">
        <f t="shared" si="237"/>
        <v>0</v>
      </c>
      <c r="AP604" t="s">
        <v>642</v>
      </c>
      <c r="AQ604" t="s">
        <v>1033</v>
      </c>
      <c r="AT604" s="88">
        <v>55</v>
      </c>
      <c r="AU604" s="90">
        <v>19</v>
      </c>
      <c r="AV604" s="91">
        <f t="shared" si="238"/>
        <v>55019</v>
      </c>
      <c r="AX604" s="5" t="s">
        <v>199</v>
      </c>
      <c r="AY604" s="88"/>
      <c r="AZ604" s="90"/>
      <c r="BA604" s="91"/>
      <c r="BC604" s="5"/>
      <c r="BD604" s="1"/>
      <c r="BE604" s="1"/>
      <c r="BF604" s="1"/>
      <c r="BG604" s="1"/>
      <c r="BH604" s="1"/>
      <c r="BI604" s="1"/>
      <c r="BJ604" s="1"/>
      <c r="BK604" s="1"/>
      <c r="BL604" s="1"/>
    </row>
    <row r="605" spans="1:64" hidden="1" outlineLevel="1">
      <c r="A605" t="s">
        <v>314</v>
      </c>
      <c r="B605" t="s">
        <v>1033</v>
      </c>
      <c r="C605" s="1">
        <f t="shared" si="229"/>
        <v>26172</v>
      </c>
      <c r="D605" s="5">
        <f>IF(N605&gt;0, RANK(N605,(N605:P605,Q605:AJ605)),0)</f>
        <v>1</v>
      </c>
      <c r="E605" s="5">
        <f>IF(O605&gt;0,RANK(O605,(N605:P605,Q605:AJ605)),0)</f>
        <v>2</v>
      </c>
      <c r="F605" s="5">
        <f>IF(P605&gt;0,RANK(P605,(N605:P605,Q605:AJ605)),0)</f>
        <v>3</v>
      </c>
      <c r="G605" s="1">
        <f t="shared" si="230"/>
        <v>158</v>
      </c>
      <c r="H605" s="2">
        <f t="shared" si="231"/>
        <v>6.0369860920067245E-3</v>
      </c>
      <c r="I605" s="2"/>
      <c r="J605" s="2">
        <f t="shared" si="232"/>
        <v>0.49938865963625251</v>
      </c>
      <c r="K605" s="2">
        <f t="shared" si="232"/>
        <v>0.49335167354424575</v>
      </c>
      <c r="L605" s="2">
        <f t="shared" si="232"/>
        <v>6.1516124102093837E-3</v>
      </c>
      <c r="M605" s="2">
        <f t="shared" si="233"/>
        <v>1.108054409292414E-3</v>
      </c>
      <c r="N605" s="1">
        <v>13070</v>
      </c>
      <c r="O605" s="1">
        <v>12912</v>
      </c>
      <c r="P605">
        <v>161</v>
      </c>
      <c r="Q605"/>
      <c r="R605" s="53"/>
      <c r="S605" s="53"/>
      <c r="T605" s="53"/>
      <c r="U605">
        <v>29</v>
      </c>
      <c r="V605" s="53"/>
      <c r="W605" s="53"/>
      <c r="X605" s="53"/>
      <c r="Y605" s="53"/>
      <c r="Z605" s="53"/>
      <c r="AG605" s="5">
        <f>IF(Q605&gt;0,RANK(Q605,(N605:P605,Q605:AE605)),0)</f>
        <v>0</v>
      </c>
      <c r="AH605" s="5">
        <f>IF(R605&gt;0,RANK(R605,(N605:P605,Q605:AE605)),0)</f>
        <v>0</v>
      </c>
      <c r="AI605" s="5">
        <f>IF(T605&gt;0,RANK(T605,(N605:P605,Q605:AE605)),0)</f>
        <v>0</v>
      </c>
      <c r="AJ605" s="5">
        <f>IF(S605&gt;0,RANK(S605,(N605:P605,Q605:AE605)),0)</f>
        <v>0</v>
      </c>
      <c r="AK605" s="2">
        <f t="shared" si="234"/>
        <v>0</v>
      </c>
      <c r="AL605" s="2">
        <f t="shared" si="235"/>
        <v>0</v>
      </c>
      <c r="AM605" s="2">
        <f t="shared" si="236"/>
        <v>0</v>
      </c>
      <c r="AN605" s="2">
        <f t="shared" si="237"/>
        <v>0</v>
      </c>
      <c r="AP605" t="s">
        <v>314</v>
      </c>
      <c r="AQ605" t="s">
        <v>1033</v>
      </c>
      <c r="AT605" s="88">
        <v>55</v>
      </c>
      <c r="AU605" s="90">
        <v>21</v>
      </c>
      <c r="AV605" s="91">
        <f t="shared" si="238"/>
        <v>55021</v>
      </c>
      <c r="AX605" s="5" t="s">
        <v>199</v>
      </c>
      <c r="AY605" s="88"/>
      <c r="AZ605" s="90"/>
      <c r="BA605" s="91"/>
      <c r="BC605" s="5"/>
      <c r="BD605" s="1"/>
      <c r="BE605" s="1"/>
      <c r="BF605" s="1"/>
      <c r="BG605" s="1"/>
      <c r="BH605" s="1"/>
      <c r="BI605" s="1"/>
      <c r="BJ605" s="1"/>
      <c r="BK605" s="1"/>
      <c r="BL605" s="1"/>
    </row>
    <row r="606" spans="1:64" hidden="1" outlineLevel="1">
      <c r="A606" t="s">
        <v>548</v>
      </c>
      <c r="B606" t="s">
        <v>1033</v>
      </c>
      <c r="C606" s="1">
        <f t="shared" si="229"/>
        <v>6582</v>
      </c>
      <c r="D606" s="5">
        <f>IF(N606&gt;0, RANK(N606,(N606:P606,Q606:AJ606)),0)</f>
        <v>2</v>
      </c>
      <c r="E606" s="5">
        <f>IF(O606&gt;0,RANK(O606,(N606:P606,Q606:AJ606)),0)</f>
        <v>1</v>
      </c>
      <c r="F606" s="5">
        <f>IF(P606&gt;0,RANK(P606,(N606:P606,Q606:AJ606)),0)</f>
        <v>3</v>
      </c>
      <c r="G606" s="1">
        <f t="shared" si="230"/>
        <v>197</v>
      </c>
      <c r="H606" s="2">
        <f t="shared" si="231"/>
        <v>2.9930112427833486E-2</v>
      </c>
      <c r="I606" s="2"/>
      <c r="J606" s="2">
        <f t="shared" si="232"/>
        <v>0.48009723488301426</v>
      </c>
      <c r="K606" s="2">
        <f t="shared" si="232"/>
        <v>0.51002734731084776</v>
      </c>
      <c r="L606" s="2">
        <f t="shared" si="232"/>
        <v>9.267699787298694E-3</v>
      </c>
      <c r="M606" s="2">
        <f t="shared" si="233"/>
        <v>6.0771801883929312E-4</v>
      </c>
      <c r="N606" s="1">
        <v>3160</v>
      </c>
      <c r="O606" s="1">
        <v>3357</v>
      </c>
      <c r="P606">
        <v>61</v>
      </c>
      <c r="Q606"/>
      <c r="R606" s="53"/>
      <c r="S606" s="53"/>
      <c r="T606" s="53"/>
      <c r="U606">
        <v>4</v>
      </c>
      <c r="V606" s="53"/>
      <c r="W606" s="53"/>
      <c r="X606" s="53"/>
      <c r="Y606" s="53"/>
      <c r="Z606" s="53"/>
      <c r="AG606" s="5">
        <f>IF(Q606&gt;0,RANK(Q606,(N606:P606,Q606:AE606)),0)</f>
        <v>0</v>
      </c>
      <c r="AH606" s="5">
        <f>IF(R606&gt;0,RANK(R606,(N606:P606,Q606:AE606)),0)</f>
        <v>0</v>
      </c>
      <c r="AI606" s="5">
        <f>IF(T606&gt;0,RANK(T606,(N606:P606,Q606:AE606)),0)</f>
        <v>0</v>
      </c>
      <c r="AJ606" s="5">
        <f>IF(S606&gt;0,RANK(S606,(N606:P606,Q606:AE606)),0)</f>
        <v>0</v>
      </c>
      <c r="AK606" s="2">
        <f t="shared" si="234"/>
        <v>0</v>
      </c>
      <c r="AL606" s="2">
        <f t="shared" si="235"/>
        <v>0</v>
      </c>
      <c r="AM606" s="2">
        <f t="shared" si="236"/>
        <v>0</v>
      </c>
      <c r="AN606" s="2">
        <f t="shared" si="237"/>
        <v>0</v>
      </c>
      <c r="AP606" t="s">
        <v>548</v>
      </c>
      <c r="AQ606" t="s">
        <v>1033</v>
      </c>
      <c r="AT606" s="88">
        <v>55</v>
      </c>
      <c r="AU606" s="90">
        <v>23</v>
      </c>
      <c r="AV606" s="91">
        <f t="shared" si="238"/>
        <v>55023</v>
      </c>
      <c r="AX606" s="5" t="s">
        <v>199</v>
      </c>
      <c r="AY606" s="88"/>
      <c r="AZ606" s="90"/>
      <c r="BA606" s="91"/>
      <c r="BC606" s="5"/>
      <c r="BD606" s="1"/>
      <c r="BE606" s="1"/>
      <c r="BF606" s="1"/>
      <c r="BG606" s="1"/>
      <c r="BH606" s="1"/>
      <c r="BI606" s="1"/>
      <c r="BJ606" s="1"/>
      <c r="BK606" s="1"/>
      <c r="BL606" s="1"/>
    </row>
    <row r="607" spans="1:64" hidden="1" outlineLevel="1">
      <c r="A607" t="s">
        <v>1040</v>
      </c>
      <c r="B607" t="s">
        <v>1033</v>
      </c>
      <c r="C607" s="1">
        <f t="shared" si="229"/>
        <v>255416</v>
      </c>
      <c r="D607" s="5">
        <f>IF(N607&gt;0, RANK(N607,(N607:P607,Q607:AJ607)),0)</f>
        <v>1</v>
      </c>
      <c r="E607" s="5">
        <f>IF(O607&gt;0,RANK(O607,(N607:P607,Q607:AJ607)),0)</f>
        <v>2</v>
      </c>
      <c r="F607" s="5">
        <f>IF(P607&gt;0,RANK(P607,(N607:P607,Q607:AJ607)),0)</f>
        <v>3</v>
      </c>
      <c r="G607" s="1">
        <f t="shared" si="230"/>
        <v>98812</v>
      </c>
      <c r="H607" s="2">
        <f t="shared" si="231"/>
        <v>0.38686691515018634</v>
      </c>
      <c r="I607" s="2"/>
      <c r="J607" s="2">
        <f t="shared" si="232"/>
        <v>0.69066542424906818</v>
      </c>
      <c r="K607" s="2">
        <f t="shared" si="232"/>
        <v>0.30379850909888184</v>
      </c>
      <c r="L607" s="2">
        <f t="shared" si="232"/>
        <v>4.8509098881824161E-3</v>
      </c>
      <c r="M607" s="2">
        <f t="shared" si="233"/>
        <v>6.8515676386755962E-4</v>
      </c>
      <c r="N607" s="1">
        <v>176407</v>
      </c>
      <c r="O607" s="1">
        <v>77595</v>
      </c>
      <c r="P607" s="1">
        <v>1239</v>
      </c>
      <c r="Q607"/>
      <c r="R607" s="53"/>
      <c r="S607" s="53"/>
      <c r="T607" s="53"/>
      <c r="U607">
        <v>175</v>
      </c>
      <c r="V607" s="53"/>
      <c r="W607" s="53"/>
      <c r="X607" s="53"/>
      <c r="Y607" s="53"/>
      <c r="Z607" s="53"/>
      <c r="AG607" s="5">
        <f>IF(Q607&gt;0,RANK(Q607,(N607:P607,Q607:AE607)),0)</f>
        <v>0</v>
      </c>
      <c r="AH607" s="5">
        <f>IF(R607&gt;0,RANK(R607,(N607:P607,Q607:AE607)),0)</f>
        <v>0</v>
      </c>
      <c r="AI607" s="5">
        <f>IF(T607&gt;0,RANK(T607,(N607:P607,Q607:AE607)),0)</f>
        <v>0</v>
      </c>
      <c r="AJ607" s="5">
        <f>IF(S607&gt;0,RANK(S607,(N607:P607,Q607:AE607)),0)</f>
        <v>0</v>
      </c>
      <c r="AK607" s="2">
        <f t="shared" si="234"/>
        <v>0</v>
      </c>
      <c r="AL607" s="2">
        <f t="shared" si="235"/>
        <v>0</v>
      </c>
      <c r="AM607" s="2">
        <f t="shared" si="236"/>
        <v>0</v>
      </c>
      <c r="AN607" s="2">
        <f t="shared" si="237"/>
        <v>0</v>
      </c>
      <c r="AP607" t="s">
        <v>1040</v>
      </c>
      <c r="AQ607" t="s">
        <v>1033</v>
      </c>
      <c r="AT607" s="88">
        <v>55</v>
      </c>
      <c r="AU607" s="90">
        <v>25</v>
      </c>
      <c r="AV607" s="91">
        <f t="shared" si="238"/>
        <v>55025</v>
      </c>
      <c r="AX607" s="5" t="s">
        <v>199</v>
      </c>
      <c r="AY607" s="88"/>
      <c r="AZ607" s="90"/>
      <c r="BA607" s="91"/>
      <c r="BC607" s="5"/>
      <c r="BD607" s="1"/>
      <c r="BE607" s="1"/>
      <c r="BF607" s="1"/>
      <c r="BG607" s="1"/>
      <c r="BH607" s="1"/>
      <c r="BI607" s="1"/>
      <c r="BJ607" s="1"/>
      <c r="BK607" s="1"/>
      <c r="BL607" s="1"/>
    </row>
    <row r="608" spans="1:64" hidden="1" outlineLevel="1">
      <c r="A608" t="s">
        <v>1041</v>
      </c>
      <c r="B608" t="s">
        <v>1033</v>
      </c>
      <c r="C608" s="1">
        <f t="shared" si="229"/>
        <v>39071</v>
      </c>
      <c r="D608" s="5">
        <f>IF(N608&gt;0, RANK(N608,(N608:P608,Q608:AJ608)),0)</f>
        <v>2</v>
      </c>
      <c r="E608" s="5">
        <f>IF(O608&gt;0,RANK(O608,(N608:P608,Q608:AJ608)),0)</f>
        <v>1</v>
      </c>
      <c r="F608" s="5">
        <f>IF(P608&gt;0,RANK(P608,(N608:P608,Q608:AJ608)),0)</f>
        <v>3</v>
      </c>
      <c r="G608" s="1">
        <f t="shared" si="230"/>
        <v>10893</v>
      </c>
      <c r="H608" s="2">
        <f t="shared" si="231"/>
        <v>0.2788001330910394</v>
      </c>
      <c r="I608" s="2"/>
      <c r="J608" s="2">
        <f t="shared" si="232"/>
        <v>0.35724706303908271</v>
      </c>
      <c r="K608" s="2">
        <f t="shared" si="232"/>
        <v>0.63604719613012206</v>
      </c>
      <c r="L608" s="2">
        <f t="shared" si="232"/>
        <v>6.193852217757416E-3</v>
      </c>
      <c r="M608" s="2">
        <f t="shared" si="233"/>
        <v>5.1188861303781003E-4</v>
      </c>
      <c r="N608" s="1">
        <v>13958</v>
      </c>
      <c r="O608" s="1">
        <v>24851</v>
      </c>
      <c r="P608">
        <v>242</v>
      </c>
      <c r="Q608"/>
      <c r="R608" s="53"/>
      <c r="S608" s="53"/>
      <c r="T608" s="53"/>
      <c r="U608">
        <v>20</v>
      </c>
      <c r="V608" s="53"/>
      <c r="W608" s="53"/>
      <c r="X608" s="53"/>
      <c r="Y608" s="53"/>
      <c r="Z608" s="53"/>
      <c r="AG608" s="5">
        <f>IF(Q608&gt;0,RANK(Q608,(N608:P608,Q608:AE608)),0)</f>
        <v>0</v>
      </c>
      <c r="AH608" s="5">
        <f>IF(R608&gt;0,RANK(R608,(N608:P608,Q608:AE608)),0)</f>
        <v>0</v>
      </c>
      <c r="AI608" s="5">
        <f>IF(T608&gt;0,RANK(T608,(N608:P608,Q608:AE608)),0)</f>
        <v>0</v>
      </c>
      <c r="AJ608" s="5">
        <f>IF(S608&gt;0,RANK(S608,(N608:P608,Q608:AE608)),0)</f>
        <v>0</v>
      </c>
      <c r="AK608" s="2">
        <f t="shared" si="234"/>
        <v>0</v>
      </c>
      <c r="AL608" s="2">
        <f t="shared" si="235"/>
        <v>0</v>
      </c>
      <c r="AM608" s="2">
        <f t="shared" si="236"/>
        <v>0</v>
      </c>
      <c r="AN608" s="2">
        <f t="shared" si="237"/>
        <v>0</v>
      </c>
      <c r="AP608" t="s">
        <v>1041</v>
      </c>
      <c r="AQ608" t="s">
        <v>1033</v>
      </c>
      <c r="AT608" s="88">
        <v>55</v>
      </c>
      <c r="AU608" s="90">
        <v>27</v>
      </c>
      <c r="AV608" s="91">
        <f t="shared" si="238"/>
        <v>55027</v>
      </c>
      <c r="AX608" s="5" t="s">
        <v>199</v>
      </c>
      <c r="AY608" s="88"/>
      <c r="AZ608" s="90"/>
      <c r="BA608" s="91"/>
      <c r="BC608" s="5"/>
      <c r="BD608" s="1"/>
      <c r="BE608" s="1"/>
      <c r="BF608" s="1"/>
      <c r="BG608" s="1"/>
      <c r="BH608" s="1"/>
      <c r="BI608" s="1"/>
      <c r="BJ608" s="1"/>
      <c r="BK608" s="1"/>
      <c r="BL608" s="1"/>
    </row>
    <row r="609" spans="1:64" hidden="1" outlineLevel="1">
      <c r="A609" t="s">
        <v>1042</v>
      </c>
      <c r="B609" t="s">
        <v>1033</v>
      </c>
      <c r="C609" s="1">
        <f t="shared" si="229"/>
        <v>14791</v>
      </c>
      <c r="D609" s="5">
        <f>IF(N609&gt;0, RANK(N609,(N609:P609,Q609:AJ609)),0)</f>
        <v>2</v>
      </c>
      <c r="E609" s="5">
        <f>IF(O609&gt;0,RANK(O609,(N609:P609,Q609:AJ609)),0)</f>
        <v>1</v>
      </c>
      <c r="F609" s="5">
        <f>IF(P609&gt;0,RANK(P609,(N609:P609,Q609:AJ609)),0)</f>
        <v>3</v>
      </c>
      <c r="G609" s="1">
        <f t="shared" si="230"/>
        <v>2093</v>
      </c>
      <c r="H609" s="2">
        <f t="shared" si="231"/>
        <v>0.14150496923805017</v>
      </c>
      <c r="I609" s="2"/>
      <c r="J609" s="2">
        <f t="shared" si="232"/>
        <v>0.42647555946183491</v>
      </c>
      <c r="K609" s="2">
        <f t="shared" si="232"/>
        <v>0.56798052869988502</v>
      </c>
      <c r="L609" s="2">
        <f t="shared" si="232"/>
        <v>5.0706510715975931E-3</v>
      </c>
      <c r="M609" s="2">
        <f t="shared" si="233"/>
        <v>4.7326076668247584E-4</v>
      </c>
      <c r="N609" s="1">
        <v>6308</v>
      </c>
      <c r="O609" s="1">
        <v>8401</v>
      </c>
      <c r="P609">
        <v>75</v>
      </c>
      <c r="Q609"/>
      <c r="R609" s="53"/>
      <c r="S609" s="53"/>
      <c r="T609" s="53"/>
      <c r="U609">
        <v>7</v>
      </c>
      <c r="V609" s="53"/>
      <c r="W609" s="53"/>
      <c r="X609" s="53"/>
      <c r="Y609" s="53"/>
      <c r="Z609" s="53"/>
      <c r="AG609" s="5">
        <f>IF(Q609&gt;0,RANK(Q609,(N609:P609,Q609:AE609)),0)</f>
        <v>0</v>
      </c>
      <c r="AH609" s="5">
        <f>IF(R609&gt;0,RANK(R609,(N609:P609,Q609:AE609)),0)</f>
        <v>0</v>
      </c>
      <c r="AI609" s="5">
        <f>IF(T609&gt;0,RANK(T609,(N609:P609,Q609:AE609)),0)</f>
        <v>0</v>
      </c>
      <c r="AJ609" s="5">
        <f>IF(S609&gt;0,RANK(S609,(N609:P609,Q609:AE609)),0)</f>
        <v>0</v>
      </c>
      <c r="AK609" s="2">
        <f t="shared" si="234"/>
        <v>0</v>
      </c>
      <c r="AL609" s="2">
        <f t="shared" si="235"/>
        <v>0</v>
      </c>
      <c r="AM609" s="2">
        <f t="shared" si="236"/>
        <v>0</v>
      </c>
      <c r="AN609" s="2">
        <f t="shared" si="237"/>
        <v>0</v>
      </c>
      <c r="AP609" t="s">
        <v>1042</v>
      </c>
      <c r="AQ609" t="s">
        <v>1033</v>
      </c>
      <c r="AT609" s="88">
        <v>55</v>
      </c>
      <c r="AU609" s="90">
        <v>29</v>
      </c>
      <c r="AV609" s="91">
        <f t="shared" si="238"/>
        <v>55029</v>
      </c>
      <c r="AX609" s="5" t="s">
        <v>199</v>
      </c>
      <c r="AY609" s="88"/>
      <c r="AZ609" s="90"/>
      <c r="BA609" s="91"/>
      <c r="BC609" s="5"/>
      <c r="BD609" s="1"/>
      <c r="BE609" s="1"/>
      <c r="BF609" s="1"/>
      <c r="BG609" s="1"/>
      <c r="BH609" s="1"/>
      <c r="BI609" s="1"/>
      <c r="BJ609" s="1"/>
      <c r="BK609" s="1"/>
      <c r="BL609" s="1"/>
    </row>
    <row r="610" spans="1:64" hidden="1" outlineLevel="1">
      <c r="A610" t="s">
        <v>211</v>
      </c>
      <c r="B610" t="s">
        <v>1033</v>
      </c>
      <c r="C610" s="1">
        <f t="shared" si="229"/>
        <v>18199</v>
      </c>
      <c r="D610" s="5">
        <f>IF(N610&gt;0, RANK(N610,(N610:P610,Q610:AJ610)),0)</f>
        <v>1</v>
      </c>
      <c r="E610" s="5">
        <f>IF(O610&gt;0,RANK(O610,(N610:P610,Q610:AJ610)),0)</f>
        <v>2</v>
      </c>
      <c r="F610" s="5">
        <f>IF(P610&gt;0,RANK(P610,(N610:P610,Q610:AJ610)),0)</f>
        <v>3</v>
      </c>
      <c r="G610" s="1">
        <f t="shared" si="230"/>
        <v>5337</v>
      </c>
      <c r="H610" s="2">
        <f t="shared" si="231"/>
        <v>0.29325787131161052</v>
      </c>
      <c r="I610" s="2"/>
      <c r="J610" s="2">
        <f t="shared" si="232"/>
        <v>0.64349689543381505</v>
      </c>
      <c r="K610" s="2">
        <f t="shared" si="232"/>
        <v>0.35023902412220453</v>
      </c>
      <c r="L610" s="2">
        <f t="shared" si="232"/>
        <v>5.824495851420408E-3</v>
      </c>
      <c r="M610" s="2">
        <f t="shared" si="233"/>
        <v>4.3958459256000521E-4</v>
      </c>
      <c r="N610" s="1">
        <v>11711</v>
      </c>
      <c r="O610" s="1">
        <v>6374</v>
      </c>
      <c r="P610">
        <v>106</v>
      </c>
      <c r="Q610"/>
      <c r="R610" s="53"/>
      <c r="S610" s="53"/>
      <c r="T610" s="53"/>
      <c r="U610">
        <v>8</v>
      </c>
      <c r="V610" s="53"/>
      <c r="W610" s="53"/>
      <c r="X610" s="53"/>
      <c r="Y610" s="53"/>
      <c r="Z610" s="53"/>
      <c r="AG610" s="5">
        <f>IF(Q610&gt;0,RANK(Q610,(N610:P610,Q610:AE610)),0)</f>
        <v>0</v>
      </c>
      <c r="AH610" s="5">
        <f>IF(R610&gt;0,RANK(R610,(N610:P610,Q610:AE610)),0)</f>
        <v>0</v>
      </c>
      <c r="AI610" s="5">
        <f>IF(T610&gt;0,RANK(T610,(N610:P610,Q610:AE610)),0)</f>
        <v>0</v>
      </c>
      <c r="AJ610" s="5">
        <f>IF(S610&gt;0,RANK(S610,(N610:P610,Q610:AE610)),0)</f>
        <v>0</v>
      </c>
      <c r="AK610" s="2">
        <f t="shared" si="234"/>
        <v>0</v>
      </c>
      <c r="AL610" s="2">
        <f t="shared" si="235"/>
        <v>0</v>
      </c>
      <c r="AM610" s="2">
        <f t="shared" si="236"/>
        <v>0</v>
      </c>
      <c r="AN610" s="2">
        <f t="shared" si="237"/>
        <v>0</v>
      </c>
      <c r="AP610" t="s">
        <v>211</v>
      </c>
      <c r="AQ610" t="s">
        <v>1033</v>
      </c>
      <c r="AT610" s="88">
        <v>55</v>
      </c>
      <c r="AU610" s="90">
        <v>31</v>
      </c>
      <c r="AV610" s="91">
        <f t="shared" si="238"/>
        <v>55031</v>
      </c>
      <c r="AX610" s="5" t="s">
        <v>199</v>
      </c>
      <c r="AY610" s="88"/>
      <c r="AZ610" s="90"/>
      <c r="BA610" s="91"/>
      <c r="BC610" s="5"/>
      <c r="BD610" s="1"/>
      <c r="BE610" s="1"/>
      <c r="BF610" s="1"/>
      <c r="BG610" s="1"/>
      <c r="BH610" s="1"/>
      <c r="BI610" s="1"/>
      <c r="BJ610" s="1"/>
      <c r="BK610" s="1"/>
      <c r="BL610" s="1"/>
    </row>
    <row r="611" spans="1:64" hidden="1" outlineLevel="1">
      <c r="A611" t="s">
        <v>409</v>
      </c>
      <c r="B611" t="s">
        <v>1033</v>
      </c>
      <c r="C611" s="1">
        <f t="shared" si="229"/>
        <v>15633</v>
      </c>
      <c r="D611" s="5">
        <f>IF(N611&gt;0, RANK(N611,(N611:P611,Q611:AJ611)),0)</f>
        <v>2</v>
      </c>
      <c r="E611" s="5">
        <f>IF(O611&gt;0,RANK(O611,(N611:P611,Q611:AJ611)),0)</f>
        <v>1</v>
      </c>
      <c r="F611" s="5">
        <f>IF(P611&gt;0,RANK(P611,(N611:P611,Q611:AJ611)),0)</f>
        <v>3</v>
      </c>
      <c r="G611" s="1">
        <f t="shared" si="230"/>
        <v>1318</v>
      </c>
      <c r="H611" s="2">
        <f t="shared" si="231"/>
        <v>8.4308833877054942E-2</v>
      </c>
      <c r="I611" s="2"/>
      <c r="J611" s="2">
        <f t="shared" si="232"/>
        <v>0.45410349900850766</v>
      </c>
      <c r="K611" s="2">
        <f t="shared" si="232"/>
        <v>0.53841233288556256</v>
      </c>
      <c r="L611" s="2">
        <f t="shared" si="232"/>
        <v>7.2922663596238727E-3</v>
      </c>
      <c r="M611" s="2">
        <f t="shared" si="233"/>
        <v>1.9190174630590549E-4</v>
      </c>
      <c r="N611" s="1">
        <v>7099</v>
      </c>
      <c r="O611" s="1">
        <v>8417</v>
      </c>
      <c r="P611">
        <v>114</v>
      </c>
      <c r="Q611"/>
      <c r="R611" s="53"/>
      <c r="S611" s="53"/>
      <c r="T611" s="53"/>
      <c r="U611">
        <v>3</v>
      </c>
      <c r="V611" s="53"/>
      <c r="W611" s="53"/>
      <c r="X611" s="53"/>
      <c r="Y611" s="53"/>
      <c r="Z611" s="53"/>
      <c r="AG611" s="5">
        <f>IF(Q611&gt;0,RANK(Q611,(N611:P611,Q611:AE611)),0)</f>
        <v>0</v>
      </c>
      <c r="AH611" s="5">
        <f>IF(R611&gt;0,RANK(R611,(N611:P611,Q611:AE611)),0)</f>
        <v>0</v>
      </c>
      <c r="AI611" s="5">
        <f>IF(T611&gt;0,RANK(T611,(N611:P611,Q611:AE611)),0)</f>
        <v>0</v>
      </c>
      <c r="AJ611" s="5">
        <f>IF(S611&gt;0,RANK(S611,(N611:P611,Q611:AE611)),0)</f>
        <v>0</v>
      </c>
      <c r="AK611" s="2">
        <f t="shared" si="234"/>
        <v>0</v>
      </c>
      <c r="AL611" s="2">
        <f t="shared" si="235"/>
        <v>0</v>
      </c>
      <c r="AM611" s="2">
        <f t="shared" si="236"/>
        <v>0</v>
      </c>
      <c r="AN611" s="2">
        <f t="shared" si="237"/>
        <v>0</v>
      </c>
      <c r="AP611" t="s">
        <v>409</v>
      </c>
      <c r="AQ611" t="s">
        <v>1033</v>
      </c>
      <c r="AT611" s="88">
        <v>55</v>
      </c>
      <c r="AU611" s="90">
        <v>33</v>
      </c>
      <c r="AV611" s="91">
        <f t="shared" si="238"/>
        <v>55033</v>
      </c>
      <c r="AX611" s="5" t="s">
        <v>199</v>
      </c>
      <c r="AY611" s="88"/>
      <c r="AZ611" s="90"/>
      <c r="BA611" s="91"/>
      <c r="BC611" s="5"/>
      <c r="BD611" s="1"/>
      <c r="BE611" s="1"/>
      <c r="BF611" s="1"/>
      <c r="BG611" s="1"/>
      <c r="BH611" s="1"/>
      <c r="BI611" s="1"/>
      <c r="BJ611" s="1"/>
      <c r="BK611" s="1"/>
      <c r="BL611" s="1"/>
    </row>
    <row r="612" spans="1:64" hidden="1" outlineLevel="1">
      <c r="A612" t="s">
        <v>1043</v>
      </c>
      <c r="B612" t="s">
        <v>1033</v>
      </c>
      <c r="C612" s="1">
        <f t="shared" si="229"/>
        <v>41685</v>
      </c>
      <c r="D612" s="5">
        <f>IF(N612&gt;0, RANK(N612,(N612:P612,Q612:AJ612)),0)</f>
        <v>2</v>
      </c>
      <c r="E612" s="5">
        <f>IF(O612&gt;0,RANK(O612,(N612:P612,Q612:AJ612)),0)</f>
        <v>1</v>
      </c>
      <c r="F612" s="5">
        <f>IF(P612&gt;0,RANK(P612,(N612:P612,Q612:AJ612)),0)</f>
        <v>3</v>
      </c>
      <c r="G612" s="1">
        <f t="shared" si="230"/>
        <v>145</v>
      </c>
      <c r="H612" s="2">
        <f t="shared" si="231"/>
        <v>3.4784694734316902E-3</v>
      </c>
      <c r="I612" s="2"/>
      <c r="J612" s="2">
        <f t="shared" si="232"/>
        <v>0.49406261245052174</v>
      </c>
      <c r="K612" s="2">
        <f t="shared" si="232"/>
        <v>0.49754108192395347</v>
      </c>
      <c r="L612" s="2">
        <f t="shared" si="232"/>
        <v>7.7965695094158573E-3</v>
      </c>
      <c r="M612" s="2">
        <f t="shared" si="233"/>
        <v>5.9973611610893412E-4</v>
      </c>
      <c r="N612" s="1">
        <v>20595</v>
      </c>
      <c r="O612" s="1">
        <v>20740</v>
      </c>
      <c r="P612">
        <v>325</v>
      </c>
      <c r="Q612"/>
      <c r="R612" s="53"/>
      <c r="S612" s="53"/>
      <c r="T612" s="53"/>
      <c r="U612">
        <v>25</v>
      </c>
      <c r="V612" s="53"/>
      <c r="W612" s="53"/>
      <c r="X612" s="53"/>
      <c r="Y612" s="53"/>
      <c r="Z612" s="53"/>
      <c r="AG612" s="5">
        <f>IF(Q612&gt;0,RANK(Q612,(N612:P612,Q612:AE612)),0)</f>
        <v>0</v>
      </c>
      <c r="AH612" s="5">
        <f>IF(R612&gt;0,RANK(R612,(N612:P612,Q612:AE612)),0)</f>
        <v>0</v>
      </c>
      <c r="AI612" s="5">
        <f>IF(T612&gt;0,RANK(T612,(N612:P612,Q612:AE612)),0)</f>
        <v>0</v>
      </c>
      <c r="AJ612" s="5">
        <f>IF(S612&gt;0,RANK(S612,(N612:P612,Q612:AE612)),0)</f>
        <v>0</v>
      </c>
      <c r="AK612" s="2">
        <f t="shared" si="234"/>
        <v>0</v>
      </c>
      <c r="AL612" s="2">
        <f t="shared" si="235"/>
        <v>0</v>
      </c>
      <c r="AM612" s="2">
        <f t="shared" si="236"/>
        <v>0</v>
      </c>
      <c r="AN612" s="2">
        <f t="shared" si="237"/>
        <v>0</v>
      </c>
      <c r="AP612" t="s">
        <v>1043</v>
      </c>
      <c r="AQ612" t="s">
        <v>1033</v>
      </c>
      <c r="AT612" s="88">
        <v>55</v>
      </c>
      <c r="AU612" s="90">
        <v>35</v>
      </c>
      <c r="AV612" s="91">
        <f t="shared" si="238"/>
        <v>55035</v>
      </c>
      <c r="AX612" s="5" t="s">
        <v>199</v>
      </c>
      <c r="AY612" s="88"/>
      <c r="AZ612" s="90"/>
      <c r="BA612" s="91"/>
      <c r="BC612" s="5"/>
      <c r="BD612" s="1"/>
      <c r="BE612" s="1"/>
      <c r="BF612" s="1"/>
      <c r="BG612" s="1"/>
      <c r="BH612" s="1"/>
      <c r="BI612" s="1"/>
      <c r="BJ612" s="1"/>
      <c r="BK612" s="1"/>
      <c r="BL612" s="1"/>
    </row>
    <row r="613" spans="1:64" hidden="1" outlineLevel="1">
      <c r="A613" t="s">
        <v>1044</v>
      </c>
      <c r="B613" t="s">
        <v>1033</v>
      </c>
      <c r="C613" s="1">
        <f t="shared" si="229"/>
        <v>2066</v>
      </c>
      <c r="D613" s="5">
        <f>IF(N613&gt;0, RANK(N613,(N613:P613,Q613:AJ613)),0)</f>
        <v>2</v>
      </c>
      <c r="E613" s="5">
        <f>IF(O613&gt;0,RANK(O613,(N613:P613,Q613:AJ613)),0)</f>
        <v>1</v>
      </c>
      <c r="F613" s="5">
        <f>IF(P613&gt;0,RANK(P613,(N613:P613,Q613:AJ613)),0)</f>
        <v>3</v>
      </c>
      <c r="G613" s="1">
        <f t="shared" si="230"/>
        <v>621</v>
      </c>
      <c r="H613" s="2">
        <f t="shared" si="231"/>
        <v>0.30058083252662149</v>
      </c>
      <c r="I613" s="2"/>
      <c r="J613" s="2">
        <f t="shared" si="232"/>
        <v>0.34704743465634075</v>
      </c>
      <c r="K613" s="2">
        <f t="shared" si="232"/>
        <v>0.64762826718296229</v>
      </c>
      <c r="L613" s="2">
        <f t="shared" si="232"/>
        <v>4.8402710551790898E-3</v>
      </c>
      <c r="M613" s="2">
        <f t="shared" si="233"/>
        <v>4.8402710551781556E-4</v>
      </c>
      <c r="N613">
        <v>717</v>
      </c>
      <c r="O613" s="1">
        <v>1338</v>
      </c>
      <c r="P613">
        <v>10</v>
      </c>
      <c r="Q613"/>
      <c r="R613" s="53"/>
      <c r="S613" s="53"/>
      <c r="T613" s="53"/>
      <c r="U613">
        <v>1</v>
      </c>
      <c r="V613" s="53"/>
      <c r="W613" s="53"/>
      <c r="X613" s="53"/>
      <c r="Y613" s="53"/>
      <c r="Z613" s="53"/>
      <c r="AG613" s="5">
        <f>IF(Q613&gt;0,RANK(Q613,(N613:P613,Q613:AE613)),0)</f>
        <v>0</v>
      </c>
      <c r="AH613" s="5">
        <f>IF(R613&gt;0,RANK(R613,(N613:P613,Q613:AE613)),0)</f>
        <v>0</v>
      </c>
      <c r="AI613" s="5">
        <f>IF(T613&gt;0,RANK(T613,(N613:P613,Q613:AE613)),0)</f>
        <v>0</v>
      </c>
      <c r="AJ613" s="5">
        <f>IF(S613&gt;0,RANK(S613,(N613:P613,Q613:AE613)),0)</f>
        <v>0</v>
      </c>
      <c r="AK613" s="2">
        <f t="shared" si="234"/>
        <v>0</v>
      </c>
      <c r="AL613" s="2">
        <f t="shared" si="235"/>
        <v>0</v>
      </c>
      <c r="AM613" s="2">
        <f t="shared" si="236"/>
        <v>0</v>
      </c>
      <c r="AN613" s="2">
        <f t="shared" si="237"/>
        <v>0</v>
      </c>
      <c r="AP613" t="s">
        <v>1044</v>
      </c>
      <c r="AQ613" t="s">
        <v>1033</v>
      </c>
      <c r="AT613" s="88">
        <v>55</v>
      </c>
      <c r="AU613" s="90">
        <v>37</v>
      </c>
      <c r="AV613" s="91">
        <f t="shared" si="238"/>
        <v>55037</v>
      </c>
      <c r="AX613" s="5" t="s">
        <v>199</v>
      </c>
      <c r="AY613" s="88"/>
      <c r="AZ613" s="90"/>
      <c r="BA613" s="91"/>
      <c r="BC613" s="5"/>
      <c r="BD613" s="1"/>
      <c r="BE613" s="1"/>
      <c r="BF613" s="1"/>
      <c r="BG613" s="1"/>
      <c r="BH613" s="1"/>
      <c r="BI613" s="1"/>
      <c r="BJ613" s="1"/>
      <c r="BK613" s="1"/>
      <c r="BL613" s="1"/>
    </row>
    <row r="614" spans="1:64" hidden="1" outlineLevel="1">
      <c r="A614" t="s">
        <v>1045</v>
      </c>
      <c r="B614" t="s">
        <v>1033</v>
      </c>
      <c r="C614" s="1">
        <f t="shared" si="229"/>
        <v>45483</v>
      </c>
      <c r="D614" s="5">
        <f>IF(N614&gt;0, RANK(N614,(N614:P614,Q614:AJ614)),0)</f>
        <v>2</v>
      </c>
      <c r="E614" s="5">
        <f>IF(O614&gt;0,RANK(O614,(N614:P614,Q614:AJ614)),0)</f>
        <v>1</v>
      </c>
      <c r="F614" s="5">
        <f>IF(P614&gt;0,RANK(P614,(N614:P614,Q614:AJ614)),0)</f>
        <v>3</v>
      </c>
      <c r="G614" s="1">
        <f t="shared" si="230"/>
        <v>12955</v>
      </c>
      <c r="H614" s="2">
        <f t="shared" si="231"/>
        <v>0.28483169535870545</v>
      </c>
      <c r="I614" s="2"/>
      <c r="J614" s="2">
        <f t="shared" si="232"/>
        <v>0.35408834069872258</v>
      </c>
      <c r="K614" s="2">
        <f t="shared" si="232"/>
        <v>0.63892003605742809</v>
      </c>
      <c r="L614" s="2">
        <f t="shared" si="232"/>
        <v>6.7937471143064438E-3</v>
      </c>
      <c r="M614" s="2">
        <f t="shared" si="233"/>
        <v>1.9787612954294369E-4</v>
      </c>
      <c r="N614" s="1">
        <v>16105</v>
      </c>
      <c r="O614" s="1">
        <v>29060</v>
      </c>
      <c r="P614">
        <v>309</v>
      </c>
      <c r="Q614"/>
      <c r="R614" s="53"/>
      <c r="S614" s="53"/>
      <c r="T614" s="53"/>
      <c r="U614">
        <v>9</v>
      </c>
      <c r="V614" s="53"/>
      <c r="W614" s="53"/>
      <c r="X614" s="53"/>
      <c r="Y614" s="53"/>
      <c r="Z614" s="53"/>
      <c r="AG614" s="5">
        <f>IF(Q614&gt;0,RANK(Q614,(N614:P614,Q614:AE614)),0)</f>
        <v>0</v>
      </c>
      <c r="AH614" s="5">
        <f>IF(R614&gt;0,RANK(R614,(N614:P614,Q614:AE614)),0)</f>
        <v>0</v>
      </c>
      <c r="AI614" s="5">
        <f>IF(T614&gt;0,RANK(T614,(N614:P614,Q614:AE614)),0)</f>
        <v>0</v>
      </c>
      <c r="AJ614" s="5">
        <f>IF(S614&gt;0,RANK(S614,(N614:P614,Q614:AE614)),0)</f>
        <v>0</v>
      </c>
      <c r="AK614" s="2">
        <f t="shared" si="234"/>
        <v>0</v>
      </c>
      <c r="AL614" s="2">
        <f t="shared" si="235"/>
        <v>0</v>
      </c>
      <c r="AM614" s="2">
        <f t="shared" si="236"/>
        <v>0</v>
      </c>
      <c r="AN614" s="2">
        <f t="shared" si="237"/>
        <v>0</v>
      </c>
      <c r="AP614" t="s">
        <v>1045</v>
      </c>
      <c r="AQ614" t="s">
        <v>1033</v>
      </c>
      <c r="AT614" s="88">
        <v>55</v>
      </c>
      <c r="AU614" s="90">
        <v>39</v>
      </c>
      <c r="AV614" s="91">
        <f t="shared" si="238"/>
        <v>55039</v>
      </c>
      <c r="AX614" s="5" t="s">
        <v>199</v>
      </c>
      <c r="AY614" s="88"/>
      <c r="AZ614" s="90"/>
      <c r="BA614" s="91"/>
      <c r="BC614" s="5"/>
      <c r="BD614" s="1"/>
      <c r="BE614" s="1"/>
      <c r="BF614" s="1"/>
      <c r="BG614" s="1"/>
      <c r="BH614" s="1"/>
      <c r="BI614" s="1"/>
      <c r="BJ614" s="1"/>
      <c r="BK614" s="1"/>
      <c r="BL614" s="1"/>
    </row>
    <row r="615" spans="1:64" hidden="1" outlineLevel="1">
      <c r="A615" t="s">
        <v>1046</v>
      </c>
      <c r="B615" t="s">
        <v>1033</v>
      </c>
      <c r="C615" s="1">
        <f t="shared" si="229"/>
        <v>3710</v>
      </c>
      <c r="D615" s="5">
        <f>IF(N615&gt;0, RANK(N615,(N615:P615,Q615:AJ615)),0)</f>
        <v>2</v>
      </c>
      <c r="E615" s="5">
        <f>IF(O615&gt;0,RANK(O615,(N615:P615,Q615:AJ615)),0)</f>
        <v>1</v>
      </c>
      <c r="F615" s="5">
        <f>IF(P615&gt;0,RANK(P615,(N615:P615,Q615:AJ615)),0)</f>
        <v>3</v>
      </c>
      <c r="G615" s="1">
        <f t="shared" si="230"/>
        <v>695</v>
      </c>
      <c r="H615" s="2">
        <f t="shared" si="231"/>
        <v>0.18733153638814015</v>
      </c>
      <c r="I615" s="2"/>
      <c r="J615" s="2">
        <f t="shared" si="232"/>
        <v>0.40026954177897572</v>
      </c>
      <c r="K615" s="2">
        <f t="shared" si="232"/>
        <v>0.58760107816711593</v>
      </c>
      <c r="L615" s="2">
        <f t="shared" si="232"/>
        <v>1.1859838274932614E-2</v>
      </c>
      <c r="M615" s="2">
        <f t="shared" si="233"/>
        <v>2.6954177897578653E-4</v>
      </c>
      <c r="N615" s="1">
        <v>1485</v>
      </c>
      <c r="O615" s="1">
        <v>2180</v>
      </c>
      <c r="P615">
        <v>44</v>
      </c>
      <c r="Q615"/>
      <c r="R615" s="53"/>
      <c r="S615" s="53"/>
      <c r="T615" s="53"/>
      <c r="U615">
        <v>1</v>
      </c>
      <c r="V615" s="53"/>
      <c r="W615" s="53"/>
      <c r="X615" s="53"/>
      <c r="Y615" s="53"/>
      <c r="Z615" s="53"/>
      <c r="AG615" s="5">
        <f>IF(Q615&gt;0,RANK(Q615,(N615:P615,Q615:AE615)),0)</f>
        <v>0</v>
      </c>
      <c r="AH615" s="5">
        <f>IF(R615&gt;0,RANK(R615,(N615:P615,Q615:AE615)),0)</f>
        <v>0</v>
      </c>
      <c r="AI615" s="5">
        <f>IF(T615&gt;0,RANK(T615,(N615:P615,Q615:AE615)),0)</f>
        <v>0</v>
      </c>
      <c r="AJ615" s="5">
        <f>IF(S615&gt;0,RANK(S615,(N615:P615,Q615:AE615)),0)</f>
        <v>0</v>
      </c>
      <c r="AK615" s="2">
        <f t="shared" si="234"/>
        <v>0</v>
      </c>
      <c r="AL615" s="2">
        <f t="shared" si="235"/>
        <v>0</v>
      </c>
      <c r="AM615" s="2">
        <f t="shared" si="236"/>
        <v>0</v>
      </c>
      <c r="AN615" s="2">
        <f t="shared" si="237"/>
        <v>0</v>
      </c>
      <c r="AP615" t="s">
        <v>1046</v>
      </c>
      <c r="AQ615" t="s">
        <v>1033</v>
      </c>
      <c r="AT615" s="88">
        <v>55</v>
      </c>
      <c r="AU615" s="90">
        <v>41</v>
      </c>
      <c r="AV615" s="91">
        <f t="shared" si="238"/>
        <v>55041</v>
      </c>
      <c r="AX615" s="5" t="s">
        <v>199</v>
      </c>
      <c r="AY615" s="88"/>
      <c r="AZ615" s="90"/>
      <c r="BA615" s="91"/>
      <c r="BC615" s="5"/>
      <c r="BD615" s="1"/>
      <c r="BE615" s="1"/>
      <c r="BF615" s="1"/>
      <c r="BG615" s="1"/>
      <c r="BH615" s="1"/>
      <c r="BI615" s="1"/>
      <c r="BJ615" s="1"/>
      <c r="BK615" s="1"/>
      <c r="BL615" s="1"/>
    </row>
    <row r="616" spans="1:64" hidden="1" outlineLevel="1">
      <c r="A616" t="s">
        <v>51</v>
      </c>
      <c r="B616" t="s">
        <v>1033</v>
      </c>
      <c r="C616" s="1">
        <f t="shared" si="229"/>
        <v>18275</v>
      </c>
      <c r="D616" s="5">
        <f>IF(N616&gt;0, RANK(N616,(N616:P616,Q616:AJ616)),0)</f>
        <v>2</v>
      </c>
      <c r="E616" s="5">
        <f>IF(O616&gt;0,RANK(O616,(N616:P616,Q616:AJ616)),0)</f>
        <v>1</v>
      </c>
      <c r="F616" s="5">
        <f>IF(P616&gt;0,RANK(P616,(N616:P616,Q616:AJ616)),0)</f>
        <v>3</v>
      </c>
      <c r="G616" s="1">
        <f t="shared" si="230"/>
        <v>875</v>
      </c>
      <c r="H616" s="2">
        <f t="shared" si="231"/>
        <v>4.7879616963064295E-2</v>
      </c>
      <c r="I616" s="2"/>
      <c r="J616" s="2">
        <f t="shared" si="232"/>
        <v>0.47184678522571821</v>
      </c>
      <c r="K616" s="2">
        <f t="shared" si="232"/>
        <v>0.51972640218878252</v>
      </c>
      <c r="L616" s="2">
        <f t="shared" si="232"/>
        <v>7.4965800273597812E-3</v>
      </c>
      <c r="M616" s="2">
        <f t="shared" si="233"/>
        <v>9.3023255813948474E-4</v>
      </c>
      <c r="N616" s="1">
        <v>8623</v>
      </c>
      <c r="O616" s="1">
        <v>9498</v>
      </c>
      <c r="P616">
        <v>137</v>
      </c>
      <c r="Q616"/>
      <c r="R616" s="53"/>
      <c r="S616" s="53"/>
      <c r="T616" s="53"/>
      <c r="U616">
        <v>17</v>
      </c>
      <c r="V616" s="53"/>
      <c r="W616" s="53"/>
      <c r="X616" s="53"/>
      <c r="Y616" s="53"/>
      <c r="Z616" s="53"/>
      <c r="AG616" s="5">
        <f>IF(Q616&gt;0,RANK(Q616,(N616:P616,Q616:AE616)),0)</f>
        <v>0</v>
      </c>
      <c r="AH616" s="5">
        <f>IF(R616&gt;0,RANK(R616,(N616:P616,Q616:AE616)),0)</f>
        <v>0</v>
      </c>
      <c r="AI616" s="5">
        <f>IF(T616&gt;0,RANK(T616,(N616:P616,Q616:AE616)),0)</f>
        <v>0</v>
      </c>
      <c r="AJ616" s="5">
        <f>IF(S616&gt;0,RANK(S616,(N616:P616,Q616:AE616)),0)</f>
        <v>0</v>
      </c>
      <c r="AK616" s="2">
        <f t="shared" si="234"/>
        <v>0</v>
      </c>
      <c r="AL616" s="2">
        <f t="shared" si="235"/>
        <v>0</v>
      </c>
      <c r="AM616" s="2">
        <f t="shared" si="236"/>
        <v>0</v>
      </c>
      <c r="AN616" s="2">
        <f t="shared" si="237"/>
        <v>0</v>
      </c>
      <c r="AP616" t="s">
        <v>51</v>
      </c>
      <c r="AQ616" t="s">
        <v>1033</v>
      </c>
      <c r="AT616" s="88">
        <v>55</v>
      </c>
      <c r="AU616" s="90">
        <v>43</v>
      </c>
      <c r="AV616" s="91">
        <f t="shared" si="238"/>
        <v>55043</v>
      </c>
      <c r="AX616" s="5" t="s">
        <v>199</v>
      </c>
      <c r="AY616" s="88"/>
      <c r="AZ616" s="90"/>
      <c r="BA616" s="91"/>
      <c r="BC616" s="5"/>
      <c r="BD616" s="1"/>
      <c r="BE616" s="1"/>
      <c r="BF616" s="1"/>
      <c r="BG616" s="1"/>
      <c r="BH616" s="1"/>
      <c r="BI616" s="1"/>
      <c r="BJ616" s="1"/>
      <c r="BK616" s="1"/>
      <c r="BL616" s="1"/>
    </row>
    <row r="617" spans="1:64" hidden="1" outlineLevel="1">
      <c r="A617" t="s">
        <v>29</v>
      </c>
      <c r="B617" t="s">
        <v>1033</v>
      </c>
      <c r="C617" s="1">
        <f t="shared" si="229"/>
        <v>16478</v>
      </c>
      <c r="D617" s="5">
        <f>IF(N617&gt;0, RANK(N617,(N617:P617,Q617:AJ617)),0)</f>
        <v>2</v>
      </c>
      <c r="E617" s="5">
        <f>IF(O617&gt;0,RANK(O617,(N617:P617,Q617:AJ617)),0)</f>
        <v>1</v>
      </c>
      <c r="F617" s="5">
        <f>IF(P617&gt;0,RANK(P617,(N617:P617,Q617:AJ617)),0)</f>
        <v>3</v>
      </c>
      <c r="G617" s="1">
        <f t="shared" si="230"/>
        <v>426</v>
      </c>
      <c r="H617" s="2">
        <f t="shared" si="231"/>
        <v>2.5852652020876318E-2</v>
      </c>
      <c r="I617" s="2"/>
      <c r="J617" s="2">
        <f t="shared" si="232"/>
        <v>0.48434276004369464</v>
      </c>
      <c r="K617" s="2">
        <f t="shared" si="232"/>
        <v>0.51019541206457097</v>
      </c>
      <c r="L617" s="2">
        <f t="shared" si="232"/>
        <v>4.30877533681272E-3</v>
      </c>
      <c r="M617" s="2">
        <f t="shared" si="233"/>
        <v>1.1530525549216077E-3</v>
      </c>
      <c r="N617" s="1">
        <v>7981</v>
      </c>
      <c r="O617" s="1">
        <v>8407</v>
      </c>
      <c r="P617">
        <v>71</v>
      </c>
      <c r="Q617"/>
      <c r="R617" s="53"/>
      <c r="S617" s="53"/>
      <c r="T617" s="53"/>
      <c r="U617">
        <v>19</v>
      </c>
      <c r="V617" s="53"/>
      <c r="W617" s="53"/>
      <c r="X617" s="53"/>
      <c r="Y617" s="53"/>
      <c r="Z617" s="53"/>
      <c r="AG617" s="5">
        <f>IF(Q617&gt;0,RANK(Q617,(N617:P617,Q617:AE617)),0)</f>
        <v>0</v>
      </c>
      <c r="AH617" s="5">
        <f>IF(R617&gt;0,RANK(R617,(N617:P617,Q617:AE617)),0)</f>
        <v>0</v>
      </c>
      <c r="AI617" s="5">
        <f>IF(T617&gt;0,RANK(T617,(N617:P617,Q617:AE617)),0)</f>
        <v>0</v>
      </c>
      <c r="AJ617" s="5">
        <f>IF(S617&gt;0,RANK(S617,(N617:P617,Q617:AE617)),0)</f>
        <v>0</v>
      </c>
      <c r="AK617" s="2">
        <f t="shared" si="234"/>
        <v>0</v>
      </c>
      <c r="AL617" s="2">
        <f t="shared" si="235"/>
        <v>0</v>
      </c>
      <c r="AM617" s="2">
        <f t="shared" si="236"/>
        <v>0</v>
      </c>
      <c r="AN617" s="2">
        <f t="shared" si="237"/>
        <v>0</v>
      </c>
      <c r="AP617" t="s">
        <v>29</v>
      </c>
      <c r="AQ617" t="s">
        <v>1033</v>
      </c>
      <c r="AT617" s="88">
        <v>55</v>
      </c>
      <c r="AU617" s="90">
        <v>45</v>
      </c>
      <c r="AV617" s="91">
        <f t="shared" si="238"/>
        <v>55045</v>
      </c>
      <c r="AX617" s="5" t="s">
        <v>199</v>
      </c>
      <c r="AY617" s="88"/>
      <c r="AZ617" s="90"/>
      <c r="BA617" s="91"/>
      <c r="BC617" s="5"/>
      <c r="BD617" s="1"/>
      <c r="BE617" s="1"/>
      <c r="BF617" s="1"/>
      <c r="BG617" s="1"/>
      <c r="BH617" s="1"/>
      <c r="BI617" s="1"/>
      <c r="BJ617" s="1"/>
      <c r="BK617" s="1"/>
      <c r="BL617" s="1"/>
    </row>
    <row r="618" spans="1:64" hidden="1" outlineLevel="1">
      <c r="A618" t="s">
        <v>1047</v>
      </c>
      <c r="B618" t="s">
        <v>1033</v>
      </c>
      <c r="C618" s="1">
        <f t="shared" si="229"/>
        <v>8425</v>
      </c>
      <c r="D618" s="5">
        <f>IF(N618&gt;0, RANK(N618,(N618:P618,Q618:AJ618)),0)</f>
        <v>2</v>
      </c>
      <c r="E618" s="5">
        <f>IF(O618&gt;0,RANK(O618,(N618:P618,Q618:AJ618)),0)</f>
        <v>1</v>
      </c>
      <c r="F618" s="5">
        <f>IF(P618&gt;0,RANK(P618,(N618:P618,Q618:AJ618)),0)</f>
        <v>3</v>
      </c>
      <c r="G618" s="1">
        <f t="shared" si="230"/>
        <v>3236</v>
      </c>
      <c r="H618" s="2">
        <f t="shared" si="231"/>
        <v>0.38409495548961425</v>
      </c>
      <c r="I618" s="2"/>
      <c r="J618" s="2">
        <f t="shared" si="232"/>
        <v>0.30433234421364985</v>
      </c>
      <c r="K618" s="2">
        <f t="shared" si="232"/>
        <v>0.68842729970326411</v>
      </c>
      <c r="L618" s="2">
        <f t="shared" si="232"/>
        <v>6.4094955489614244E-3</v>
      </c>
      <c r="M618" s="2">
        <f t="shared" si="233"/>
        <v>8.3086053412461704E-4</v>
      </c>
      <c r="N618" s="1">
        <v>2564</v>
      </c>
      <c r="O618" s="1">
        <v>5800</v>
      </c>
      <c r="P618">
        <v>54</v>
      </c>
      <c r="Q618"/>
      <c r="R618" s="53"/>
      <c r="S618" s="53"/>
      <c r="T618" s="53"/>
      <c r="U618">
        <v>7</v>
      </c>
      <c r="V618" s="53"/>
      <c r="W618" s="53"/>
      <c r="X618" s="53"/>
      <c r="Y618" s="53"/>
      <c r="Z618" s="53"/>
      <c r="AG618" s="5">
        <f>IF(Q618&gt;0,RANK(Q618,(N618:P618,Q618:AE618)),0)</f>
        <v>0</v>
      </c>
      <c r="AH618" s="5">
        <f>IF(R618&gt;0,RANK(R618,(N618:P618,Q618:AE618)),0)</f>
        <v>0</v>
      </c>
      <c r="AI618" s="5">
        <f>IF(T618&gt;0,RANK(T618,(N618:P618,Q618:AE618)),0)</f>
        <v>0</v>
      </c>
      <c r="AJ618" s="5">
        <f>IF(S618&gt;0,RANK(S618,(N618:P618,Q618:AE618)),0)</f>
        <v>0</v>
      </c>
      <c r="AK618" s="2">
        <f t="shared" si="234"/>
        <v>0</v>
      </c>
      <c r="AL618" s="2">
        <f t="shared" si="235"/>
        <v>0</v>
      </c>
      <c r="AM618" s="2">
        <f t="shared" si="236"/>
        <v>0</v>
      </c>
      <c r="AN618" s="2">
        <f t="shared" si="237"/>
        <v>0</v>
      </c>
      <c r="AP618" t="s">
        <v>1047</v>
      </c>
      <c r="AQ618" t="s">
        <v>1033</v>
      </c>
      <c r="AT618" s="88">
        <v>55</v>
      </c>
      <c r="AU618" s="90">
        <v>47</v>
      </c>
      <c r="AV618" s="91">
        <f t="shared" si="238"/>
        <v>55047</v>
      </c>
      <c r="AX618" s="5" t="s">
        <v>199</v>
      </c>
      <c r="AY618" s="88"/>
      <c r="AZ618" s="90"/>
      <c r="BA618" s="91"/>
      <c r="BC618" s="5"/>
      <c r="BD618" s="1"/>
      <c r="BE618" s="1"/>
      <c r="BF618" s="1"/>
      <c r="BG618" s="1"/>
      <c r="BH618" s="1"/>
      <c r="BI618" s="1"/>
      <c r="BJ618" s="1"/>
      <c r="BK618" s="1"/>
      <c r="BL618" s="1"/>
    </row>
    <row r="619" spans="1:64" hidden="1" outlineLevel="1">
      <c r="A619" t="s">
        <v>1048</v>
      </c>
      <c r="B619" t="s">
        <v>1033</v>
      </c>
      <c r="C619" s="1">
        <f t="shared" si="229"/>
        <v>10699</v>
      </c>
      <c r="D619" s="5">
        <f>IF(N619&gt;0, RANK(N619,(N619:P619,Q619:AJ619)),0)</f>
        <v>1</v>
      </c>
      <c r="E619" s="5">
        <f>IF(O619&gt;0,RANK(O619,(N619:P619,Q619:AJ619)),0)</f>
        <v>2</v>
      </c>
      <c r="F619" s="5">
        <f>IF(P619&gt;0,RANK(P619,(N619:P619,Q619:AJ619)),0)</f>
        <v>3</v>
      </c>
      <c r="G619" s="1">
        <f t="shared" si="230"/>
        <v>703</v>
      </c>
      <c r="H619" s="2">
        <f t="shared" si="231"/>
        <v>6.5707075427610062E-2</v>
      </c>
      <c r="I619" s="2"/>
      <c r="J619" s="2">
        <f t="shared" si="232"/>
        <v>0.52902140386952057</v>
      </c>
      <c r="K619" s="2">
        <f t="shared" si="232"/>
        <v>0.46331432844191045</v>
      </c>
      <c r="L619" s="2">
        <f t="shared" si="232"/>
        <v>7.1969342929245721E-3</v>
      </c>
      <c r="M619" s="2">
        <f t="shared" si="233"/>
        <v>4.6733339564440993E-4</v>
      </c>
      <c r="N619" s="1">
        <v>5660</v>
      </c>
      <c r="O619" s="1">
        <v>4957</v>
      </c>
      <c r="P619">
        <v>77</v>
      </c>
      <c r="Q619"/>
      <c r="R619" s="53"/>
      <c r="S619" s="53"/>
      <c r="T619" s="53"/>
      <c r="U619">
        <v>5</v>
      </c>
      <c r="V619" s="53"/>
      <c r="W619" s="53"/>
      <c r="X619" s="53"/>
      <c r="Y619" s="53"/>
      <c r="Z619" s="53"/>
      <c r="AG619" s="5">
        <f>IF(Q619&gt;0,RANK(Q619,(N619:P619,Q619:AE619)),0)</f>
        <v>0</v>
      </c>
      <c r="AH619" s="5">
        <f>IF(R619&gt;0,RANK(R619,(N619:P619,Q619:AE619)),0)</f>
        <v>0</v>
      </c>
      <c r="AI619" s="5">
        <f>IF(T619&gt;0,RANK(T619,(N619:P619,Q619:AE619)),0)</f>
        <v>0</v>
      </c>
      <c r="AJ619" s="5">
        <f>IF(S619&gt;0,RANK(S619,(N619:P619,Q619:AE619)),0)</f>
        <v>0</v>
      </c>
      <c r="AK619" s="2">
        <f t="shared" si="234"/>
        <v>0</v>
      </c>
      <c r="AL619" s="2">
        <f t="shared" si="235"/>
        <v>0</v>
      </c>
      <c r="AM619" s="2">
        <f t="shared" si="236"/>
        <v>0</v>
      </c>
      <c r="AN619" s="2">
        <f t="shared" si="237"/>
        <v>0</v>
      </c>
      <c r="AP619" t="s">
        <v>1048</v>
      </c>
      <c r="AQ619" t="s">
        <v>1033</v>
      </c>
      <c r="AT619" s="88">
        <v>55</v>
      </c>
      <c r="AU619" s="90">
        <v>49</v>
      </c>
      <c r="AV619" s="91">
        <f t="shared" si="238"/>
        <v>55049</v>
      </c>
      <c r="AX619" s="5" t="s">
        <v>199</v>
      </c>
      <c r="AY619" s="88"/>
      <c r="AZ619" s="90"/>
      <c r="BA619" s="91"/>
      <c r="BC619" s="5"/>
      <c r="BD619" s="1"/>
      <c r="BE619" s="1"/>
      <c r="BF619" s="1"/>
      <c r="BG619" s="1"/>
      <c r="BH619" s="1"/>
      <c r="BI619" s="1"/>
      <c r="BJ619" s="1"/>
      <c r="BK619" s="1"/>
      <c r="BL619" s="1"/>
    </row>
    <row r="620" spans="1:64" hidden="1" outlineLevel="1">
      <c r="A620" t="s">
        <v>188</v>
      </c>
      <c r="B620" t="s">
        <v>1033</v>
      </c>
      <c r="C620" s="1">
        <f t="shared" si="229"/>
        <v>2895</v>
      </c>
      <c r="D620" s="5">
        <f>IF(N620&gt;0, RANK(N620,(N620:P620,Q620:AJ620)),0)</f>
        <v>2</v>
      </c>
      <c r="E620" s="5">
        <f>IF(O620&gt;0,RANK(O620,(N620:P620,Q620:AJ620)),0)</f>
        <v>1</v>
      </c>
      <c r="F620" s="5">
        <f>IF(P620&gt;0,RANK(P620,(N620:P620,Q620:AJ620)),0)</f>
        <v>3</v>
      </c>
      <c r="G620" s="1">
        <f t="shared" si="230"/>
        <v>346</v>
      </c>
      <c r="H620" s="2">
        <f t="shared" si="231"/>
        <v>0.11951640759930915</v>
      </c>
      <c r="I620" s="2"/>
      <c r="J620" s="2">
        <f t="shared" si="232"/>
        <v>0.43765112262521588</v>
      </c>
      <c r="K620" s="2">
        <f t="shared" si="232"/>
        <v>0.55716753022452503</v>
      </c>
      <c r="L620" s="2">
        <f t="shared" si="232"/>
        <v>4.8359240069084626E-3</v>
      </c>
      <c r="M620" s="2">
        <f t="shared" si="233"/>
        <v>3.4542314335062312E-4</v>
      </c>
      <c r="N620" s="1">
        <v>1267</v>
      </c>
      <c r="O620" s="1">
        <v>1613</v>
      </c>
      <c r="P620">
        <v>14</v>
      </c>
      <c r="Q620"/>
      <c r="R620" s="53"/>
      <c r="S620" s="53"/>
      <c r="T620" s="53"/>
      <c r="U620">
        <v>1</v>
      </c>
      <c r="V620" s="53"/>
      <c r="W620" s="53"/>
      <c r="X620" s="53"/>
      <c r="Y620" s="53"/>
      <c r="Z620" s="53"/>
      <c r="AG620" s="5">
        <f>IF(Q620&gt;0,RANK(Q620,(N620:P620,Q620:AE620)),0)</f>
        <v>0</v>
      </c>
      <c r="AH620" s="5">
        <f>IF(R620&gt;0,RANK(R620,(N620:P620,Q620:AE620)),0)</f>
        <v>0</v>
      </c>
      <c r="AI620" s="5">
        <f>IF(T620&gt;0,RANK(T620,(N620:P620,Q620:AE620)),0)</f>
        <v>0</v>
      </c>
      <c r="AJ620" s="5">
        <f>IF(S620&gt;0,RANK(S620,(N620:P620,Q620:AE620)),0)</f>
        <v>0</v>
      </c>
      <c r="AK620" s="2">
        <f t="shared" si="234"/>
        <v>0</v>
      </c>
      <c r="AL620" s="2">
        <f t="shared" si="235"/>
        <v>0</v>
      </c>
      <c r="AM620" s="2">
        <f t="shared" si="236"/>
        <v>0</v>
      </c>
      <c r="AN620" s="2">
        <f t="shared" si="237"/>
        <v>0</v>
      </c>
      <c r="AP620" t="s">
        <v>188</v>
      </c>
      <c r="AQ620" t="s">
        <v>1033</v>
      </c>
      <c r="AT620" s="88">
        <v>55</v>
      </c>
      <c r="AU620" s="90">
        <v>51</v>
      </c>
      <c r="AV620" s="91">
        <f t="shared" si="238"/>
        <v>55051</v>
      </c>
      <c r="AX620" s="5" t="s">
        <v>199</v>
      </c>
      <c r="AY620" s="88"/>
      <c r="AZ620" s="90"/>
      <c r="BA620" s="91"/>
      <c r="BC620" s="5"/>
      <c r="BD620" s="1"/>
      <c r="BE620" s="1"/>
      <c r="BF620" s="1"/>
      <c r="BG620" s="1"/>
      <c r="BH620" s="1"/>
      <c r="BI620" s="1"/>
      <c r="BJ620" s="1"/>
      <c r="BK620" s="1"/>
      <c r="BL620" s="1"/>
    </row>
    <row r="621" spans="1:64" hidden="1" outlineLevel="1">
      <c r="A621" t="s">
        <v>282</v>
      </c>
      <c r="B621" t="s">
        <v>1033</v>
      </c>
      <c r="C621" s="1">
        <f t="shared" si="229"/>
        <v>7608</v>
      </c>
      <c r="D621" s="5">
        <f>IF(N621&gt;0, RANK(N621,(N621:P621,Q621:AJ621)),0)</f>
        <v>2</v>
      </c>
      <c r="E621" s="5">
        <f>IF(O621&gt;0,RANK(O621,(N621:P621,Q621:AJ621)),0)</f>
        <v>1</v>
      </c>
      <c r="F621" s="5">
        <f>IF(P621&gt;0,RANK(P621,(N621:P621,Q621:AJ621)),0)</f>
        <v>3</v>
      </c>
      <c r="G621" s="1">
        <f t="shared" si="230"/>
        <v>608</v>
      </c>
      <c r="H621" s="2">
        <f t="shared" si="231"/>
        <v>7.9915878023133546E-2</v>
      </c>
      <c r="I621" s="2"/>
      <c r="J621" s="2">
        <f t="shared" si="232"/>
        <v>0.45557308096740273</v>
      </c>
      <c r="K621" s="2">
        <f t="shared" si="232"/>
        <v>0.53548895899053628</v>
      </c>
      <c r="L621" s="2">
        <f t="shared" si="232"/>
        <v>8.1493165089379597E-3</v>
      </c>
      <c r="M621" s="2">
        <f t="shared" si="233"/>
        <v>7.8864353312297318E-4</v>
      </c>
      <c r="N621" s="1">
        <v>3466</v>
      </c>
      <c r="O621" s="1">
        <v>4074</v>
      </c>
      <c r="P621">
        <v>62</v>
      </c>
      <c r="Q621"/>
      <c r="R621" s="53"/>
      <c r="S621" s="53"/>
      <c r="T621" s="53"/>
      <c r="U621">
        <v>6</v>
      </c>
      <c r="V621" s="53"/>
      <c r="W621" s="53"/>
      <c r="X621" s="53"/>
      <c r="Y621" s="53"/>
      <c r="Z621" s="53"/>
      <c r="AG621" s="5">
        <f>IF(Q621&gt;0,RANK(Q621,(N621:P621,Q621:AE621)),0)</f>
        <v>0</v>
      </c>
      <c r="AH621" s="5">
        <f>IF(R621&gt;0,RANK(R621,(N621:P621,Q621:AE621)),0)</f>
        <v>0</v>
      </c>
      <c r="AI621" s="5">
        <f>IF(T621&gt;0,RANK(T621,(N621:P621,Q621:AE621)),0)</f>
        <v>0</v>
      </c>
      <c r="AJ621" s="5">
        <f>IF(S621&gt;0,RANK(S621,(N621:P621,Q621:AE621)),0)</f>
        <v>0</v>
      </c>
      <c r="AK621" s="2">
        <f t="shared" si="234"/>
        <v>0</v>
      </c>
      <c r="AL621" s="2">
        <f t="shared" si="235"/>
        <v>0</v>
      </c>
      <c r="AM621" s="2">
        <f t="shared" si="236"/>
        <v>0</v>
      </c>
      <c r="AN621" s="2">
        <f t="shared" si="237"/>
        <v>0</v>
      </c>
      <c r="AP621" t="s">
        <v>282</v>
      </c>
      <c r="AQ621" t="s">
        <v>1033</v>
      </c>
      <c r="AT621" s="88">
        <v>55</v>
      </c>
      <c r="AU621" s="90">
        <v>53</v>
      </c>
      <c r="AV621" s="91">
        <f t="shared" si="238"/>
        <v>55053</v>
      </c>
      <c r="AX621" s="5" t="s">
        <v>199</v>
      </c>
      <c r="AY621" s="88"/>
      <c r="AZ621" s="90"/>
      <c r="BA621" s="91"/>
      <c r="BC621" s="5"/>
      <c r="BD621" s="1"/>
      <c r="BE621" s="1"/>
      <c r="BF621" s="1"/>
      <c r="BG621" s="1"/>
      <c r="BH621" s="1"/>
      <c r="BI621" s="1"/>
      <c r="BJ621" s="1"/>
      <c r="BK621" s="1"/>
      <c r="BL621" s="1"/>
    </row>
    <row r="622" spans="1:64" hidden="1" outlineLevel="1">
      <c r="A622" t="s">
        <v>536</v>
      </c>
      <c r="B622" t="s">
        <v>1033</v>
      </c>
      <c r="C622" s="1">
        <f t="shared" si="229"/>
        <v>37478</v>
      </c>
      <c r="D622" s="5">
        <f>IF(N622&gt;0, RANK(N622,(N622:P622,Q622:AJ622)),0)</f>
        <v>2</v>
      </c>
      <c r="E622" s="5">
        <f>IF(O622&gt;0,RANK(O622,(N622:P622,Q622:AJ622)),0)</f>
        <v>1</v>
      </c>
      <c r="F622" s="5">
        <f>IF(P622&gt;0,RANK(P622,(N622:P622,Q622:AJ622)),0)</f>
        <v>3</v>
      </c>
      <c r="G622" s="1">
        <f t="shared" si="230"/>
        <v>7777</v>
      </c>
      <c r="H622" s="2">
        <f t="shared" si="231"/>
        <v>0.20750840493089279</v>
      </c>
      <c r="I622" s="2"/>
      <c r="J622" s="2">
        <f t="shared" si="232"/>
        <v>0.39217674368963124</v>
      </c>
      <c r="K622" s="2">
        <f t="shared" si="232"/>
        <v>0.59968514862052402</v>
      </c>
      <c r="L622" s="2">
        <f t="shared" si="232"/>
        <v>7.3109557607129519E-3</v>
      </c>
      <c r="M622" s="2">
        <f t="shared" si="233"/>
        <v>8.2715192913173502E-4</v>
      </c>
      <c r="N622" s="1">
        <v>14698</v>
      </c>
      <c r="O622" s="1">
        <v>22475</v>
      </c>
      <c r="P622">
        <v>274</v>
      </c>
      <c r="Q622"/>
      <c r="R622" s="53"/>
      <c r="S622" s="53"/>
      <c r="T622" s="53"/>
      <c r="U622">
        <v>31</v>
      </c>
      <c r="V622" s="53"/>
      <c r="W622" s="53"/>
      <c r="X622" s="53"/>
      <c r="Y622" s="53"/>
      <c r="Z622" s="53"/>
      <c r="AG622" s="5">
        <f>IF(Q622&gt;0,RANK(Q622,(N622:P622,Q622:AE622)),0)</f>
        <v>0</v>
      </c>
      <c r="AH622" s="5">
        <f>IF(R622&gt;0,RANK(R622,(N622:P622,Q622:AE622)),0)</f>
        <v>0</v>
      </c>
      <c r="AI622" s="5">
        <f>IF(T622&gt;0,RANK(T622,(N622:P622,Q622:AE622)),0)</f>
        <v>0</v>
      </c>
      <c r="AJ622" s="5">
        <f>IF(S622&gt;0,RANK(S622,(N622:P622,Q622:AE622)),0)</f>
        <v>0</v>
      </c>
      <c r="AK622" s="2">
        <f t="shared" si="234"/>
        <v>0</v>
      </c>
      <c r="AL622" s="2">
        <f t="shared" si="235"/>
        <v>0</v>
      </c>
      <c r="AM622" s="2">
        <f t="shared" si="236"/>
        <v>0</v>
      </c>
      <c r="AN622" s="2">
        <f t="shared" si="237"/>
        <v>0</v>
      </c>
      <c r="AP622" t="s">
        <v>536</v>
      </c>
      <c r="AQ622" t="s">
        <v>1033</v>
      </c>
      <c r="AT622" s="88">
        <v>55</v>
      </c>
      <c r="AU622" s="90">
        <v>55</v>
      </c>
      <c r="AV622" s="91">
        <f t="shared" si="238"/>
        <v>55055</v>
      </c>
      <c r="AX622" s="5" t="s">
        <v>199</v>
      </c>
      <c r="AY622" s="88"/>
      <c r="AZ622" s="90"/>
      <c r="BA622" s="91"/>
      <c r="BC622" s="5"/>
      <c r="BD622" s="1"/>
      <c r="BE622" s="1"/>
      <c r="BF622" s="1"/>
      <c r="BG622" s="1"/>
      <c r="BH622" s="1"/>
      <c r="BI622" s="1"/>
      <c r="BJ622" s="1"/>
      <c r="BK622" s="1"/>
      <c r="BL622" s="1"/>
    </row>
    <row r="623" spans="1:64" hidden="1" outlineLevel="1">
      <c r="A623" t="s">
        <v>1049</v>
      </c>
      <c r="B623" t="s">
        <v>1033</v>
      </c>
      <c r="C623" s="1">
        <f t="shared" si="229"/>
        <v>9753</v>
      </c>
      <c r="D623" s="5">
        <f>IF(N623&gt;0, RANK(N623,(N623:P623,Q623:AJ623)),0)</f>
        <v>2</v>
      </c>
      <c r="E623" s="5">
        <f>IF(O623&gt;0,RANK(O623,(N623:P623,Q623:AJ623)),0)</f>
        <v>1</v>
      </c>
      <c r="F623" s="5">
        <f>IF(P623&gt;0,RANK(P623,(N623:P623,Q623:AJ623)),0)</f>
        <v>3</v>
      </c>
      <c r="G623" s="1">
        <f t="shared" si="230"/>
        <v>1204</v>
      </c>
      <c r="H623" s="2">
        <f t="shared" si="231"/>
        <v>0.12344919511945042</v>
      </c>
      <c r="I623" s="2"/>
      <c r="J623" s="2">
        <f t="shared" si="232"/>
        <v>0.43320004101302162</v>
      </c>
      <c r="K623" s="2">
        <f t="shared" si="232"/>
        <v>0.55664923613247208</v>
      </c>
      <c r="L623" s="2">
        <f t="shared" si="232"/>
        <v>8.5102019891315495E-3</v>
      </c>
      <c r="M623" s="2">
        <f t="shared" si="233"/>
        <v>1.640520865374695E-3</v>
      </c>
      <c r="N623" s="1">
        <v>4225</v>
      </c>
      <c r="O623" s="1">
        <v>5429</v>
      </c>
      <c r="P623">
        <v>83</v>
      </c>
      <c r="Q623"/>
      <c r="R623" s="53"/>
      <c r="S623" s="53"/>
      <c r="T623" s="53"/>
      <c r="U623">
        <v>16</v>
      </c>
      <c r="V623" s="53"/>
      <c r="W623" s="53"/>
      <c r="X623" s="53"/>
      <c r="Y623" s="53"/>
      <c r="Z623" s="53"/>
      <c r="AG623" s="5">
        <f>IF(Q623&gt;0,RANK(Q623,(N623:P623,Q623:AE623)),0)</f>
        <v>0</v>
      </c>
      <c r="AH623" s="5">
        <f>IF(R623&gt;0,RANK(R623,(N623:P623,Q623:AE623)),0)</f>
        <v>0</v>
      </c>
      <c r="AI623" s="5">
        <f>IF(T623&gt;0,RANK(T623,(N623:P623,Q623:AE623)),0)</f>
        <v>0</v>
      </c>
      <c r="AJ623" s="5">
        <f>IF(S623&gt;0,RANK(S623,(N623:P623,Q623:AE623)),0)</f>
        <v>0</v>
      </c>
      <c r="AK623" s="2">
        <f t="shared" si="234"/>
        <v>0</v>
      </c>
      <c r="AL623" s="2">
        <f t="shared" si="235"/>
        <v>0</v>
      </c>
      <c r="AM623" s="2">
        <f t="shared" si="236"/>
        <v>0</v>
      </c>
      <c r="AN623" s="2">
        <f t="shared" si="237"/>
        <v>0</v>
      </c>
      <c r="AP623" t="s">
        <v>1049</v>
      </c>
      <c r="AQ623" t="s">
        <v>1033</v>
      </c>
      <c r="AT623" s="88">
        <v>55</v>
      </c>
      <c r="AU623" s="90">
        <v>57</v>
      </c>
      <c r="AV623" s="91">
        <f t="shared" si="238"/>
        <v>55057</v>
      </c>
      <c r="AX623" s="5" t="s">
        <v>199</v>
      </c>
      <c r="AY623" s="88"/>
      <c r="AZ623" s="90"/>
      <c r="BA623" s="91"/>
      <c r="BC623" s="5"/>
      <c r="BD623" s="1"/>
      <c r="BE623" s="1"/>
      <c r="BF623" s="1"/>
      <c r="BG623" s="1"/>
      <c r="BH623" s="1"/>
      <c r="BI623" s="1"/>
      <c r="BJ623" s="1"/>
      <c r="BK623" s="1"/>
      <c r="BL623" s="1"/>
    </row>
    <row r="624" spans="1:64" hidden="1" outlineLevel="1">
      <c r="A624" t="s">
        <v>1050</v>
      </c>
      <c r="B624" t="s">
        <v>1033</v>
      </c>
      <c r="C624" s="1">
        <f t="shared" si="229"/>
        <v>58961</v>
      </c>
      <c r="D624" s="5">
        <f>IF(N624&gt;0, RANK(N624,(N624:P624,Q624:AJ624)),0)</f>
        <v>1</v>
      </c>
      <c r="E624" s="5">
        <f>IF(O624&gt;0,RANK(O624,(N624:P624,Q624:AJ624)),0)</f>
        <v>2</v>
      </c>
      <c r="F624" s="5">
        <f>IF(P624&gt;0,RANK(P624,(N624:P624,Q624:AJ624)),0)</f>
        <v>3</v>
      </c>
      <c r="G624" s="1">
        <f t="shared" si="230"/>
        <v>703</v>
      </c>
      <c r="H624" s="2">
        <f t="shared" si="231"/>
        <v>1.192313563202795E-2</v>
      </c>
      <c r="I624" s="2"/>
      <c r="J624" s="2">
        <f t="shared" si="232"/>
        <v>0.50267125727175588</v>
      </c>
      <c r="K624" s="2">
        <f t="shared" si="232"/>
        <v>0.49074812163972797</v>
      </c>
      <c r="L624" s="2">
        <f t="shared" si="232"/>
        <v>5.9191669069384844E-3</v>
      </c>
      <c r="M624" s="2">
        <f t="shared" si="233"/>
        <v>6.6145418157766318E-4</v>
      </c>
      <c r="N624" s="1">
        <v>29638</v>
      </c>
      <c r="O624" s="1">
        <v>28935</v>
      </c>
      <c r="P624">
        <v>349</v>
      </c>
      <c r="Q624"/>
      <c r="R624" s="53"/>
      <c r="S624" s="53"/>
      <c r="T624" s="53"/>
      <c r="U624">
        <v>39</v>
      </c>
      <c r="V624" s="53"/>
      <c r="W624" s="53"/>
      <c r="X624" s="53"/>
      <c r="Y624" s="53"/>
      <c r="Z624" s="53"/>
      <c r="AG624" s="5">
        <f>IF(Q624&gt;0,RANK(Q624,(N624:P624,Q624:AE624)),0)</f>
        <v>0</v>
      </c>
      <c r="AH624" s="5">
        <f>IF(R624&gt;0,RANK(R624,(N624:P624,Q624:AE624)),0)</f>
        <v>0</v>
      </c>
      <c r="AI624" s="5">
        <f>IF(T624&gt;0,RANK(T624,(N624:P624,Q624:AE624)),0)</f>
        <v>0</v>
      </c>
      <c r="AJ624" s="5">
        <f>IF(S624&gt;0,RANK(S624,(N624:P624,Q624:AE624)),0)</f>
        <v>0</v>
      </c>
      <c r="AK624" s="2">
        <f t="shared" si="234"/>
        <v>0</v>
      </c>
      <c r="AL624" s="2">
        <f t="shared" si="235"/>
        <v>0</v>
      </c>
      <c r="AM624" s="2">
        <f t="shared" si="236"/>
        <v>0</v>
      </c>
      <c r="AN624" s="2">
        <f t="shared" si="237"/>
        <v>0</v>
      </c>
      <c r="AP624" t="s">
        <v>1050</v>
      </c>
      <c r="AQ624" t="s">
        <v>1033</v>
      </c>
      <c r="AT624" s="88">
        <v>55</v>
      </c>
      <c r="AU624" s="90">
        <v>59</v>
      </c>
      <c r="AV624" s="91">
        <f t="shared" si="238"/>
        <v>55059</v>
      </c>
      <c r="AX624" s="5" t="s">
        <v>199</v>
      </c>
      <c r="AY624" s="88"/>
      <c r="AZ624" s="90"/>
      <c r="BA624" s="91"/>
      <c r="BC624" s="5"/>
      <c r="BD624" s="1"/>
      <c r="BE624" s="1"/>
      <c r="BF624" s="1"/>
      <c r="BG624" s="1"/>
      <c r="BH624" s="1"/>
      <c r="BI624" s="1"/>
      <c r="BJ624" s="1"/>
      <c r="BK624" s="1"/>
      <c r="BL624" s="1"/>
    </row>
    <row r="625" spans="1:64" hidden="1" outlineLevel="1">
      <c r="A625" t="s">
        <v>1051</v>
      </c>
      <c r="B625" t="s">
        <v>1033</v>
      </c>
      <c r="C625" s="1">
        <f t="shared" si="229"/>
        <v>9542</v>
      </c>
      <c r="D625" s="5">
        <f>IF(N625&gt;0, RANK(N625,(N625:P625,Q625:AJ625)),0)</f>
        <v>2</v>
      </c>
      <c r="E625" s="5">
        <f>IF(O625&gt;0,RANK(O625,(N625:P625,Q625:AJ625)),0)</f>
        <v>1</v>
      </c>
      <c r="F625" s="5">
        <f>IF(P625&gt;0,RANK(P625,(N625:P625,Q625:AJ625)),0)</f>
        <v>3</v>
      </c>
      <c r="G625" s="1">
        <f t="shared" si="230"/>
        <v>2720</v>
      </c>
      <c r="H625" s="2">
        <f t="shared" si="231"/>
        <v>0.28505554391112975</v>
      </c>
      <c r="I625" s="2"/>
      <c r="J625" s="2">
        <f t="shared" si="232"/>
        <v>0.35506183190106894</v>
      </c>
      <c r="K625" s="2">
        <f t="shared" si="232"/>
        <v>0.64011737581219874</v>
      </c>
      <c r="L625" s="2">
        <f t="shared" si="232"/>
        <v>4.4015929574512678E-3</v>
      </c>
      <c r="M625" s="2">
        <f t="shared" si="233"/>
        <v>4.1919932928099948E-4</v>
      </c>
      <c r="N625" s="1">
        <v>3388</v>
      </c>
      <c r="O625" s="1">
        <v>6108</v>
      </c>
      <c r="P625">
        <v>42</v>
      </c>
      <c r="Q625"/>
      <c r="R625" s="53"/>
      <c r="S625" s="53"/>
      <c r="T625" s="53"/>
      <c r="U625">
        <v>4</v>
      </c>
      <c r="V625" s="53"/>
      <c r="W625" s="53"/>
      <c r="X625" s="53"/>
      <c r="Y625" s="53"/>
      <c r="Z625" s="53"/>
      <c r="AG625" s="5">
        <f>IF(Q625&gt;0,RANK(Q625,(N625:P625,Q625:AE625)),0)</f>
        <v>0</v>
      </c>
      <c r="AH625" s="5">
        <f>IF(R625&gt;0,RANK(R625,(N625:P625,Q625:AE625)),0)</f>
        <v>0</v>
      </c>
      <c r="AI625" s="5">
        <f>IF(T625&gt;0,RANK(T625,(N625:P625,Q625:AE625)),0)</f>
        <v>0</v>
      </c>
      <c r="AJ625" s="5">
        <f>IF(S625&gt;0,RANK(S625,(N625:P625,Q625:AE625)),0)</f>
        <v>0</v>
      </c>
      <c r="AK625" s="2">
        <f t="shared" si="234"/>
        <v>0</v>
      </c>
      <c r="AL625" s="2">
        <f t="shared" si="235"/>
        <v>0</v>
      </c>
      <c r="AM625" s="2">
        <f t="shared" si="236"/>
        <v>0</v>
      </c>
      <c r="AN625" s="2">
        <f t="shared" si="237"/>
        <v>0</v>
      </c>
      <c r="AP625" t="s">
        <v>1051</v>
      </c>
      <c r="AQ625" t="s">
        <v>1033</v>
      </c>
      <c r="AT625" s="88">
        <v>55</v>
      </c>
      <c r="AU625" s="90">
        <v>61</v>
      </c>
      <c r="AV625" s="91">
        <f t="shared" si="238"/>
        <v>55061</v>
      </c>
      <c r="AX625" s="5" t="s">
        <v>199</v>
      </c>
      <c r="AY625" s="88"/>
      <c r="AZ625" s="90"/>
      <c r="BA625" s="91"/>
      <c r="BC625" s="5"/>
      <c r="BD625" s="1"/>
      <c r="BE625" s="1"/>
      <c r="BF625" s="1"/>
      <c r="BG625" s="1"/>
      <c r="BH625" s="1"/>
      <c r="BI625" s="1"/>
      <c r="BJ625" s="1"/>
      <c r="BK625" s="1"/>
      <c r="BL625" s="1"/>
    </row>
    <row r="626" spans="1:64" hidden="1" outlineLevel="1">
      <c r="A626" t="s">
        <v>1052</v>
      </c>
      <c r="B626" t="s">
        <v>1033</v>
      </c>
      <c r="C626" s="1">
        <f t="shared" si="229"/>
        <v>47663</v>
      </c>
      <c r="D626" s="5">
        <f>IF(N626&gt;0, RANK(N626,(N626:P626,Q626:AJ626)),0)</f>
        <v>1</v>
      </c>
      <c r="E626" s="5">
        <f>IF(O626&gt;0,RANK(O626,(N626:P626,Q626:AJ626)),0)</f>
        <v>2</v>
      </c>
      <c r="F626" s="5">
        <f>IF(P626&gt;0,RANK(P626,(N626:P626,Q626:AJ626)),0)</f>
        <v>3</v>
      </c>
      <c r="G626" s="1">
        <f t="shared" si="230"/>
        <v>2043</v>
      </c>
      <c r="H626" s="2">
        <f t="shared" si="231"/>
        <v>4.2863437047605063E-2</v>
      </c>
      <c r="I626" s="2"/>
      <c r="J626" s="2">
        <f t="shared" si="232"/>
        <v>0.51719363027925225</v>
      </c>
      <c r="K626" s="2">
        <f t="shared" si="232"/>
        <v>0.47433019323164721</v>
      </c>
      <c r="L626" s="2">
        <f t="shared" si="232"/>
        <v>8.0146025218723119E-3</v>
      </c>
      <c r="M626" s="2">
        <f t="shared" si="233"/>
        <v>4.6157396722822791E-4</v>
      </c>
      <c r="N626" s="1">
        <v>24651</v>
      </c>
      <c r="O626" s="1">
        <v>22608</v>
      </c>
      <c r="P626">
        <v>382</v>
      </c>
      <c r="Q626"/>
      <c r="R626" s="53"/>
      <c r="S626" s="53"/>
      <c r="T626" s="53"/>
      <c r="U626">
        <v>22</v>
      </c>
      <c r="V626" s="53"/>
      <c r="W626" s="53"/>
      <c r="X626" s="53"/>
      <c r="Y626" s="53"/>
      <c r="Z626" s="53"/>
      <c r="AG626" s="5">
        <f>IF(Q626&gt;0,RANK(Q626,(N626:P626,Q626:AE626)),0)</f>
        <v>0</v>
      </c>
      <c r="AH626" s="5">
        <f>IF(R626&gt;0,RANK(R626,(N626:P626,Q626:AE626)),0)</f>
        <v>0</v>
      </c>
      <c r="AI626" s="5">
        <f>IF(T626&gt;0,RANK(T626,(N626:P626,Q626:AE626)),0)</f>
        <v>0</v>
      </c>
      <c r="AJ626" s="5">
        <f>IF(S626&gt;0,RANK(S626,(N626:P626,Q626:AE626)),0)</f>
        <v>0</v>
      </c>
      <c r="AK626" s="2">
        <f t="shared" si="234"/>
        <v>0</v>
      </c>
      <c r="AL626" s="2">
        <f t="shared" si="235"/>
        <v>0</v>
      </c>
      <c r="AM626" s="2">
        <f t="shared" si="236"/>
        <v>0</v>
      </c>
      <c r="AN626" s="2">
        <f t="shared" si="237"/>
        <v>0</v>
      </c>
      <c r="AP626" t="s">
        <v>1052</v>
      </c>
      <c r="AQ626" t="s">
        <v>1033</v>
      </c>
      <c r="AT626" s="88">
        <v>55</v>
      </c>
      <c r="AU626" s="90">
        <v>63</v>
      </c>
      <c r="AV626" s="91">
        <f t="shared" si="238"/>
        <v>55063</v>
      </c>
      <c r="AX626" s="5" t="s">
        <v>199</v>
      </c>
      <c r="AY626" s="88"/>
      <c r="AZ626" s="90"/>
      <c r="BA626" s="91"/>
      <c r="BC626" s="5"/>
      <c r="BD626" s="1"/>
      <c r="BE626" s="1"/>
      <c r="BF626" s="1"/>
      <c r="BG626" s="1"/>
      <c r="BH626" s="1"/>
      <c r="BI626" s="1"/>
      <c r="BJ626" s="1"/>
      <c r="BK626" s="1"/>
      <c r="BL626" s="1"/>
    </row>
    <row r="627" spans="1:64" hidden="1" outlineLevel="1">
      <c r="A627" t="s">
        <v>209</v>
      </c>
      <c r="B627" t="s">
        <v>1033</v>
      </c>
      <c r="C627" s="1">
        <f t="shared" si="229"/>
        <v>6858</v>
      </c>
      <c r="D627" s="5">
        <f>IF(N627&gt;0, RANK(N627,(N627:P627,Q627:AJ627)),0)</f>
        <v>2</v>
      </c>
      <c r="E627" s="5">
        <f>IF(O627&gt;0,RANK(O627,(N627:P627,Q627:AJ627)),0)</f>
        <v>1</v>
      </c>
      <c r="F627" s="5">
        <f>IF(P627&gt;0,RANK(P627,(N627:P627,Q627:AJ627)),0)</f>
        <v>3</v>
      </c>
      <c r="G627" s="1">
        <f t="shared" si="230"/>
        <v>964</v>
      </c>
      <c r="H627" s="2">
        <f t="shared" si="231"/>
        <v>0.14056576261300671</v>
      </c>
      <c r="I627" s="2"/>
      <c r="J627" s="2">
        <f t="shared" ref="J627:L658" si="239">IF($C627=0,"-",N627/$C627)</f>
        <v>0.42621755613881596</v>
      </c>
      <c r="K627" s="2">
        <f t="shared" si="239"/>
        <v>0.56678331875182264</v>
      </c>
      <c r="L627" s="2">
        <f t="shared" si="239"/>
        <v>6.7074948964712744E-3</v>
      </c>
      <c r="M627" s="2">
        <f t="shared" si="233"/>
        <v>2.9163021289012932E-4</v>
      </c>
      <c r="N627" s="1">
        <v>2923</v>
      </c>
      <c r="O627" s="1">
        <v>3887</v>
      </c>
      <c r="P627">
        <v>46</v>
      </c>
      <c r="Q627"/>
      <c r="R627" s="53"/>
      <c r="S627" s="53"/>
      <c r="T627" s="53"/>
      <c r="U627">
        <v>2</v>
      </c>
      <c r="V627" s="53"/>
      <c r="W627" s="53"/>
      <c r="X627" s="53"/>
      <c r="Y627" s="53"/>
      <c r="Z627" s="53"/>
      <c r="AG627" s="5">
        <f>IF(Q627&gt;0,RANK(Q627,(N627:P627,Q627:AE627)),0)</f>
        <v>0</v>
      </c>
      <c r="AH627" s="5">
        <f>IF(R627&gt;0,RANK(R627,(N627:P627,Q627:AE627)),0)</f>
        <v>0</v>
      </c>
      <c r="AI627" s="5">
        <f>IF(T627&gt;0,RANK(T627,(N627:P627,Q627:AE627)),0)</f>
        <v>0</v>
      </c>
      <c r="AJ627" s="5">
        <f>IF(S627&gt;0,RANK(S627,(N627:P627,Q627:AE627)),0)</f>
        <v>0</v>
      </c>
      <c r="AK627" s="2">
        <f t="shared" si="234"/>
        <v>0</v>
      </c>
      <c r="AL627" s="2">
        <f t="shared" si="235"/>
        <v>0</v>
      </c>
      <c r="AM627" s="2">
        <f t="shared" si="236"/>
        <v>0</v>
      </c>
      <c r="AN627" s="2">
        <f t="shared" si="237"/>
        <v>0</v>
      </c>
      <c r="AP627" t="s">
        <v>209</v>
      </c>
      <c r="AQ627" t="s">
        <v>1033</v>
      </c>
      <c r="AT627" s="88">
        <v>55</v>
      </c>
      <c r="AU627" s="90">
        <v>65</v>
      </c>
      <c r="AV627" s="91">
        <f t="shared" si="238"/>
        <v>55065</v>
      </c>
      <c r="AX627" s="5" t="s">
        <v>199</v>
      </c>
      <c r="AY627" s="88"/>
      <c r="AZ627" s="90"/>
      <c r="BA627" s="91"/>
      <c r="BC627" s="5"/>
      <c r="BD627" s="1"/>
      <c r="BE627" s="1"/>
      <c r="BF627" s="1"/>
      <c r="BG627" s="1"/>
      <c r="BH627" s="1"/>
      <c r="BI627" s="1"/>
      <c r="BJ627" s="1"/>
      <c r="BK627" s="1"/>
      <c r="BL627" s="1"/>
    </row>
    <row r="628" spans="1:64" hidden="1" outlineLevel="1">
      <c r="A628" t="s">
        <v>1053</v>
      </c>
      <c r="B628" t="s">
        <v>1033</v>
      </c>
      <c r="C628" s="1">
        <f t="shared" si="229"/>
        <v>8591</v>
      </c>
      <c r="D628" s="5">
        <f>IF(N628&gt;0, RANK(N628,(N628:P628,Q628:AJ628)),0)</f>
        <v>2</v>
      </c>
      <c r="E628" s="5">
        <f>IF(O628&gt;0,RANK(O628,(N628:P628,Q628:AJ628)),0)</f>
        <v>1</v>
      </c>
      <c r="F628" s="5">
        <f>IF(P628&gt;0,RANK(P628,(N628:P628,Q628:AJ628)),0)</f>
        <v>3</v>
      </c>
      <c r="G628" s="1">
        <f t="shared" si="230"/>
        <v>2723</v>
      </c>
      <c r="H628" s="2">
        <f t="shared" si="231"/>
        <v>0.3169596088930276</v>
      </c>
      <c r="I628" s="2"/>
      <c r="J628" s="2">
        <f t="shared" si="239"/>
        <v>0.33732976370620416</v>
      </c>
      <c r="K628" s="2">
        <f t="shared" si="239"/>
        <v>0.6542893725992317</v>
      </c>
      <c r="L628" s="2">
        <f t="shared" si="239"/>
        <v>8.2644628099173556E-3</v>
      </c>
      <c r="M628" s="2">
        <f t="shared" si="233"/>
        <v>1.1640088464678899E-4</v>
      </c>
      <c r="N628" s="1">
        <v>2898</v>
      </c>
      <c r="O628" s="1">
        <v>5621</v>
      </c>
      <c r="P628">
        <v>71</v>
      </c>
      <c r="Q628"/>
      <c r="R628" s="53"/>
      <c r="S628" s="53"/>
      <c r="T628" s="53"/>
      <c r="U628">
        <v>1</v>
      </c>
      <c r="V628" s="53"/>
      <c r="W628" s="53"/>
      <c r="X628" s="53"/>
      <c r="Y628" s="53"/>
      <c r="Z628" s="53"/>
      <c r="AG628" s="5">
        <f>IF(Q628&gt;0,RANK(Q628,(N628:P628,Q628:AE628)),0)</f>
        <v>0</v>
      </c>
      <c r="AH628" s="5">
        <f>IF(R628&gt;0,RANK(R628,(N628:P628,Q628:AE628)),0)</f>
        <v>0</v>
      </c>
      <c r="AI628" s="5">
        <f>IF(T628&gt;0,RANK(T628,(N628:P628,Q628:AE628)),0)</f>
        <v>0</v>
      </c>
      <c r="AJ628" s="5">
        <f>IF(S628&gt;0,RANK(S628,(N628:P628,Q628:AE628)),0)</f>
        <v>0</v>
      </c>
      <c r="AK628" s="2">
        <f t="shared" si="234"/>
        <v>0</v>
      </c>
      <c r="AL628" s="2">
        <f t="shared" si="235"/>
        <v>0</v>
      </c>
      <c r="AM628" s="2">
        <f t="shared" si="236"/>
        <v>0</v>
      </c>
      <c r="AN628" s="2">
        <f t="shared" si="237"/>
        <v>0</v>
      </c>
      <c r="AP628" t="s">
        <v>1053</v>
      </c>
      <c r="AQ628" t="s">
        <v>1033</v>
      </c>
      <c r="AT628" s="88">
        <v>55</v>
      </c>
      <c r="AU628" s="90">
        <v>67</v>
      </c>
      <c r="AV628" s="91">
        <f t="shared" si="238"/>
        <v>55067</v>
      </c>
      <c r="AX628" s="5" t="s">
        <v>199</v>
      </c>
      <c r="AY628" s="88"/>
      <c r="AZ628" s="90"/>
      <c r="BA628" s="91"/>
      <c r="BC628" s="5"/>
      <c r="BD628" s="1"/>
      <c r="BE628" s="1"/>
      <c r="BF628" s="1"/>
      <c r="BG628" s="1"/>
      <c r="BH628" s="1"/>
      <c r="BI628" s="1"/>
      <c r="BJ628" s="1"/>
      <c r="BK628" s="1"/>
      <c r="BL628" s="1"/>
    </row>
    <row r="629" spans="1:64" hidden="1" outlineLevel="1">
      <c r="A629" t="s">
        <v>750</v>
      </c>
      <c r="B629" t="s">
        <v>1033</v>
      </c>
      <c r="C629" s="1">
        <f t="shared" si="229"/>
        <v>12664</v>
      </c>
      <c r="D629" s="5">
        <f>IF(N629&gt;0, RANK(N629,(N629:P629,Q629:AJ629)),0)</f>
        <v>2</v>
      </c>
      <c r="E629" s="5">
        <f>IF(O629&gt;0,RANK(O629,(N629:P629,Q629:AJ629)),0)</f>
        <v>1</v>
      </c>
      <c r="F629" s="5">
        <f>IF(P629&gt;0,RANK(P629,(N629:P629,Q629:AJ629)),0)</f>
        <v>3</v>
      </c>
      <c r="G629" s="1">
        <f t="shared" si="230"/>
        <v>1850</v>
      </c>
      <c r="H629" s="2">
        <f t="shared" si="231"/>
        <v>0.14608338597599493</v>
      </c>
      <c r="I629" s="2"/>
      <c r="J629" s="2">
        <f t="shared" si="239"/>
        <v>0.42253632343651293</v>
      </c>
      <c r="K629" s="2">
        <f t="shared" si="239"/>
        <v>0.56861970941250795</v>
      </c>
      <c r="L629" s="2">
        <f t="shared" si="239"/>
        <v>8.3701831964624138E-3</v>
      </c>
      <c r="M629" s="2">
        <f t="shared" si="233"/>
        <v>4.7378395451671239E-4</v>
      </c>
      <c r="N629" s="1">
        <v>5351</v>
      </c>
      <c r="O629" s="1">
        <v>7201</v>
      </c>
      <c r="P629">
        <v>106</v>
      </c>
      <c r="Q629"/>
      <c r="R629" s="53"/>
      <c r="S629" s="53"/>
      <c r="T629" s="53"/>
      <c r="U629">
        <v>6</v>
      </c>
      <c r="V629" s="53"/>
      <c r="W629" s="53"/>
      <c r="X629" s="53"/>
      <c r="Y629" s="53"/>
      <c r="Z629" s="53"/>
      <c r="AG629" s="5">
        <f>IF(Q629&gt;0,RANK(Q629,(N629:P629,Q629:AE629)),0)</f>
        <v>0</v>
      </c>
      <c r="AH629" s="5">
        <f>IF(R629&gt;0,RANK(R629,(N629:P629,Q629:AE629)),0)</f>
        <v>0</v>
      </c>
      <c r="AI629" s="5">
        <f>IF(T629&gt;0,RANK(T629,(N629:P629,Q629:AE629)),0)</f>
        <v>0</v>
      </c>
      <c r="AJ629" s="5">
        <f>IF(S629&gt;0,RANK(S629,(N629:P629,Q629:AE629)),0)</f>
        <v>0</v>
      </c>
      <c r="AK629" s="2">
        <f t="shared" si="234"/>
        <v>0</v>
      </c>
      <c r="AL629" s="2">
        <f t="shared" si="235"/>
        <v>0</v>
      </c>
      <c r="AM629" s="2">
        <f t="shared" si="236"/>
        <v>0</v>
      </c>
      <c r="AN629" s="2">
        <f t="shared" si="237"/>
        <v>0</v>
      </c>
      <c r="AP629" t="s">
        <v>750</v>
      </c>
      <c r="AQ629" t="s">
        <v>1033</v>
      </c>
      <c r="AT629" s="88">
        <v>55</v>
      </c>
      <c r="AU629" s="90">
        <v>69</v>
      </c>
      <c r="AV629" s="91">
        <f t="shared" si="238"/>
        <v>55069</v>
      </c>
      <c r="AX629" s="5" t="s">
        <v>199</v>
      </c>
      <c r="AY629" s="88"/>
      <c r="AZ629" s="90"/>
      <c r="BA629" s="91"/>
      <c r="BC629" s="5"/>
      <c r="BD629" s="1"/>
      <c r="BE629" s="1"/>
      <c r="BF629" s="1"/>
      <c r="BG629" s="1"/>
      <c r="BH629" s="1"/>
      <c r="BI629" s="1"/>
      <c r="BJ629" s="1"/>
      <c r="BK629" s="1"/>
      <c r="BL629" s="1"/>
    </row>
    <row r="630" spans="1:64" hidden="1" outlineLevel="1">
      <c r="A630" t="s">
        <v>1054</v>
      </c>
      <c r="B630" t="s">
        <v>1033</v>
      </c>
      <c r="C630" s="1">
        <f t="shared" si="229"/>
        <v>36061</v>
      </c>
      <c r="D630" s="5">
        <f>IF(N630&gt;0, RANK(N630,(N630:P630,Q630:AJ630)),0)</f>
        <v>2</v>
      </c>
      <c r="E630" s="5">
        <f>IF(O630&gt;0,RANK(O630,(N630:P630,Q630:AJ630)),0)</f>
        <v>1</v>
      </c>
      <c r="F630" s="5">
        <f>IF(P630&gt;0,RANK(P630,(N630:P630,Q630:AJ630)),0)</f>
        <v>3</v>
      </c>
      <c r="G630" s="1">
        <f t="shared" si="230"/>
        <v>10403</v>
      </c>
      <c r="H630" s="2">
        <f t="shared" si="231"/>
        <v>0.28848340312248688</v>
      </c>
      <c r="I630" s="2"/>
      <c r="J630" s="2">
        <f t="shared" si="239"/>
        <v>0.35168187238290677</v>
      </c>
      <c r="K630" s="2">
        <f t="shared" si="239"/>
        <v>0.64016527550539359</v>
      </c>
      <c r="L630" s="2">
        <f t="shared" si="239"/>
        <v>7.4318515848146201E-3</v>
      </c>
      <c r="M630" s="2">
        <f t="shared" si="233"/>
        <v>7.2100052688507318E-4</v>
      </c>
      <c r="N630" s="1">
        <v>12682</v>
      </c>
      <c r="O630" s="1">
        <v>23085</v>
      </c>
      <c r="P630">
        <v>268</v>
      </c>
      <c r="Q630"/>
      <c r="R630" s="53"/>
      <c r="S630" s="53"/>
      <c r="T630" s="53"/>
      <c r="U630">
        <v>26</v>
      </c>
      <c r="V630" s="53"/>
      <c r="W630" s="53"/>
      <c r="X630" s="53"/>
      <c r="Y630" s="53"/>
      <c r="Z630" s="53"/>
      <c r="AG630" s="5">
        <f>IF(Q630&gt;0,RANK(Q630,(N630:P630,Q630:AE630)),0)</f>
        <v>0</v>
      </c>
      <c r="AH630" s="5">
        <f>IF(R630&gt;0,RANK(R630,(N630:P630,Q630:AE630)),0)</f>
        <v>0</v>
      </c>
      <c r="AI630" s="5">
        <f>IF(T630&gt;0,RANK(T630,(N630:P630,Q630:AE630)),0)</f>
        <v>0</v>
      </c>
      <c r="AJ630" s="5">
        <f>IF(S630&gt;0,RANK(S630,(N630:P630,Q630:AE630)),0)</f>
        <v>0</v>
      </c>
      <c r="AK630" s="2">
        <f t="shared" si="234"/>
        <v>0</v>
      </c>
      <c r="AL630" s="2">
        <f t="shared" si="235"/>
        <v>0</v>
      </c>
      <c r="AM630" s="2">
        <f t="shared" si="236"/>
        <v>0</v>
      </c>
      <c r="AN630" s="2">
        <f t="shared" si="237"/>
        <v>0</v>
      </c>
      <c r="AP630" t="s">
        <v>1054</v>
      </c>
      <c r="AQ630" t="s">
        <v>1033</v>
      </c>
      <c r="AT630" s="88">
        <v>55</v>
      </c>
      <c r="AU630" s="90">
        <v>71</v>
      </c>
      <c r="AV630" s="91">
        <f t="shared" si="238"/>
        <v>55071</v>
      </c>
      <c r="AX630" s="5" t="s">
        <v>199</v>
      </c>
      <c r="AY630" s="88"/>
      <c r="AZ630" s="90"/>
      <c r="BA630" s="91"/>
      <c r="BC630" s="5"/>
      <c r="BD630" s="1"/>
      <c r="BE630" s="1"/>
      <c r="BF630" s="1"/>
      <c r="BG630" s="1"/>
      <c r="BH630" s="1"/>
      <c r="BI630" s="1"/>
      <c r="BJ630" s="1"/>
      <c r="BK630" s="1"/>
      <c r="BL630" s="1"/>
    </row>
    <row r="631" spans="1:64" hidden="1" outlineLevel="1">
      <c r="A631" t="s">
        <v>1055</v>
      </c>
      <c r="B631" t="s">
        <v>1033</v>
      </c>
      <c r="C631" s="1">
        <f t="shared" si="229"/>
        <v>58601</v>
      </c>
      <c r="D631" s="5">
        <f>IF(N631&gt;0, RANK(N631,(N631:P631,Q631:AJ631)),0)</f>
        <v>2</v>
      </c>
      <c r="E631" s="5">
        <f>IF(O631&gt;0,RANK(O631,(N631:P631,Q631:AJ631)),0)</f>
        <v>1</v>
      </c>
      <c r="F631" s="5">
        <f>IF(P631&gt;0,RANK(P631,(N631:P631,Q631:AJ631)),0)</f>
        <v>3</v>
      </c>
      <c r="G631" s="1">
        <f t="shared" si="230"/>
        <v>14543</v>
      </c>
      <c r="H631" s="2">
        <f t="shared" si="231"/>
        <v>0.24816982645347349</v>
      </c>
      <c r="I631" s="2"/>
      <c r="J631" s="2">
        <f t="shared" si="239"/>
        <v>0.37216088462654223</v>
      </c>
      <c r="K631" s="2">
        <f t="shared" si="239"/>
        <v>0.6203307110800157</v>
      </c>
      <c r="L631" s="2">
        <f t="shared" si="239"/>
        <v>6.7916929745226191E-3</v>
      </c>
      <c r="M631" s="2">
        <f t="shared" si="233"/>
        <v>7.1671131891939792E-4</v>
      </c>
      <c r="N631" s="1">
        <v>21809</v>
      </c>
      <c r="O631" s="1">
        <v>36352</v>
      </c>
      <c r="P631">
        <v>398</v>
      </c>
      <c r="Q631"/>
      <c r="R631" s="53"/>
      <c r="S631" s="53"/>
      <c r="T631" s="53"/>
      <c r="U631">
        <v>42</v>
      </c>
      <c r="V631" s="53"/>
      <c r="W631" s="53"/>
      <c r="X631" s="53"/>
      <c r="Y631" s="53"/>
      <c r="Z631" s="53"/>
      <c r="AG631" s="5">
        <f>IF(Q631&gt;0,RANK(Q631,(N631:P631,Q631:AE631)),0)</f>
        <v>0</v>
      </c>
      <c r="AH631" s="5">
        <f>IF(R631&gt;0,RANK(R631,(N631:P631,Q631:AE631)),0)</f>
        <v>0</v>
      </c>
      <c r="AI631" s="5">
        <f>IF(T631&gt;0,RANK(T631,(N631:P631,Q631:AE631)),0)</f>
        <v>0</v>
      </c>
      <c r="AJ631" s="5">
        <f>IF(S631&gt;0,RANK(S631,(N631:P631,Q631:AE631)),0)</f>
        <v>0</v>
      </c>
      <c r="AK631" s="2">
        <f t="shared" si="234"/>
        <v>0</v>
      </c>
      <c r="AL631" s="2">
        <f t="shared" si="235"/>
        <v>0</v>
      </c>
      <c r="AM631" s="2">
        <f t="shared" si="236"/>
        <v>0</v>
      </c>
      <c r="AN631" s="2">
        <f t="shared" si="237"/>
        <v>0</v>
      </c>
      <c r="AP631" t="s">
        <v>1055</v>
      </c>
      <c r="AQ631" t="s">
        <v>1033</v>
      </c>
      <c r="AT631" s="88">
        <v>55</v>
      </c>
      <c r="AU631" s="90">
        <v>73</v>
      </c>
      <c r="AV631" s="91">
        <f t="shared" si="238"/>
        <v>55073</v>
      </c>
      <c r="AX631" s="5" t="s">
        <v>199</v>
      </c>
      <c r="AY631" s="88"/>
      <c r="AZ631" s="90"/>
      <c r="BA631" s="91"/>
      <c r="BC631" s="5"/>
      <c r="BD631" s="1"/>
      <c r="BE631" s="1"/>
      <c r="BF631" s="1"/>
      <c r="BG631" s="1"/>
      <c r="BH631" s="1"/>
      <c r="BI631" s="1"/>
      <c r="BJ631" s="1"/>
      <c r="BK631" s="1"/>
      <c r="BL631" s="1"/>
    </row>
    <row r="632" spans="1:64" hidden="1" outlineLevel="1">
      <c r="A632" t="s">
        <v>1056</v>
      </c>
      <c r="B632" t="s">
        <v>1033</v>
      </c>
      <c r="C632" s="1">
        <f t="shared" si="229"/>
        <v>16603</v>
      </c>
      <c r="D632" s="5">
        <f>IF(N632&gt;0, RANK(N632,(N632:P632,Q632:AJ632)),0)</f>
        <v>2</v>
      </c>
      <c r="E632" s="5">
        <f>IF(O632&gt;0,RANK(O632,(N632:P632,Q632:AJ632)),0)</f>
        <v>1</v>
      </c>
      <c r="F632" s="5">
        <f>IF(P632&gt;0,RANK(P632,(N632:P632,Q632:AJ632)),0)</f>
        <v>3</v>
      </c>
      <c r="G632" s="1">
        <f t="shared" si="230"/>
        <v>4025</v>
      </c>
      <c r="H632" s="2">
        <f t="shared" si="231"/>
        <v>0.24242606757814852</v>
      </c>
      <c r="I632" s="2"/>
      <c r="J632" s="2">
        <f t="shared" si="239"/>
        <v>0.37595615250255976</v>
      </c>
      <c r="K632" s="2">
        <f t="shared" si="239"/>
        <v>0.61838222008070831</v>
      </c>
      <c r="L632" s="2">
        <f t="shared" si="239"/>
        <v>5.4207071011263021E-3</v>
      </c>
      <c r="M632" s="2">
        <f t="shared" si="233"/>
        <v>2.4092031560562707E-4</v>
      </c>
      <c r="N632" s="1">
        <v>6242</v>
      </c>
      <c r="O632" s="1">
        <v>10267</v>
      </c>
      <c r="P632">
        <v>90</v>
      </c>
      <c r="Q632"/>
      <c r="R632" s="53"/>
      <c r="S632" s="53"/>
      <c r="T632" s="53"/>
      <c r="U632">
        <v>4</v>
      </c>
      <c r="V632" s="53"/>
      <c r="W632" s="53"/>
      <c r="X632" s="53"/>
      <c r="Y632" s="53"/>
      <c r="Z632" s="53"/>
      <c r="AG632" s="5">
        <f>IF(Q632&gt;0,RANK(Q632,(N632:P632,Q632:AE632)),0)</f>
        <v>0</v>
      </c>
      <c r="AH632" s="5">
        <f>IF(R632&gt;0,RANK(R632,(N632:P632,Q632:AE632)),0)</f>
        <v>0</v>
      </c>
      <c r="AI632" s="5">
        <f>IF(T632&gt;0,RANK(T632,(N632:P632,Q632:AE632)),0)</f>
        <v>0</v>
      </c>
      <c r="AJ632" s="5">
        <f>IF(S632&gt;0,RANK(S632,(N632:P632,Q632:AE632)),0)</f>
        <v>0</v>
      </c>
      <c r="AK632" s="2">
        <f t="shared" si="234"/>
        <v>0</v>
      </c>
      <c r="AL632" s="2">
        <f t="shared" si="235"/>
        <v>0</v>
      </c>
      <c r="AM632" s="2">
        <f t="shared" si="236"/>
        <v>0</v>
      </c>
      <c r="AN632" s="2">
        <f t="shared" si="237"/>
        <v>0</v>
      </c>
      <c r="AP632" t="s">
        <v>1056</v>
      </c>
      <c r="AQ632" t="s">
        <v>1033</v>
      </c>
      <c r="AT632" s="88">
        <v>55</v>
      </c>
      <c r="AU632" s="90">
        <v>75</v>
      </c>
      <c r="AV632" s="91">
        <f t="shared" si="238"/>
        <v>55075</v>
      </c>
      <c r="AX632" s="5" t="s">
        <v>199</v>
      </c>
      <c r="AY632" s="88"/>
      <c r="AZ632" s="90"/>
      <c r="BA632" s="91"/>
      <c r="BC632" s="5"/>
      <c r="BD632" s="1"/>
      <c r="BE632" s="1"/>
      <c r="BF632" s="1"/>
      <c r="BG632" s="1"/>
      <c r="BH632" s="1"/>
      <c r="BI632" s="1"/>
      <c r="BJ632" s="1"/>
      <c r="BK632" s="1"/>
      <c r="BL632" s="1"/>
    </row>
    <row r="633" spans="1:64" hidden="1" outlineLevel="1">
      <c r="A633" t="s">
        <v>1057</v>
      </c>
      <c r="B633" t="s">
        <v>1033</v>
      </c>
      <c r="C633" s="1">
        <f t="shared" si="229"/>
        <v>6926</v>
      </c>
      <c r="D633" s="5">
        <f>IF(N633&gt;0, RANK(N633,(N633:P633,Q633:AJ633)),0)</f>
        <v>2</v>
      </c>
      <c r="E633" s="5">
        <f>IF(O633&gt;0,RANK(O633,(N633:P633,Q633:AJ633)),0)</f>
        <v>1</v>
      </c>
      <c r="F633" s="5">
        <f>IF(P633&gt;0,RANK(P633,(N633:P633,Q633:AJ633)),0)</f>
        <v>3</v>
      </c>
      <c r="G633" s="1">
        <f t="shared" si="230"/>
        <v>1338</v>
      </c>
      <c r="H633" s="2">
        <f t="shared" si="231"/>
        <v>0.19318509962460295</v>
      </c>
      <c r="I633" s="2"/>
      <c r="J633" s="2">
        <f t="shared" si="239"/>
        <v>0.39907594571181054</v>
      </c>
      <c r="K633" s="2">
        <f t="shared" si="239"/>
        <v>0.59226104533641355</v>
      </c>
      <c r="L633" s="2">
        <f t="shared" si="239"/>
        <v>7.9410915391279237E-3</v>
      </c>
      <c r="M633" s="2">
        <f t="shared" si="233"/>
        <v>7.2191741264803974E-4</v>
      </c>
      <c r="N633" s="1">
        <v>2764</v>
      </c>
      <c r="O633" s="1">
        <v>4102</v>
      </c>
      <c r="P633">
        <v>55</v>
      </c>
      <c r="Q633"/>
      <c r="R633" s="53"/>
      <c r="S633" s="53"/>
      <c r="T633" s="53"/>
      <c r="U633">
        <v>5</v>
      </c>
      <c r="V633" s="53"/>
      <c r="W633" s="53"/>
      <c r="X633" s="53"/>
      <c r="Y633" s="53"/>
      <c r="Z633" s="53"/>
      <c r="AG633" s="5">
        <f>IF(Q633&gt;0,RANK(Q633,(N633:P633,Q633:AE633)),0)</f>
        <v>0</v>
      </c>
      <c r="AH633" s="5">
        <f>IF(R633&gt;0,RANK(R633,(N633:P633,Q633:AE633)),0)</f>
        <v>0</v>
      </c>
      <c r="AI633" s="5">
        <f>IF(T633&gt;0,RANK(T633,(N633:P633,Q633:AE633)),0)</f>
        <v>0</v>
      </c>
      <c r="AJ633" s="5">
        <f>IF(S633&gt;0,RANK(S633,(N633:P633,Q633:AE633)),0)</f>
        <v>0</v>
      </c>
      <c r="AK633" s="2">
        <f t="shared" si="234"/>
        <v>0</v>
      </c>
      <c r="AL633" s="2">
        <f t="shared" si="235"/>
        <v>0</v>
      </c>
      <c r="AM633" s="2">
        <f t="shared" si="236"/>
        <v>0</v>
      </c>
      <c r="AN633" s="2">
        <f t="shared" si="237"/>
        <v>0</v>
      </c>
      <c r="AP633" t="s">
        <v>1057</v>
      </c>
      <c r="AQ633" t="s">
        <v>1033</v>
      </c>
      <c r="AT633" s="88">
        <v>55</v>
      </c>
      <c r="AU633" s="90">
        <v>77</v>
      </c>
      <c r="AV633" s="91">
        <f t="shared" si="238"/>
        <v>55077</v>
      </c>
      <c r="AX633" s="5" t="s">
        <v>199</v>
      </c>
      <c r="AY633" s="88"/>
      <c r="AZ633" s="90"/>
      <c r="BA633" s="91"/>
      <c r="BC633" s="5"/>
      <c r="BD633" s="1"/>
      <c r="BE633" s="1"/>
      <c r="BF633" s="1"/>
      <c r="BG633" s="1"/>
      <c r="BH633" s="1"/>
      <c r="BI633" s="1"/>
      <c r="BJ633" s="1"/>
      <c r="BK633" s="1"/>
      <c r="BL633" s="1"/>
    </row>
    <row r="634" spans="1:64" hidden="1" outlineLevel="1">
      <c r="A634" t="s">
        <v>1058</v>
      </c>
      <c r="B634" t="s">
        <v>1033</v>
      </c>
      <c r="C634" s="1">
        <f t="shared" si="229"/>
        <v>786</v>
      </c>
      <c r="D634" s="5">
        <f>IF(N634&gt;0, RANK(N634,(N634:P634,Q634:AJ634)),0)</f>
        <v>1</v>
      </c>
      <c r="E634" s="5">
        <f>IF(O634&gt;0,RANK(O634,(N634:P634,Q634:AJ634)),0)</f>
        <v>2</v>
      </c>
      <c r="F634" s="5">
        <f>IF(P634&gt;0,RANK(P634,(N634:P634,Q634:AJ634)),0)</f>
        <v>3</v>
      </c>
      <c r="G634" s="1">
        <f t="shared" si="230"/>
        <v>367</v>
      </c>
      <c r="H634" s="2">
        <f t="shared" si="231"/>
        <v>0.4669211195928753</v>
      </c>
      <c r="I634" s="2"/>
      <c r="J634" s="2">
        <f t="shared" si="239"/>
        <v>0.73155216284987279</v>
      </c>
      <c r="K634" s="2">
        <f t="shared" si="239"/>
        <v>0.26463104325699743</v>
      </c>
      <c r="L634" s="2">
        <f t="shared" si="239"/>
        <v>3.8167938931297708E-3</v>
      </c>
      <c r="M634" s="2">
        <f t="shared" si="233"/>
        <v>6.5052130349130266E-18</v>
      </c>
      <c r="N634">
        <v>575</v>
      </c>
      <c r="O634">
        <v>208</v>
      </c>
      <c r="P634">
        <v>3</v>
      </c>
      <c r="Q634"/>
      <c r="R634" s="53"/>
      <c r="S634" s="53"/>
      <c r="T634" s="53"/>
      <c r="U634">
        <v>0</v>
      </c>
      <c r="V634" s="53"/>
      <c r="W634" s="53"/>
      <c r="X634" s="53"/>
      <c r="Y634" s="53"/>
      <c r="Z634" s="53"/>
      <c r="AG634" s="5">
        <f>IF(Q634&gt;0,RANK(Q634,(N634:P634,Q634:AE634)),0)</f>
        <v>0</v>
      </c>
      <c r="AH634" s="5">
        <f>IF(R634&gt;0,RANK(R634,(N634:P634,Q634:AE634)),0)</f>
        <v>0</v>
      </c>
      <c r="AI634" s="5">
        <f>IF(T634&gt;0,RANK(T634,(N634:P634,Q634:AE634)),0)</f>
        <v>0</v>
      </c>
      <c r="AJ634" s="5">
        <f>IF(S634&gt;0,RANK(S634,(N634:P634,Q634:AE634)),0)</f>
        <v>0</v>
      </c>
      <c r="AK634" s="2">
        <f t="shared" si="234"/>
        <v>0</v>
      </c>
      <c r="AL634" s="2">
        <f t="shared" si="235"/>
        <v>0</v>
      </c>
      <c r="AM634" s="2">
        <f t="shared" si="236"/>
        <v>0</v>
      </c>
      <c r="AN634" s="2">
        <f t="shared" si="237"/>
        <v>0</v>
      </c>
      <c r="AP634" t="s">
        <v>1058</v>
      </c>
      <c r="AQ634" t="s">
        <v>1033</v>
      </c>
      <c r="AT634" s="88">
        <v>55</v>
      </c>
      <c r="AU634" s="90">
        <v>78</v>
      </c>
      <c r="AV634" s="91">
        <f t="shared" si="238"/>
        <v>55078</v>
      </c>
      <c r="AX634" s="5" t="s">
        <v>199</v>
      </c>
      <c r="AY634" s="88"/>
      <c r="AZ634" s="90"/>
      <c r="BA634" s="91"/>
      <c r="BC634" s="5"/>
      <c r="BD634" s="1"/>
      <c r="BE634" s="1"/>
      <c r="BF634" s="1"/>
      <c r="BG634" s="1"/>
      <c r="BH634" s="1"/>
      <c r="BI634" s="1"/>
      <c r="BJ634" s="1"/>
      <c r="BK634" s="1"/>
      <c r="BL634" s="1"/>
    </row>
    <row r="635" spans="1:64" hidden="1" outlineLevel="1">
      <c r="A635" t="s">
        <v>1059</v>
      </c>
      <c r="B635" t="s">
        <v>1033</v>
      </c>
      <c r="C635" s="1">
        <f t="shared" si="229"/>
        <v>396183</v>
      </c>
      <c r="D635" s="5">
        <f>IF(N635&gt;0, RANK(N635,(N635:P635,Q635:AJ635)),0)</f>
        <v>1</v>
      </c>
      <c r="E635" s="5">
        <f>IF(O635&gt;0,RANK(O635,(N635:P635,Q635:AJ635)),0)</f>
        <v>2</v>
      </c>
      <c r="F635" s="5">
        <f>IF(P635&gt;0,RANK(P635,(N635:P635,Q635:AJ635)),0)</f>
        <v>3</v>
      </c>
      <c r="G635" s="1">
        <f t="shared" si="230"/>
        <v>107021</v>
      </c>
      <c r="H635" s="2">
        <f t="shared" si="231"/>
        <v>0.27013021760146194</v>
      </c>
      <c r="I635" s="2"/>
      <c r="J635" s="2">
        <f t="shared" si="239"/>
        <v>0.63222298786166997</v>
      </c>
      <c r="K635" s="2">
        <f t="shared" si="239"/>
        <v>0.36209277026020803</v>
      </c>
      <c r="L635" s="2">
        <f t="shared" si="239"/>
        <v>4.8841065871074729E-3</v>
      </c>
      <c r="M635" s="2">
        <f t="shared" si="233"/>
        <v>8.0013529101452541E-4</v>
      </c>
      <c r="N635" s="1">
        <v>250476</v>
      </c>
      <c r="O635" s="1">
        <v>143455</v>
      </c>
      <c r="P635" s="1">
        <v>1935</v>
      </c>
      <c r="Q635"/>
      <c r="R635" s="53"/>
      <c r="S635" s="53"/>
      <c r="T635" s="53"/>
      <c r="U635">
        <v>317</v>
      </c>
      <c r="V635" s="53"/>
      <c r="W635" s="53"/>
      <c r="X635" s="53"/>
      <c r="Y635" s="53"/>
      <c r="Z635" s="53"/>
      <c r="AG635" s="5">
        <f>IF(Q635&gt;0,RANK(Q635,(N635:P635,Q635:AE635)),0)</f>
        <v>0</v>
      </c>
      <c r="AH635" s="5">
        <f>IF(R635&gt;0,RANK(R635,(N635:P635,Q635:AE635)),0)</f>
        <v>0</v>
      </c>
      <c r="AI635" s="5">
        <f>IF(T635&gt;0,RANK(T635,(N635:P635,Q635:AE635)),0)</f>
        <v>0</v>
      </c>
      <c r="AJ635" s="5">
        <f>IF(S635&gt;0,RANK(S635,(N635:P635,Q635:AE635)),0)</f>
        <v>0</v>
      </c>
      <c r="AK635" s="2">
        <f t="shared" si="234"/>
        <v>0</v>
      </c>
      <c r="AL635" s="2">
        <f t="shared" si="235"/>
        <v>0</v>
      </c>
      <c r="AM635" s="2">
        <f t="shared" si="236"/>
        <v>0</v>
      </c>
      <c r="AN635" s="2">
        <f t="shared" si="237"/>
        <v>0</v>
      </c>
      <c r="AP635" t="s">
        <v>1059</v>
      </c>
      <c r="AQ635" t="s">
        <v>1033</v>
      </c>
      <c r="AT635" s="88">
        <v>55</v>
      </c>
      <c r="AU635" s="90">
        <v>79</v>
      </c>
      <c r="AV635" s="91">
        <f t="shared" si="238"/>
        <v>55079</v>
      </c>
      <c r="AX635" s="5" t="s">
        <v>199</v>
      </c>
      <c r="AY635" s="88"/>
      <c r="AZ635" s="90"/>
      <c r="BA635" s="91"/>
      <c r="BC635" s="5"/>
      <c r="BD635" s="1"/>
      <c r="BE635" s="1"/>
      <c r="BF635" s="1"/>
      <c r="BG635" s="1"/>
      <c r="BH635" s="1"/>
      <c r="BI635" s="1"/>
      <c r="BJ635" s="1"/>
      <c r="BK635" s="1"/>
      <c r="BL635" s="1"/>
    </row>
    <row r="636" spans="1:64" hidden="1" outlineLevel="1">
      <c r="A636" t="s">
        <v>764</v>
      </c>
      <c r="B636" t="s">
        <v>1033</v>
      </c>
      <c r="C636" s="1">
        <f t="shared" si="229"/>
        <v>15326</v>
      </c>
      <c r="D636" s="5">
        <f>IF(N636&gt;0, RANK(N636,(N636:P636,Q636:AJ636)),0)</f>
        <v>2</v>
      </c>
      <c r="E636" s="5">
        <f>IF(O636&gt;0,RANK(O636,(N636:P636,Q636:AJ636)),0)</f>
        <v>1</v>
      </c>
      <c r="F636" s="5">
        <f>IF(P636&gt;0,RANK(P636,(N636:P636,Q636:AJ636)),0)</f>
        <v>3</v>
      </c>
      <c r="G636" s="1">
        <f t="shared" si="230"/>
        <v>2971</v>
      </c>
      <c r="H636" s="2">
        <f t="shared" si="231"/>
        <v>0.19385358214798382</v>
      </c>
      <c r="I636" s="2"/>
      <c r="J636" s="2">
        <f t="shared" si="239"/>
        <v>0.39755970246639699</v>
      </c>
      <c r="K636" s="2">
        <f t="shared" si="239"/>
        <v>0.59141328461438081</v>
      </c>
      <c r="L636" s="2">
        <f t="shared" si="239"/>
        <v>1.011353255904998E-2</v>
      </c>
      <c r="M636" s="2">
        <f t="shared" si="233"/>
        <v>9.134803601721659E-4</v>
      </c>
      <c r="N636" s="1">
        <v>6093</v>
      </c>
      <c r="O636" s="1">
        <v>9064</v>
      </c>
      <c r="P636">
        <v>155</v>
      </c>
      <c r="Q636"/>
      <c r="R636" s="53"/>
      <c r="S636" s="53"/>
      <c r="T636" s="53"/>
      <c r="U636">
        <v>14</v>
      </c>
      <c r="V636" s="53"/>
      <c r="W636" s="53"/>
      <c r="X636" s="53"/>
      <c r="Y636" s="53"/>
      <c r="Z636" s="53"/>
      <c r="AG636" s="5">
        <f>IF(Q636&gt;0,RANK(Q636,(N636:P636,Q636:AE636)),0)</f>
        <v>0</v>
      </c>
      <c r="AH636" s="5">
        <f>IF(R636&gt;0,RANK(R636,(N636:P636,Q636:AE636)),0)</f>
        <v>0</v>
      </c>
      <c r="AI636" s="5">
        <f>IF(T636&gt;0,RANK(T636,(N636:P636,Q636:AE636)),0)</f>
        <v>0</v>
      </c>
      <c r="AJ636" s="5">
        <f>IF(S636&gt;0,RANK(S636,(N636:P636,Q636:AE636)),0)</f>
        <v>0</v>
      </c>
      <c r="AK636" s="2">
        <f t="shared" si="234"/>
        <v>0</v>
      </c>
      <c r="AL636" s="2">
        <f t="shared" si="235"/>
        <v>0</v>
      </c>
      <c r="AM636" s="2">
        <f t="shared" si="236"/>
        <v>0</v>
      </c>
      <c r="AN636" s="2">
        <f t="shared" si="237"/>
        <v>0</v>
      </c>
      <c r="AP636" t="s">
        <v>764</v>
      </c>
      <c r="AQ636" t="s">
        <v>1033</v>
      </c>
      <c r="AT636" s="88">
        <v>55</v>
      </c>
      <c r="AU636" s="90">
        <v>81</v>
      </c>
      <c r="AV636" s="91">
        <f t="shared" si="238"/>
        <v>55081</v>
      </c>
      <c r="AX636" s="5" t="s">
        <v>199</v>
      </c>
      <c r="AY636" s="88"/>
      <c r="AZ636" s="90"/>
      <c r="BA636" s="91"/>
      <c r="BC636" s="5"/>
      <c r="BD636" s="1"/>
      <c r="BE636" s="1"/>
      <c r="BF636" s="1"/>
      <c r="BG636" s="1"/>
      <c r="BH636" s="1"/>
      <c r="BI636" s="1"/>
      <c r="BJ636" s="1"/>
      <c r="BK636" s="1"/>
      <c r="BL636" s="1"/>
    </row>
    <row r="637" spans="1:64" hidden="1" outlineLevel="1">
      <c r="A637" t="s">
        <v>1060</v>
      </c>
      <c r="B637" t="s">
        <v>1033</v>
      </c>
      <c r="C637" s="1">
        <f t="shared" si="229"/>
        <v>16937</v>
      </c>
      <c r="D637" s="5">
        <f>IF(N637&gt;0, RANK(N637,(N637:P637,Q637:AJ637)),0)</f>
        <v>2</v>
      </c>
      <c r="E637" s="5">
        <f>IF(O637&gt;0,RANK(O637,(N637:P637,Q637:AJ637)),0)</f>
        <v>1</v>
      </c>
      <c r="F637" s="5">
        <f>IF(P637&gt;0,RANK(P637,(N637:P637,Q637:AJ637)),0)</f>
        <v>3</v>
      </c>
      <c r="G637" s="1">
        <f t="shared" si="230"/>
        <v>5267</v>
      </c>
      <c r="H637" s="2">
        <f t="shared" si="231"/>
        <v>0.31097596977032532</v>
      </c>
      <c r="I637" s="2"/>
      <c r="J637" s="2">
        <f t="shared" si="239"/>
        <v>0.34138277144712759</v>
      </c>
      <c r="K637" s="2">
        <f t="shared" si="239"/>
        <v>0.65235874121745296</v>
      </c>
      <c r="L637" s="2">
        <f t="shared" si="239"/>
        <v>6.0223180020074389E-3</v>
      </c>
      <c r="M637" s="2">
        <f t="shared" si="233"/>
        <v>2.3616933341201029E-4</v>
      </c>
      <c r="N637" s="1">
        <v>5782</v>
      </c>
      <c r="O637" s="1">
        <v>11049</v>
      </c>
      <c r="P637">
        <v>102</v>
      </c>
      <c r="Q637"/>
      <c r="R637" s="53"/>
      <c r="S637" s="53"/>
      <c r="T637" s="53"/>
      <c r="U637">
        <v>4</v>
      </c>
      <c r="V637" s="53"/>
      <c r="W637" s="53"/>
      <c r="X637" s="53"/>
      <c r="Y637" s="53"/>
      <c r="Z637" s="53"/>
      <c r="AG637" s="5">
        <f>IF(Q637&gt;0,RANK(Q637,(N637:P637,Q637:AE637)),0)</f>
        <v>0</v>
      </c>
      <c r="AH637" s="5">
        <f>IF(R637&gt;0,RANK(R637,(N637:P637,Q637:AE637)),0)</f>
        <v>0</v>
      </c>
      <c r="AI637" s="5">
        <f>IF(T637&gt;0,RANK(T637,(N637:P637,Q637:AE637)),0)</f>
        <v>0</v>
      </c>
      <c r="AJ637" s="5">
        <f>IF(S637&gt;0,RANK(S637,(N637:P637,Q637:AE637)),0)</f>
        <v>0</v>
      </c>
      <c r="AK637" s="2">
        <f t="shared" si="234"/>
        <v>0</v>
      </c>
      <c r="AL637" s="2">
        <f t="shared" si="235"/>
        <v>0</v>
      </c>
      <c r="AM637" s="2">
        <f t="shared" si="236"/>
        <v>0</v>
      </c>
      <c r="AN637" s="2">
        <f t="shared" si="237"/>
        <v>0</v>
      </c>
      <c r="AP637" t="s">
        <v>1060</v>
      </c>
      <c r="AQ637" t="s">
        <v>1033</v>
      </c>
      <c r="AT637" s="88">
        <v>55</v>
      </c>
      <c r="AU637" s="90">
        <v>83</v>
      </c>
      <c r="AV637" s="91">
        <f t="shared" si="238"/>
        <v>55083</v>
      </c>
      <c r="AX637" s="5" t="s">
        <v>199</v>
      </c>
      <c r="AY637" s="88"/>
      <c r="AZ637" s="90"/>
      <c r="BA637" s="91"/>
      <c r="BC637" s="5"/>
      <c r="BD637" s="1"/>
      <c r="BE637" s="1"/>
      <c r="BF637" s="1"/>
      <c r="BG637" s="1"/>
      <c r="BH637" s="1"/>
      <c r="BI637" s="1"/>
      <c r="BJ637" s="1"/>
      <c r="BK637" s="1"/>
      <c r="BL637" s="1"/>
    </row>
    <row r="638" spans="1:64" hidden="1" outlineLevel="1">
      <c r="A638" t="s">
        <v>1061</v>
      </c>
      <c r="B638" t="s">
        <v>1033</v>
      </c>
      <c r="C638" s="1">
        <f t="shared" si="229"/>
        <v>17962</v>
      </c>
      <c r="D638" s="5">
        <f>IF(N638&gt;0, RANK(N638,(N638:P638,Q638:AJ638)),0)</f>
        <v>2</v>
      </c>
      <c r="E638" s="5">
        <f>IF(O638&gt;0,RANK(O638,(N638:P638,Q638:AJ638)),0)</f>
        <v>1</v>
      </c>
      <c r="F638" s="5">
        <f>IF(P638&gt;0,RANK(P638,(N638:P638,Q638:AJ638)),0)</f>
        <v>3</v>
      </c>
      <c r="G638" s="1">
        <f t="shared" si="230"/>
        <v>3068</v>
      </c>
      <c r="H638" s="2">
        <f t="shared" si="231"/>
        <v>0.1708050328471217</v>
      </c>
      <c r="I638" s="2"/>
      <c r="J638" s="2">
        <f t="shared" si="239"/>
        <v>0.41003229039082506</v>
      </c>
      <c r="K638" s="2">
        <f t="shared" si="239"/>
        <v>0.58083732323794679</v>
      </c>
      <c r="L638" s="2">
        <f t="shared" si="239"/>
        <v>8.1839438815276694E-3</v>
      </c>
      <c r="M638" s="2">
        <f t="shared" si="233"/>
        <v>9.4644248970042477E-4</v>
      </c>
      <c r="N638" s="1">
        <v>7365</v>
      </c>
      <c r="O638" s="1">
        <v>10433</v>
      </c>
      <c r="P638">
        <v>147</v>
      </c>
      <c r="Q638"/>
      <c r="R638" s="53"/>
      <c r="S638" s="53"/>
      <c r="T638" s="53"/>
      <c r="U638">
        <v>17</v>
      </c>
      <c r="V638" s="53"/>
      <c r="W638" s="53"/>
      <c r="X638" s="53"/>
      <c r="Y638" s="53"/>
      <c r="Z638" s="53"/>
      <c r="AG638" s="5">
        <f>IF(Q638&gt;0,RANK(Q638,(N638:P638,Q638:AE638)),0)</f>
        <v>0</v>
      </c>
      <c r="AH638" s="5">
        <f>IF(R638&gt;0,RANK(R638,(N638:P638,Q638:AE638)),0)</f>
        <v>0</v>
      </c>
      <c r="AI638" s="5">
        <f>IF(T638&gt;0,RANK(T638,(N638:P638,Q638:AE638)),0)</f>
        <v>0</v>
      </c>
      <c r="AJ638" s="5">
        <f>IF(S638&gt;0,RANK(S638,(N638:P638,Q638:AE638)),0)</f>
        <v>0</v>
      </c>
      <c r="AK638" s="2">
        <f t="shared" si="234"/>
        <v>0</v>
      </c>
      <c r="AL638" s="2">
        <f t="shared" si="235"/>
        <v>0</v>
      </c>
      <c r="AM638" s="2">
        <f t="shared" si="236"/>
        <v>0</v>
      </c>
      <c r="AN638" s="2">
        <f t="shared" si="237"/>
        <v>0</v>
      </c>
      <c r="AP638" t="s">
        <v>1061</v>
      </c>
      <c r="AQ638" t="s">
        <v>1033</v>
      </c>
      <c r="AT638" s="88">
        <v>55</v>
      </c>
      <c r="AU638" s="90">
        <v>85</v>
      </c>
      <c r="AV638" s="91">
        <f t="shared" si="238"/>
        <v>55085</v>
      </c>
      <c r="AX638" s="5" t="s">
        <v>199</v>
      </c>
      <c r="AY638" s="88"/>
      <c r="AZ638" s="90"/>
      <c r="BA638" s="91"/>
      <c r="BC638" s="5"/>
      <c r="BD638" s="1"/>
      <c r="BE638" s="1"/>
      <c r="BF638" s="1"/>
      <c r="BG638" s="1"/>
      <c r="BH638" s="1"/>
      <c r="BI638" s="1"/>
      <c r="BJ638" s="1"/>
      <c r="BK638" s="1"/>
      <c r="BL638" s="1"/>
    </row>
    <row r="639" spans="1:64" hidden="1" outlineLevel="1">
      <c r="A639" t="s">
        <v>1062</v>
      </c>
      <c r="B639" t="s">
        <v>1033</v>
      </c>
      <c r="C639" s="1">
        <f t="shared" si="229"/>
        <v>78062</v>
      </c>
      <c r="D639" s="5">
        <f>IF(N639&gt;0, RANK(N639,(N639:P639,Q639:AJ639)),0)</f>
        <v>2</v>
      </c>
      <c r="E639" s="5">
        <f>IF(O639&gt;0,RANK(O639,(N639:P639,Q639:AJ639)),0)</f>
        <v>1</v>
      </c>
      <c r="F639" s="5">
        <f>IF(P639&gt;0,RANK(P639,(N639:P639,Q639:AJ639)),0)</f>
        <v>3</v>
      </c>
      <c r="G639" s="1">
        <f t="shared" si="230"/>
        <v>18126</v>
      </c>
      <c r="H639" s="2">
        <f t="shared" si="231"/>
        <v>0.23220004611718889</v>
      </c>
      <c r="I639" s="2"/>
      <c r="J639" s="2">
        <f t="shared" si="239"/>
        <v>0.38064615305782584</v>
      </c>
      <c r="K639" s="2">
        <f t="shared" si="239"/>
        <v>0.61284619917501471</v>
      </c>
      <c r="L639" s="2">
        <f t="shared" si="239"/>
        <v>5.9696138966462559E-3</v>
      </c>
      <c r="M639" s="2">
        <f t="shared" si="233"/>
        <v>5.3803387051325202E-4</v>
      </c>
      <c r="N639" s="1">
        <v>29714</v>
      </c>
      <c r="O639" s="1">
        <v>47840</v>
      </c>
      <c r="P639">
        <v>466</v>
      </c>
      <c r="Q639"/>
      <c r="R639" s="53"/>
      <c r="S639" s="53"/>
      <c r="T639" s="53"/>
      <c r="U639">
        <v>42</v>
      </c>
      <c r="V639" s="53"/>
      <c r="W639" s="53"/>
      <c r="X639" s="53"/>
      <c r="Y639" s="53"/>
      <c r="Z639" s="53"/>
      <c r="AG639" s="5">
        <f>IF(Q639&gt;0,RANK(Q639,(N639:P639,Q639:AE639)),0)</f>
        <v>0</v>
      </c>
      <c r="AH639" s="5">
        <f>IF(R639&gt;0,RANK(R639,(N639:P639,Q639:AE639)),0)</f>
        <v>0</v>
      </c>
      <c r="AI639" s="5">
        <f>IF(T639&gt;0,RANK(T639,(N639:P639,Q639:AE639)),0)</f>
        <v>0</v>
      </c>
      <c r="AJ639" s="5">
        <f>IF(S639&gt;0,RANK(S639,(N639:P639,Q639:AE639)),0)</f>
        <v>0</v>
      </c>
      <c r="AK639" s="2">
        <f t="shared" si="234"/>
        <v>0</v>
      </c>
      <c r="AL639" s="2">
        <f t="shared" si="235"/>
        <v>0</v>
      </c>
      <c r="AM639" s="2">
        <f t="shared" si="236"/>
        <v>0</v>
      </c>
      <c r="AN639" s="2">
        <f t="shared" si="237"/>
        <v>0</v>
      </c>
      <c r="AP639" t="s">
        <v>1062</v>
      </c>
      <c r="AQ639" t="s">
        <v>1033</v>
      </c>
      <c r="AT639" s="88">
        <v>55</v>
      </c>
      <c r="AU639" s="90">
        <v>87</v>
      </c>
      <c r="AV639" s="91">
        <f t="shared" si="238"/>
        <v>55087</v>
      </c>
      <c r="AX639" s="5" t="s">
        <v>199</v>
      </c>
      <c r="AY639" s="88"/>
      <c r="AZ639" s="90"/>
      <c r="BA639" s="91"/>
      <c r="BC639" s="5"/>
      <c r="BD639" s="1"/>
      <c r="BE639" s="1"/>
      <c r="BF639" s="1"/>
      <c r="BG639" s="1"/>
      <c r="BH639" s="1"/>
      <c r="BI639" s="1"/>
      <c r="BJ639" s="1"/>
      <c r="BK639" s="1"/>
      <c r="BL639" s="1"/>
    </row>
    <row r="640" spans="1:64" hidden="1" outlineLevel="1">
      <c r="A640" t="s">
        <v>1063</v>
      </c>
      <c r="B640" t="s">
        <v>1033</v>
      </c>
      <c r="C640" s="1">
        <f t="shared" si="229"/>
        <v>48560</v>
      </c>
      <c r="D640" s="5">
        <f>IF(N640&gt;0, RANK(N640,(N640:P640,Q640:AJ640)),0)</f>
        <v>2</v>
      </c>
      <c r="E640" s="5">
        <f>IF(O640&gt;0,RANK(O640,(N640:P640,Q640:AJ640)),0)</f>
        <v>1</v>
      </c>
      <c r="F640" s="5">
        <f>IF(P640&gt;0,RANK(P640,(N640:P640,Q640:AJ640)),0)</f>
        <v>3</v>
      </c>
      <c r="G640" s="1">
        <f t="shared" si="230"/>
        <v>20208</v>
      </c>
      <c r="H640" s="2">
        <f t="shared" si="231"/>
        <v>0.41614497528830313</v>
      </c>
      <c r="I640" s="2"/>
      <c r="J640" s="2">
        <f t="shared" si="239"/>
        <v>0.29025947281713343</v>
      </c>
      <c r="K640" s="2">
        <f t="shared" si="239"/>
        <v>0.70640444810543657</v>
      </c>
      <c r="L640" s="2">
        <f t="shared" si="239"/>
        <v>2.9036243822075781E-3</v>
      </c>
      <c r="M640" s="2">
        <f t="shared" si="233"/>
        <v>4.32454695222365E-4</v>
      </c>
      <c r="N640" s="1">
        <v>14095</v>
      </c>
      <c r="O640" s="1">
        <v>34303</v>
      </c>
      <c r="P640">
        <v>141</v>
      </c>
      <c r="Q640"/>
      <c r="R640" s="53"/>
      <c r="S640" s="53"/>
      <c r="T640" s="53"/>
      <c r="U640">
        <v>21</v>
      </c>
      <c r="V640" s="53"/>
      <c r="W640" s="53"/>
      <c r="X640" s="53"/>
      <c r="Y640" s="53"/>
      <c r="Z640" s="53"/>
      <c r="AG640" s="5">
        <f>IF(Q640&gt;0,RANK(Q640,(N640:P640,Q640:AE640)),0)</f>
        <v>0</v>
      </c>
      <c r="AH640" s="5">
        <f>IF(R640&gt;0,RANK(R640,(N640:P640,Q640:AE640)),0)</f>
        <v>0</v>
      </c>
      <c r="AI640" s="5">
        <f>IF(T640&gt;0,RANK(T640,(N640:P640,Q640:AE640)),0)</f>
        <v>0</v>
      </c>
      <c r="AJ640" s="5">
        <f>IF(S640&gt;0,RANK(S640,(N640:P640,Q640:AE640)),0)</f>
        <v>0</v>
      </c>
      <c r="AK640" s="2">
        <f t="shared" si="234"/>
        <v>0</v>
      </c>
      <c r="AL640" s="2">
        <f t="shared" si="235"/>
        <v>0</v>
      </c>
      <c r="AM640" s="2">
        <f t="shared" si="236"/>
        <v>0</v>
      </c>
      <c r="AN640" s="2">
        <f t="shared" si="237"/>
        <v>0</v>
      </c>
      <c r="AP640" t="s">
        <v>1063</v>
      </c>
      <c r="AQ640" t="s">
        <v>1033</v>
      </c>
      <c r="AT640" s="88">
        <v>55</v>
      </c>
      <c r="AU640" s="90">
        <v>89</v>
      </c>
      <c r="AV640" s="91">
        <f t="shared" si="238"/>
        <v>55089</v>
      </c>
      <c r="AX640" s="5" t="s">
        <v>199</v>
      </c>
      <c r="AY640" s="88"/>
      <c r="AZ640" s="90"/>
      <c r="BA640" s="91"/>
      <c r="BC640" s="5"/>
      <c r="BD640" s="1"/>
      <c r="BE640" s="1"/>
      <c r="BF640" s="1"/>
      <c r="BG640" s="1"/>
      <c r="BH640" s="1"/>
      <c r="BI640" s="1"/>
      <c r="BJ640" s="1"/>
      <c r="BK640" s="1"/>
      <c r="BL640" s="1"/>
    </row>
    <row r="641" spans="1:64" hidden="1" outlineLevel="1">
      <c r="A641" t="s">
        <v>1064</v>
      </c>
      <c r="B641" t="s">
        <v>1033</v>
      </c>
      <c r="C641" s="1">
        <f t="shared" si="229"/>
        <v>3082</v>
      </c>
      <c r="D641" s="5">
        <f>IF(N641&gt;0, RANK(N641,(N641:P641,Q641:AJ641)),0)</f>
        <v>2</v>
      </c>
      <c r="E641" s="5">
        <f>IF(O641&gt;0,RANK(O641,(N641:P641,Q641:AJ641)),0)</f>
        <v>1</v>
      </c>
      <c r="F641" s="5">
        <f>IF(P641&gt;0,RANK(P641,(N641:P641,Q641:AJ641)),0)</f>
        <v>3</v>
      </c>
      <c r="G641" s="1">
        <f t="shared" si="230"/>
        <v>633</v>
      </c>
      <c r="H641" s="2">
        <f t="shared" si="231"/>
        <v>0.20538611291369241</v>
      </c>
      <c r="I641" s="2"/>
      <c r="J641" s="2">
        <f t="shared" si="239"/>
        <v>0.39454899415963662</v>
      </c>
      <c r="K641" s="2">
        <f t="shared" si="239"/>
        <v>0.59993510707332898</v>
      </c>
      <c r="L641" s="2">
        <f t="shared" si="239"/>
        <v>5.5158987670343934E-3</v>
      </c>
      <c r="M641" s="2">
        <f t="shared" si="233"/>
        <v>6.0715321659188248E-18</v>
      </c>
      <c r="N641" s="1">
        <v>1216</v>
      </c>
      <c r="O641" s="1">
        <v>1849</v>
      </c>
      <c r="P641">
        <v>17</v>
      </c>
      <c r="Q641"/>
      <c r="R641" s="53"/>
      <c r="S641" s="53"/>
      <c r="T641" s="53"/>
      <c r="U641">
        <v>0</v>
      </c>
      <c r="V641" s="53"/>
      <c r="W641" s="53"/>
      <c r="X641" s="53"/>
      <c r="Y641" s="53"/>
      <c r="Z641" s="53"/>
      <c r="AG641" s="5">
        <f>IF(Q641&gt;0,RANK(Q641,(N641:P641,Q641:AE641)),0)</f>
        <v>0</v>
      </c>
      <c r="AH641" s="5">
        <f>IF(R641&gt;0,RANK(R641,(N641:P641,Q641:AE641)),0)</f>
        <v>0</v>
      </c>
      <c r="AI641" s="5">
        <f>IF(T641&gt;0,RANK(T641,(N641:P641,Q641:AE641)),0)</f>
        <v>0</v>
      </c>
      <c r="AJ641" s="5">
        <f>IF(S641&gt;0,RANK(S641,(N641:P641,Q641:AE641)),0)</f>
        <v>0</v>
      </c>
      <c r="AK641" s="2">
        <f t="shared" si="234"/>
        <v>0</v>
      </c>
      <c r="AL641" s="2">
        <f t="shared" si="235"/>
        <v>0</v>
      </c>
      <c r="AM641" s="2">
        <f t="shared" si="236"/>
        <v>0</v>
      </c>
      <c r="AN641" s="2">
        <f t="shared" si="237"/>
        <v>0</v>
      </c>
      <c r="AP641" t="s">
        <v>1064</v>
      </c>
      <c r="AQ641" t="s">
        <v>1033</v>
      </c>
      <c r="AT641" s="88">
        <v>55</v>
      </c>
      <c r="AU641" s="90">
        <v>91</v>
      </c>
      <c r="AV641" s="91">
        <f t="shared" si="238"/>
        <v>55091</v>
      </c>
      <c r="AX641" s="5" t="s">
        <v>199</v>
      </c>
      <c r="AY641" s="88"/>
      <c r="AZ641" s="90"/>
      <c r="BA641" s="91"/>
      <c r="BC641" s="5"/>
      <c r="BD641" s="1"/>
      <c r="BE641" s="1"/>
      <c r="BF641" s="1"/>
      <c r="BG641" s="1"/>
      <c r="BH641" s="1"/>
      <c r="BI641" s="1"/>
      <c r="BJ641" s="1"/>
      <c r="BK641" s="1"/>
      <c r="BL641" s="1"/>
    </row>
    <row r="642" spans="1:64" hidden="1" outlineLevel="1">
      <c r="A642" t="s">
        <v>904</v>
      </c>
      <c r="B642" t="s">
        <v>1033</v>
      </c>
      <c r="C642" s="1">
        <f t="shared" si="229"/>
        <v>15124</v>
      </c>
      <c r="D642" s="5">
        <f>IF(N642&gt;0, RANK(N642,(N642:P642,Q642:AJ642)),0)</f>
        <v>2</v>
      </c>
      <c r="E642" s="5">
        <f>IF(O642&gt;0,RANK(O642,(N642:P642,Q642:AJ642)),0)</f>
        <v>1</v>
      </c>
      <c r="F642" s="5">
        <f>IF(P642&gt;0,RANK(P642,(N642:P642,Q642:AJ642)),0)</f>
        <v>3</v>
      </c>
      <c r="G642" s="1">
        <f t="shared" si="230"/>
        <v>1573</v>
      </c>
      <c r="H642" s="2">
        <f t="shared" si="231"/>
        <v>0.10400687648770167</v>
      </c>
      <c r="I642" s="2"/>
      <c r="J642" s="2">
        <f t="shared" si="239"/>
        <v>0.44591377942343297</v>
      </c>
      <c r="K642" s="2">
        <f t="shared" si="239"/>
        <v>0.54992065591113459</v>
      </c>
      <c r="L642" s="2">
        <f t="shared" si="239"/>
        <v>3.9010843692144936E-3</v>
      </c>
      <c r="M642" s="2">
        <f t="shared" si="233"/>
        <v>2.6448029621800378E-4</v>
      </c>
      <c r="N642" s="1">
        <v>6744</v>
      </c>
      <c r="O642" s="1">
        <v>8317</v>
      </c>
      <c r="P642">
        <v>59</v>
      </c>
      <c r="Q642"/>
      <c r="R642" s="53"/>
      <c r="S642" s="53"/>
      <c r="T642" s="53"/>
      <c r="U642">
        <v>4</v>
      </c>
      <c r="V642" s="53"/>
      <c r="W642" s="53"/>
      <c r="X642" s="53"/>
      <c r="Y642" s="53"/>
      <c r="Z642" s="53"/>
      <c r="AG642" s="5">
        <f>IF(Q642&gt;0,RANK(Q642,(N642:P642,Q642:AE642)),0)</f>
        <v>0</v>
      </c>
      <c r="AH642" s="5">
        <f>IF(R642&gt;0,RANK(R642,(N642:P642,Q642:AE642)),0)</f>
        <v>0</v>
      </c>
      <c r="AI642" s="5">
        <f>IF(T642&gt;0,RANK(T642,(N642:P642,Q642:AE642)),0)</f>
        <v>0</v>
      </c>
      <c r="AJ642" s="5">
        <f>IF(S642&gt;0,RANK(S642,(N642:P642,Q642:AE642)),0)</f>
        <v>0</v>
      </c>
      <c r="AK642" s="2">
        <f t="shared" si="234"/>
        <v>0</v>
      </c>
      <c r="AL642" s="2">
        <f t="shared" si="235"/>
        <v>0</v>
      </c>
      <c r="AM642" s="2">
        <f t="shared" si="236"/>
        <v>0</v>
      </c>
      <c r="AN642" s="2">
        <f t="shared" si="237"/>
        <v>0</v>
      </c>
      <c r="AP642" t="s">
        <v>904</v>
      </c>
      <c r="AQ642" t="s">
        <v>1033</v>
      </c>
      <c r="AT642" s="88">
        <v>55</v>
      </c>
      <c r="AU642" s="90">
        <v>93</v>
      </c>
      <c r="AV642" s="91">
        <f t="shared" si="238"/>
        <v>55093</v>
      </c>
      <c r="AX642" s="5" t="s">
        <v>199</v>
      </c>
      <c r="AY642" s="88"/>
      <c r="AZ642" s="90"/>
      <c r="BA642" s="91"/>
      <c r="BC642" s="5"/>
      <c r="BD642" s="1"/>
      <c r="BE642" s="1"/>
      <c r="BF642" s="1"/>
      <c r="BG642" s="1"/>
      <c r="BH642" s="1"/>
      <c r="BI642" s="1"/>
      <c r="BJ642" s="1"/>
      <c r="BK642" s="1"/>
      <c r="BL642" s="1"/>
    </row>
    <row r="643" spans="1:64" hidden="1" outlineLevel="1">
      <c r="A643" t="s">
        <v>980</v>
      </c>
      <c r="B643" t="s">
        <v>1033</v>
      </c>
      <c r="C643" s="1">
        <f t="shared" si="229"/>
        <v>16839</v>
      </c>
      <c r="D643" s="5">
        <f>IF(N643&gt;0, RANK(N643,(N643:P643,Q643:AJ643)),0)</f>
        <v>2</v>
      </c>
      <c r="E643" s="5">
        <f>IF(O643&gt;0,RANK(O643,(N643:P643,Q643:AJ643)),0)</f>
        <v>1</v>
      </c>
      <c r="F643" s="5">
        <f>IF(P643&gt;0,RANK(P643,(N643:P643,Q643:AJ643)),0)</f>
        <v>3</v>
      </c>
      <c r="G643" s="1">
        <f t="shared" si="230"/>
        <v>3540</v>
      </c>
      <c r="H643" s="2">
        <f t="shared" si="231"/>
        <v>0.21022626046677356</v>
      </c>
      <c r="I643" s="2"/>
      <c r="J643" s="2">
        <f t="shared" si="239"/>
        <v>0.39153156363204467</v>
      </c>
      <c r="K643" s="2">
        <f t="shared" si="239"/>
        <v>0.60175782409881817</v>
      </c>
      <c r="L643" s="2">
        <f t="shared" si="239"/>
        <v>6.2949106241463266E-3</v>
      </c>
      <c r="M643" s="2">
        <f t="shared" si="233"/>
        <v>4.1570164499083514E-4</v>
      </c>
      <c r="N643" s="1">
        <v>6593</v>
      </c>
      <c r="O643" s="1">
        <v>10133</v>
      </c>
      <c r="P643">
        <v>106</v>
      </c>
      <c r="Q643"/>
      <c r="R643" s="53"/>
      <c r="S643" s="53"/>
      <c r="T643" s="53"/>
      <c r="U643">
        <v>7</v>
      </c>
      <c r="V643" s="53"/>
      <c r="W643" s="53"/>
      <c r="X643" s="53"/>
      <c r="Y643" s="53"/>
      <c r="Z643" s="53"/>
      <c r="AG643" s="5">
        <f>IF(Q643&gt;0,RANK(Q643,(N643:P643,Q643:AE643)),0)</f>
        <v>0</v>
      </c>
      <c r="AH643" s="5">
        <f>IF(R643&gt;0,RANK(R643,(N643:P643,Q643:AE643)),0)</f>
        <v>0</v>
      </c>
      <c r="AI643" s="5">
        <f>IF(T643&gt;0,RANK(T643,(N643:P643,Q643:AE643)),0)</f>
        <v>0</v>
      </c>
      <c r="AJ643" s="5">
        <f>IF(S643&gt;0,RANK(S643,(N643:P643,Q643:AE643)),0)</f>
        <v>0</v>
      </c>
      <c r="AK643" s="2">
        <f t="shared" si="234"/>
        <v>0</v>
      </c>
      <c r="AL643" s="2">
        <f t="shared" si="235"/>
        <v>0</v>
      </c>
      <c r="AM643" s="2">
        <f t="shared" si="236"/>
        <v>0</v>
      </c>
      <c r="AN643" s="2">
        <f t="shared" si="237"/>
        <v>0</v>
      </c>
      <c r="AP643" t="s">
        <v>980</v>
      </c>
      <c r="AQ643" t="s">
        <v>1033</v>
      </c>
      <c r="AT643" s="88">
        <v>55</v>
      </c>
      <c r="AU643" s="90">
        <v>95</v>
      </c>
      <c r="AV643" s="91">
        <f t="shared" si="238"/>
        <v>55095</v>
      </c>
      <c r="AX643" s="5" t="s">
        <v>199</v>
      </c>
      <c r="AY643" s="88"/>
      <c r="AZ643" s="90"/>
      <c r="BA643" s="91"/>
      <c r="BC643" s="5"/>
      <c r="BD643" s="1"/>
      <c r="BE643" s="1"/>
      <c r="BF643" s="1"/>
      <c r="BG643" s="1"/>
      <c r="BH643" s="1"/>
      <c r="BI643" s="1"/>
      <c r="BJ643" s="1"/>
      <c r="BK643" s="1"/>
      <c r="BL643" s="1"/>
    </row>
    <row r="644" spans="1:64" hidden="1" outlineLevel="1">
      <c r="A644" t="s">
        <v>1065</v>
      </c>
      <c r="B644" t="s">
        <v>1033</v>
      </c>
      <c r="C644" s="1">
        <f t="shared" si="229"/>
        <v>30782</v>
      </c>
      <c r="D644" s="5">
        <f>IF(N644&gt;0, RANK(N644,(N644:P644,Q644:AJ644)),0)</f>
        <v>1</v>
      </c>
      <c r="E644" s="5">
        <f>IF(O644&gt;0,RANK(O644,(N644:P644,Q644:AJ644)),0)</f>
        <v>2</v>
      </c>
      <c r="F644" s="5">
        <f>IF(P644&gt;0,RANK(P644,(N644:P644,Q644:AJ644)),0)</f>
        <v>3</v>
      </c>
      <c r="G644" s="1">
        <f t="shared" si="230"/>
        <v>826</v>
      </c>
      <c r="H644" s="2">
        <f t="shared" si="231"/>
        <v>2.6833863946462217E-2</v>
      </c>
      <c r="I644" s="2"/>
      <c r="J644" s="2">
        <f t="shared" si="239"/>
        <v>0.50912871158469231</v>
      </c>
      <c r="K644" s="2">
        <f t="shared" si="239"/>
        <v>0.48229484763823016</v>
      </c>
      <c r="L644" s="2">
        <f t="shared" si="239"/>
        <v>7.8617373789877203E-3</v>
      </c>
      <c r="M644" s="2">
        <f t="shared" si="233"/>
        <v>7.1470339808981168E-4</v>
      </c>
      <c r="N644" s="1">
        <v>15672</v>
      </c>
      <c r="O644" s="1">
        <v>14846</v>
      </c>
      <c r="P644">
        <v>242</v>
      </c>
      <c r="Q644"/>
      <c r="R644" s="53"/>
      <c r="S644" s="53"/>
      <c r="T644" s="53"/>
      <c r="U644">
        <v>22</v>
      </c>
      <c r="V644" s="53"/>
      <c r="W644" s="53"/>
      <c r="X644" s="53"/>
      <c r="Y644" s="53"/>
      <c r="Z644" s="53"/>
      <c r="AG644" s="5">
        <f>IF(Q644&gt;0,RANK(Q644,(N644:P644,Q644:AE644)),0)</f>
        <v>0</v>
      </c>
      <c r="AH644" s="5">
        <f>IF(R644&gt;0,RANK(R644,(N644:P644,Q644:AE644)),0)</f>
        <v>0</v>
      </c>
      <c r="AI644" s="5">
        <f>IF(T644&gt;0,RANK(T644,(N644:P644,Q644:AE644)),0)</f>
        <v>0</v>
      </c>
      <c r="AJ644" s="5">
        <f>IF(S644&gt;0,RANK(S644,(N644:P644,Q644:AE644)),0)</f>
        <v>0</v>
      </c>
      <c r="AK644" s="2">
        <f t="shared" si="234"/>
        <v>0</v>
      </c>
      <c r="AL644" s="2">
        <f t="shared" si="235"/>
        <v>0</v>
      </c>
      <c r="AM644" s="2">
        <f t="shared" si="236"/>
        <v>0</v>
      </c>
      <c r="AN644" s="2">
        <f t="shared" si="237"/>
        <v>0</v>
      </c>
      <c r="AP644" t="s">
        <v>1065</v>
      </c>
      <c r="AQ644" t="s">
        <v>1033</v>
      </c>
      <c r="AT644" s="88">
        <v>55</v>
      </c>
      <c r="AU644" s="90">
        <v>97</v>
      </c>
      <c r="AV644" s="91">
        <f t="shared" si="238"/>
        <v>55097</v>
      </c>
      <c r="AX644" s="5" t="s">
        <v>199</v>
      </c>
      <c r="AY644" s="88"/>
      <c r="AZ644" s="90"/>
      <c r="BA644" s="91"/>
      <c r="BC644" s="5"/>
      <c r="BD644" s="1"/>
      <c r="BE644" s="1"/>
      <c r="BF644" s="1"/>
      <c r="BG644" s="1"/>
      <c r="BH644" s="1"/>
      <c r="BI644" s="1"/>
      <c r="BJ644" s="1"/>
      <c r="BK644" s="1"/>
      <c r="BL644" s="1"/>
    </row>
    <row r="645" spans="1:64" hidden="1" outlineLevel="1">
      <c r="A645" t="s">
        <v>1066</v>
      </c>
      <c r="B645" t="s">
        <v>1033</v>
      </c>
      <c r="C645" s="1">
        <f t="shared" si="229"/>
        <v>6811</v>
      </c>
      <c r="D645" s="5">
        <f>IF(N645&gt;0, RANK(N645,(N645:P645,Q645:AJ645)),0)</f>
        <v>2</v>
      </c>
      <c r="E645" s="5">
        <f>IF(O645&gt;0,RANK(O645,(N645:P645,Q645:AJ645)),0)</f>
        <v>1</v>
      </c>
      <c r="F645" s="5">
        <f>IF(P645&gt;0,RANK(P645,(N645:P645,Q645:AJ645)),0)</f>
        <v>3</v>
      </c>
      <c r="G645" s="1">
        <f t="shared" si="230"/>
        <v>1432</v>
      </c>
      <c r="H645" s="2">
        <f t="shared" si="231"/>
        <v>0.21024812802818971</v>
      </c>
      <c r="I645" s="2"/>
      <c r="J645" s="2">
        <f t="shared" si="239"/>
        <v>0.38922331522537074</v>
      </c>
      <c r="K645" s="2">
        <f t="shared" si="239"/>
        <v>0.59947144325356039</v>
      </c>
      <c r="L645" s="2">
        <f t="shared" si="239"/>
        <v>1.07179562472471E-2</v>
      </c>
      <c r="M645" s="2">
        <f t="shared" si="233"/>
        <v>5.872852738217204E-4</v>
      </c>
      <c r="N645" s="1">
        <v>2651</v>
      </c>
      <c r="O645" s="1">
        <v>4083</v>
      </c>
      <c r="P645">
        <v>73</v>
      </c>
      <c r="Q645"/>
      <c r="R645" s="53"/>
      <c r="S645" s="53"/>
      <c r="T645" s="53"/>
      <c r="U645">
        <v>4</v>
      </c>
      <c r="V645" s="53"/>
      <c r="W645" s="53"/>
      <c r="X645" s="53"/>
      <c r="Y645" s="53"/>
      <c r="Z645" s="53"/>
      <c r="AG645" s="5">
        <f>IF(Q645&gt;0,RANK(Q645,(N645:P645,Q645:AE645)),0)</f>
        <v>0</v>
      </c>
      <c r="AH645" s="5">
        <f>IF(R645&gt;0,RANK(R645,(N645:P645,Q645:AE645)),0)</f>
        <v>0</v>
      </c>
      <c r="AI645" s="5">
        <f>IF(T645&gt;0,RANK(T645,(N645:P645,Q645:AE645)),0)</f>
        <v>0</v>
      </c>
      <c r="AJ645" s="5">
        <f>IF(S645&gt;0,RANK(S645,(N645:P645,Q645:AE645)),0)</f>
        <v>0</v>
      </c>
      <c r="AK645" s="2">
        <f t="shared" si="234"/>
        <v>0</v>
      </c>
      <c r="AL645" s="2">
        <f t="shared" si="235"/>
        <v>0</v>
      </c>
      <c r="AM645" s="2">
        <f t="shared" si="236"/>
        <v>0</v>
      </c>
      <c r="AN645" s="2">
        <f t="shared" si="237"/>
        <v>0</v>
      </c>
      <c r="AP645" t="s">
        <v>1066</v>
      </c>
      <c r="AQ645" t="s">
        <v>1033</v>
      </c>
      <c r="AT645" s="88">
        <v>55</v>
      </c>
      <c r="AU645" s="90">
        <v>99</v>
      </c>
      <c r="AV645" s="91">
        <f t="shared" si="238"/>
        <v>55099</v>
      </c>
      <c r="AX645" s="5" t="s">
        <v>199</v>
      </c>
      <c r="AY645" s="88"/>
      <c r="AZ645" s="90"/>
      <c r="BA645" s="91"/>
      <c r="BC645" s="5"/>
      <c r="BD645" s="1"/>
      <c r="BE645" s="1"/>
      <c r="BF645" s="1"/>
      <c r="BG645" s="1"/>
      <c r="BH645" s="1"/>
      <c r="BI645" s="1"/>
      <c r="BJ645" s="1"/>
      <c r="BK645" s="1"/>
      <c r="BL645" s="1"/>
    </row>
    <row r="646" spans="1:64" hidden="1" outlineLevel="1">
      <c r="A646" t="s">
        <v>1067</v>
      </c>
      <c r="B646" t="s">
        <v>1033</v>
      </c>
      <c r="C646" s="1">
        <f t="shared" si="229"/>
        <v>86351</v>
      </c>
      <c r="D646" s="5">
        <f>IF(N646&gt;0, RANK(N646,(N646:P646,Q646:AJ646)),0)</f>
        <v>2</v>
      </c>
      <c r="E646" s="5">
        <f>IF(O646&gt;0,RANK(O646,(N646:P646,Q646:AJ646)),0)</f>
        <v>1</v>
      </c>
      <c r="F646" s="5">
        <f>IF(P646&gt;0,RANK(P646,(N646:P646,Q646:AJ646)),0)</f>
        <v>3</v>
      </c>
      <c r="G646" s="1">
        <f t="shared" si="230"/>
        <v>5239</v>
      </c>
      <c r="H646" s="2">
        <f t="shared" si="231"/>
        <v>6.067098238584382E-2</v>
      </c>
      <c r="I646" s="2"/>
      <c r="J646" s="2">
        <f t="shared" si="239"/>
        <v>0.46654931616310175</v>
      </c>
      <c r="K646" s="2">
        <f t="shared" si="239"/>
        <v>0.52722029854894559</v>
      </c>
      <c r="L646" s="2">
        <f t="shared" si="239"/>
        <v>5.8945466757767719E-3</v>
      </c>
      <c r="M646" s="2">
        <f t="shared" si="233"/>
        <v>3.358386121758393E-4</v>
      </c>
      <c r="N646" s="1">
        <v>40287</v>
      </c>
      <c r="O646" s="1">
        <v>45526</v>
      </c>
      <c r="P646">
        <v>509</v>
      </c>
      <c r="Q646"/>
      <c r="R646" s="53"/>
      <c r="S646" s="53"/>
      <c r="T646" s="53"/>
      <c r="U646">
        <v>29</v>
      </c>
      <c r="V646" s="53"/>
      <c r="W646" s="53"/>
      <c r="X646" s="53"/>
      <c r="Y646" s="53"/>
      <c r="Z646" s="53"/>
      <c r="AG646" s="5">
        <f>IF(Q646&gt;0,RANK(Q646,(N646:P646,Q646:AE646)),0)</f>
        <v>0</v>
      </c>
      <c r="AH646" s="5">
        <f>IF(R646&gt;0,RANK(R646,(N646:P646,Q646:AE646)),0)</f>
        <v>0</v>
      </c>
      <c r="AI646" s="5">
        <f>IF(T646&gt;0,RANK(T646,(N646:P646,Q646:AE646)),0)</f>
        <v>0</v>
      </c>
      <c r="AJ646" s="5">
        <f>IF(S646&gt;0,RANK(S646,(N646:P646,Q646:AE646)),0)</f>
        <v>0</v>
      </c>
      <c r="AK646" s="2">
        <f t="shared" si="234"/>
        <v>0</v>
      </c>
      <c r="AL646" s="2">
        <f t="shared" si="235"/>
        <v>0</v>
      </c>
      <c r="AM646" s="2">
        <f t="shared" si="236"/>
        <v>0</v>
      </c>
      <c r="AN646" s="2">
        <f t="shared" si="237"/>
        <v>0</v>
      </c>
      <c r="AP646" t="s">
        <v>1067</v>
      </c>
      <c r="AQ646" t="s">
        <v>1033</v>
      </c>
      <c r="AT646" s="88">
        <v>55</v>
      </c>
      <c r="AU646" s="90">
        <v>101</v>
      </c>
      <c r="AV646" s="91">
        <f t="shared" si="238"/>
        <v>55101</v>
      </c>
      <c r="AX646" s="5" t="s">
        <v>199</v>
      </c>
      <c r="AY646" s="88"/>
      <c r="AZ646" s="90"/>
      <c r="BA646" s="91"/>
      <c r="BC646" s="5"/>
      <c r="BD646" s="1"/>
      <c r="BE646" s="1"/>
      <c r="BF646" s="1"/>
      <c r="BG646" s="1"/>
      <c r="BH646" s="1"/>
      <c r="BI646" s="1"/>
      <c r="BJ646" s="1"/>
      <c r="BK646" s="1"/>
      <c r="BL646" s="1"/>
    </row>
    <row r="647" spans="1:64" hidden="1" outlineLevel="1">
      <c r="A647" t="s">
        <v>172</v>
      </c>
      <c r="B647" t="s">
        <v>1033</v>
      </c>
      <c r="C647" s="1">
        <f t="shared" si="229"/>
        <v>7248</v>
      </c>
      <c r="D647" s="5">
        <f>IF(N647&gt;0, RANK(N647,(N647:P647,Q647:AJ647)),0)</f>
        <v>2</v>
      </c>
      <c r="E647" s="5">
        <f>IF(O647&gt;0,RANK(O647,(N647:P647,Q647:AJ647)),0)</f>
        <v>1</v>
      </c>
      <c r="F647" s="5">
        <f>IF(P647&gt;0,RANK(P647,(N647:P647,Q647:AJ647)),0)</f>
        <v>3</v>
      </c>
      <c r="G647" s="1">
        <f t="shared" si="230"/>
        <v>599</v>
      </c>
      <c r="H647" s="2">
        <f t="shared" si="231"/>
        <v>8.2643487858719653E-2</v>
      </c>
      <c r="I647" s="2"/>
      <c r="J647" s="2">
        <f t="shared" si="239"/>
        <v>0.45474613686534215</v>
      </c>
      <c r="K647" s="2">
        <f t="shared" si="239"/>
        <v>0.53738962472406182</v>
      </c>
      <c r="L647" s="2">
        <f t="shared" si="239"/>
        <v>7.3123620309050773E-3</v>
      </c>
      <c r="M647" s="2">
        <f t="shared" si="233"/>
        <v>5.5187637969094771E-4</v>
      </c>
      <c r="N647" s="1">
        <v>3296</v>
      </c>
      <c r="O647" s="1">
        <v>3895</v>
      </c>
      <c r="P647">
        <v>53</v>
      </c>
      <c r="Q647"/>
      <c r="R647" s="53"/>
      <c r="S647" s="53"/>
      <c r="T647" s="53"/>
      <c r="U647">
        <v>4</v>
      </c>
      <c r="V647" s="53"/>
      <c r="W647" s="53"/>
      <c r="X647" s="53"/>
      <c r="Y647" s="53"/>
      <c r="Z647" s="53"/>
      <c r="AG647" s="5">
        <f>IF(Q647&gt;0,RANK(Q647,(N647:P647,Q647:AE647)),0)</f>
        <v>0</v>
      </c>
      <c r="AH647" s="5">
        <f>IF(R647&gt;0,RANK(R647,(N647:P647,Q647:AE647)),0)</f>
        <v>0</v>
      </c>
      <c r="AI647" s="5">
        <f>IF(T647&gt;0,RANK(T647,(N647:P647,Q647:AE647)),0)</f>
        <v>0</v>
      </c>
      <c r="AJ647" s="5">
        <f>IF(S647&gt;0,RANK(S647,(N647:P647,Q647:AE647)),0)</f>
        <v>0</v>
      </c>
      <c r="AK647" s="2">
        <f t="shared" si="234"/>
        <v>0</v>
      </c>
      <c r="AL647" s="2">
        <f t="shared" si="235"/>
        <v>0</v>
      </c>
      <c r="AM647" s="2">
        <f t="shared" si="236"/>
        <v>0</v>
      </c>
      <c r="AN647" s="2">
        <f t="shared" si="237"/>
        <v>0</v>
      </c>
      <c r="AP647" t="s">
        <v>172</v>
      </c>
      <c r="AQ647" t="s">
        <v>1033</v>
      </c>
      <c r="AT647" s="88">
        <v>55</v>
      </c>
      <c r="AU647" s="90">
        <v>103</v>
      </c>
      <c r="AV647" s="91">
        <f t="shared" si="238"/>
        <v>55103</v>
      </c>
      <c r="AX647" s="5" t="s">
        <v>199</v>
      </c>
      <c r="AY647" s="88"/>
      <c r="AZ647" s="90"/>
      <c r="BA647" s="91"/>
      <c r="BC647" s="5"/>
      <c r="BD647" s="1"/>
      <c r="BE647" s="1"/>
      <c r="BF647" s="1"/>
      <c r="BG647" s="1"/>
      <c r="BH647" s="1"/>
      <c r="BI647" s="1"/>
      <c r="BJ647" s="1"/>
      <c r="BK647" s="1"/>
      <c r="BL647" s="1"/>
    </row>
    <row r="648" spans="1:64" hidden="1" outlineLevel="1">
      <c r="A648" t="s">
        <v>1068</v>
      </c>
      <c r="B648" t="s">
        <v>1033</v>
      </c>
      <c r="C648" s="1">
        <f t="shared" si="229"/>
        <v>63358</v>
      </c>
      <c r="D648" s="5">
        <f>IF(N648&gt;0, RANK(N648,(N648:P648,Q648:AJ648)),0)</f>
        <v>1</v>
      </c>
      <c r="E648" s="5">
        <f>IF(O648&gt;0,RANK(O648,(N648:P648,Q648:AJ648)),0)</f>
        <v>2</v>
      </c>
      <c r="F648" s="5">
        <f>IF(P648&gt;0,RANK(P648,(N648:P648,Q648:AJ648)),0)</f>
        <v>3</v>
      </c>
      <c r="G648" s="1">
        <f t="shared" si="230"/>
        <v>7818</v>
      </c>
      <c r="H648" s="2">
        <f t="shared" si="231"/>
        <v>0.1233940465292465</v>
      </c>
      <c r="I648" s="2"/>
      <c r="J648" s="2">
        <f t="shared" si="239"/>
        <v>0.55740395845828472</v>
      </c>
      <c r="K648" s="2">
        <f t="shared" si="239"/>
        <v>0.43400991192903815</v>
      </c>
      <c r="L648" s="2">
        <f t="shared" si="239"/>
        <v>7.4970800845986299E-3</v>
      </c>
      <c r="M648" s="2">
        <f t="shared" si="233"/>
        <v>1.0890495280784993E-3</v>
      </c>
      <c r="N648" s="1">
        <v>35316</v>
      </c>
      <c r="O648" s="1">
        <v>27498</v>
      </c>
      <c r="P648">
        <v>475</v>
      </c>
      <c r="Q648"/>
      <c r="R648" s="53"/>
      <c r="S648" s="53"/>
      <c r="T648" s="53"/>
      <c r="U648">
        <v>69</v>
      </c>
      <c r="V648" s="53"/>
      <c r="W648" s="53"/>
      <c r="X648" s="53"/>
      <c r="Y648" s="53"/>
      <c r="Z648" s="53"/>
      <c r="AG648" s="5">
        <f>IF(Q648&gt;0,RANK(Q648,(N648:P648,Q648:AE648)),0)</f>
        <v>0</v>
      </c>
      <c r="AH648" s="5">
        <f>IF(R648&gt;0,RANK(R648,(N648:P648,Q648:AE648)),0)</f>
        <v>0</v>
      </c>
      <c r="AI648" s="5">
        <f>IF(T648&gt;0,RANK(T648,(N648:P648,Q648:AE648)),0)</f>
        <v>0</v>
      </c>
      <c r="AJ648" s="5">
        <f>IF(S648&gt;0,RANK(S648,(N648:P648,Q648:AE648)),0)</f>
        <v>0</v>
      </c>
      <c r="AK648" s="2">
        <f t="shared" si="234"/>
        <v>0</v>
      </c>
      <c r="AL648" s="2">
        <f t="shared" si="235"/>
        <v>0</v>
      </c>
      <c r="AM648" s="2">
        <f t="shared" si="236"/>
        <v>0</v>
      </c>
      <c r="AN648" s="2">
        <f t="shared" si="237"/>
        <v>0</v>
      </c>
      <c r="AP648" t="s">
        <v>1068</v>
      </c>
      <c r="AQ648" t="s">
        <v>1033</v>
      </c>
      <c r="AT648" s="88">
        <v>55</v>
      </c>
      <c r="AU648" s="90">
        <v>105</v>
      </c>
      <c r="AV648" s="91">
        <f t="shared" si="238"/>
        <v>55105</v>
      </c>
      <c r="AX648" s="5" t="s">
        <v>199</v>
      </c>
      <c r="AY648" s="88"/>
      <c r="AZ648" s="90"/>
      <c r="BA648" s="91"/>
      <c r="BC648" s="5"/>
      <c r="BD648" s="1"/>
      <c r="BE648" s="1"/>
      <c r="BF648" s="1"/>
      <c r="BG648" s="1"/>
      <c r="BH648" s="1"/>
      <c r="BI648" s="1"/>
      <c r="BJ648" s="1"/>
      <c r="BK648" s="1"/>
      <c r="BL648" s="1"/>
    </row>
    <row r="649" spans="1:64" ht="14" hidden="1" customHeight="1" outlineLevel="1">
      <c r="A649" t="s">
        <v>1069</v>
      </c>
      <c r="B649" t="s">
        <v>1033</v>
      </c>
      <c r="C649" s="1">
        <f t="shared" si="229"/>
        <v>5954</v>
      </c>
      <c r="D649" s="5">
        <f>IF(N649&gt;0, RANK(N649,(N649:P649,Q649:AJ649)),0)</f>
        <v>2</v>
      </c>
      <c r="E649" s="5">
        <f>IF(O649&gt;0,RANK(O649,(N649:P649,Q649:AJ649)),0)</f>
        <v>1</v>
      </c>
      <c r="F649" s="5">
        <f>IF(P649&gt;0,RANK(P649,(N649:P649,Q649:AJ649)),0)</f>
        <v>3</v>
      </c>
      <c r="G649" s="1">
        <f t="shared" si="230"/>
        <v>1555</v>
      </c>
      <c r="H649" s="2">
        <f t="shared" si="231"/>
        <v>0.26116896204232448</v>
      </c>
      <c r="I649" s="2"/>
      <c r="J649" s="2">
        <f t="shared" si="239"/>
        <v>0.36395700369499495</v>
      </c>
      <c r="K649" s="2">
        <f t="shared" si="239"/>
        <v>0.62512596573731949</v>
      </c>
      <c r="L649" s="2">
        <f t="shared" si="239"/>
        <v>1.0077258985555929E-2</v>
      </c>
      <c r="M649" s="2">
        <f t="shared" si="233"/>
        <v>8.3977158212963053E-4</v>
      </c>
      <c r="N649" s="1">
        <v>2167</v>
      </c>
      <c r="O649" s="1">
        <v>3722</v>
      </c>
      <c r="P649">
        <v>60</v>
      </c>
      <c r="Q649"/>
      <c r="R649" s="53"/>
      <c r="S649" s="53"/>
      <c r="T649" s="53"/>
      <c r="U649">
        <v>5</v>
      </c>
      <c r="V649" s="53"/>
      <c r="W649" s="53"/>
      <c r="X649" s="53"/>
      <c r="Y649" s="53"/>
      <c r="Z649" s="53"/>
      <c r="AG649" s="5">
        <f>IF(Q649&gt;0,RANK(Q649,(N649:P649,Q649:AE649)),0)</f>
        <v>0</v>
      </c>
      <c r="AH649" s="5">
        <f>IF(R649&gt;0,RANK(R649,(N649:P649,Q649:AE649)),0)</f>
        <v>0</v>
      </c>
      <c r="AI649" s="5">
        <f>IF(T649&gt;0,RANK(T649,(N649:P649,Q649:AE649)),0)</f>
        <v>0</v>
      </c>
      <c r="AJ649" s="5">
        <f>IF(S649&gt;0,RANK(S649,(N649:P649,Q649:AE649)),0)</f>
        <v>0</v>
      </c>
      <c r="AK649" s="2">
        <f t="shared" si="234"/>
        <v>0</v>
      </c>
      <c r="AL649" s="2">
        <f t="shared" si="235"/>
        <v>0</v>
      </c>
      <c r="AM649" s="2">
        <f t="shared" si="236"/>
        <v>0</v>
      </c>
      <c r="AN649" s="2">
        <f t="shared" si="237"/>
        <v>0</v>
      </c>
      <c r="AP649" t="s">
        <v>1069</v>
      </c>
      <c r="AQ649" t="s">
        <v>1033</v>
      </c>
      <c r="AT649" s="88">
        <v>55</v>
      </c>
      <c r="AU649" s="90">
        <v>107</v>
      </c>
      <c r="AV649" s="91">
        <f t="shared" si="238"/>
        <v>55107</v>
      </c>
      <c r="AX649" s="5" t="s">
        <v>199</v>
      </c>
      <c r="AY649" s="88"/>
      <c r="AZ649" s="90"/>
      <c r="BA649" s="91"/>
      <c r="BC649" s="5"/>
      <c r="BD649" s="1"/>
      <c r="BE649" s="1"/>
      <c r="BF649" s="1"/>
      <c r="BG649" s="1"/>
      <c r="BH649" s="1"/>
      <c r="BI649" s="1"/>
      <c r="BJ649" s="1"/>
      <c r="BK649" s="1"/>
      <c r="BL649" s="1"/>
    </row>
    <row r="650" spans="1:64" ht="14" hidden="1" customHeight="1" outlineLevel="1">
      <c r="A650" t="s">
        <v>1070</v>
      </c>
      <c r="B650" t="s">
        <v>1033</v>
      </c>
      <c r="C650" s="1">
        <f>SUM(N650:AJ650)</f>
        <v>34207</v>
      </c>
      <c r="D650" s="5">
        <f>IF(N650&gt;0, RANK(N650,(N650:P650,Q650:AJ650)),0)</f>
        <v>2</v>
      </c>
      <c r="E650" s="5">
        <f>IF(O650&gt;0,RANK(O650,(N650:P650,Q650:AJ650)),0)</f>
        <v>1</v>
      </c>
      <c r="F650" s="5">
        <f>IF(P650&gt;0,RANK(P650,(N650:P650,Q650:AJ650)),0)</f>
        <v>3</v>
      </c>
      <c r="G650" s="1">
        <f t="shared" si="230"/>
        <v>7717</v>
      </c>
      <c r="H650" s="2">
        <f t="shared" si="231"/>
        <v>0.22559710000877015</v>
      </c>
      <c r="I650" s="2"/>
      <c r="J650" s="2">
        <f>IF($C650=0,"-",N650/$C650)</f>
        <v>0.38521355278159441</v>
      </c>
      <c r="K650" s="2">
        <f>IF($C650=0,"-",O650/$C650)</f>
        <v>0.61081065279036451</v>
      </c>
      <c r="L650" s="2">
        <f>IF($C650=0,"-",P650/$C650)</f>
        <v>3.6249890373315405E-3</v>
      </c>
      <c r="M650" s="2">
        <f>IF(C650=0,"-",(1-J650-K650-L650))</f>
        <v>3.5080539070953898E-4</v>
      </c>
      <c r="N650" s="1">
        <v>13177</v>
      </c>
      <c r="O650" s="1">
        <v>20894</v>
      </c>
      <c r="P650">
        <v>124</v>
      </c>
      <c r="Q650"/>
      <c r="R650" s="53"/>
      <c r="S650" s="53"/>
      <c r="T650" s="53"/>
      <c r="U650">
        <v>12</v>
      </c>
      <c r="V650" s="53"/>
      <c r="W650" s="53"/>
      <c r="X650" s="53"/>
      <c r="Y650" s="53"/>
      <c r="Z650" s="53"/>
      <c r="AG650" s="5">
        <f>IF(Q650&gt;0,RANK(Q650,(N650:P650,Q650:AE650)),0)</f>
        <v>0</v>
      </c>
      <c r="AH650" s="5">
        <f>IF(R650&gt;0,RANK(R650,(N650:P650,Q650:AE650)),0)</f>
        <v>0</v>
      </c>
      <c r="AI650" s="5">
        <f>IF(T650&gt;0,RANK(T650,(N650:P650,Q650:AE650)),0)</f>
        <v>0</v>
      </c>
      <c r="AJ650" s="5">
        <f>IF(S650&gt;0,RANK(S650,(N650:P650,Q650:AE650)),0)</f>
        <v>0</v>
      </c>
      <c r="AK650" s="2">
        <f t="shared" si="234"/>
        <v>0</v>
      </c>
      <c r="AL650" s="2">
        <f t="shared" si="235"/>
        <v>0</v>
      </c>
      <c r="AM650" s="2">
        <f t="shared" si="236"/>
        <v>0</v>
      </c>
      <c r="AN650" s="2">
        <f t="shared" si="237"/>
        <v>0</v>
      </c>
      <c r="AP650" t="s">
        <v>1070</v>
      </c>
      <c r="AQ650" t="s">
        <v>1033</v>
      </c>
      <c r="AT650" s="88">
        <v>55</v>
      </c>
      <c r="AU650" s="90">
        <v>109</v>
      </c>
      <c r="AV650" s="91">
        <f t="shared" si="238"/>
        <v>55109</v>
      </c>
      <c r="AX650" s="5" t="s">
        <v>199</v>
      </c>
      <c r="AY650" s="88"/>
      <c r="AZ650" s="90"/>
      <c r="BA650" s="91"/>
      <c r="BC650" s="5"/>
      <c r="BD650" s="1"/>
      <c r="BE650" s="1"/>
      <c r="BF650" s="1"/>
      <c r="BG650" s="1"/>
      <c r="BH650" s="1"/>
      <c r="BI650" s="1"/>
      <c r="BJ650" s="1"/>
      <c r="BK650" s="1"/>
      <c r="BL650" s="1"/>
    </row>
    <row r="651" spans="1:64" hidden="1" outlineLevel="1">
      <c r="A651" t="s">
        <v>1071</v>
      </c>
      <c r="B651" t="s">
        <v>1033</v>
      </c>
      <c r="C651" s="1">
        <f t="shared" si="229"/>
        <v>26649</v>
      </c>
      <c r="D651" s="5">
        <f>IF(N651&gt;0, RANK(N651,(N651:P651,Q651:AJ651)),0)</f>
        <v>2</v>
      </c>
      <c r="E651" s="5">
        <f>IF(O651&gt;0,RANK(O651,(N651:P651,Q651:AJ651)),0)</f>
        <v>1</v>
      </c>
      <c r="F651" s="5">
        <f>IF(P651&gt;0,RANK(P651,(N651:P651,Q651:AJ651)),0)</f>
        <v>3</v>
      </c>
      <c r="G651" s="1">
        <f t="shared" si="230"/>
        <v>833</v>
      </c>
      <c r="H651" s="2">
        <f t="shared" si="231"/>
        <v>3.1258208563173101E-2</v>
      </c>
      <c r="I651" s="2"/>
      <c r="J651" s="2">
        <f t="shared" si="239"/>
        <v>0.48088108371796318</v>
      </c>
      <c r="K651" s="2">
        <f t="shared" si="239"/>
        <v>0.5121392922811363</v>
      </c>
      <c r="L651" s="2">
        <f t="shared" si="239"/>
        <v>6.3041765169424748E-3</v>
      </c>
      <c r="M651" s="2">
        <f t="shared" si="233"/>
        <v>6.7544748395810018E-4</v>
      </c>
      <c r="N651" s="1">
        <v>12815</v>
      </c>
      <c r="O651" s="1">
        <v>13648</v>
      </c>
      <c r="P651">
        <v>168</v>
      </c>
      <c r="Q651"/>
      <c r="R651" s="53"/>
      <c r="S651" s="53"/>
      <c r="T651" s="53"/>
      <c r="U651">
        <v>18</v>
      </c>
      <c r="V651" s="53"/>
      <c r="W651" s="53"/>
      <c r="X651" s="53"/>
      <c r="Y651" s="53"/>
      <c r="Z651" s="53"/>
      <c r="AG651" s="5">
        <f>IF(Q651&gt;0,RANK(Q651,(N651:P651,Q651:AE651)),0)</f>
        <v>0</v>
      </c>
      <c r="AH651" s="5">
        <f>IF(R651&gt;0,RANK(R651,(N651:P651,Q651:AE651)),0)</f>
        <v>0</v>
      </c>
      <c r="AI651" s="5">
        <f>IF(T651&gt;0,RANK(T651,(N651:P651,Q651:AE651)),0)</f>
        <v>0</v>
      </c>
      <c r="AJ651" s="5">
        <f>IF(S651&gt;0,RANK(S651,(N651:P651,Q651:AE651)),0)</f>
        <v>0</v>
      </c>
      <c r="AK651" s="2">
        <f t="shared" si="234"/>
        <v>0</v>
      </c>
      <c r="AL651" s="2">
        <f t="shared" si="235"/>
        <v>0</v>
      </c>
      <c r="AM651" s="2">
        <f t="shared" si="236"/>
        <v>0</v>
      </c>
      <c r="AN651" s="2">
        <f t="shared" si="237"/>
        <v>0</v>
      </c>
      <c r="AP651" t="s">
        <v>1071</v>
      </c>
      <c r="AQ651" t="s">
        <v>1033</v>
      </c>
      <c r="AT651" s="88">
        <v>55</v>
      </c>
      <c r="AU651" s="90">
        <v>111</v>
      </c>
      <c r="AV651" s="91">
        <f t="shared" si="238"/>
        <v>55111</v>
      </c>
      <c r="AX651" s="5" t="s">
        <v>199</v>
      </c>
      <c r="AY651" s="88"/>
      <c r="AZ651" s="90"/>
      <c r="BA651" s="91"/>
      <c r="BC651" s="5"/>
      <c r="BD651" s="1"/>
      <c r="BE651" s="1"/>
      <c r="BF651" s="1"/>
      <c r="BG651" s="1"/>
      <c r="BH651" s="1"/>
      <c r="BI651" s="1"/>
      <c r="BJ651" s="1"/>
      <c r="BK651" s="1"/>
      <c r="BL651" s="1"/>
    </row>
    <row r="652" spans="1:64" hidden="1" outlineLevel="1">
      <c r="A652" t="s">
        <v>1072</v>
      </c>
      <c r="B652" t="s">
        <v>1033</v>
      </c>
      <c r="C652" s="1">
        <f t="shared" si="229"/>
        <v>7085</v>
      </c>
      <c r="D652" s="5">
        <f>IF(N652&gt;0, RANK(N652,(N652:P652,Q652:AJ652)),0)</f>
        <v>2</v>
      </c>
      <c r="E652" s="5">
        <f>IF(O652&gt;0,RANK(O652,(N652:P652,Q652:AJ652)),0)</f>
        <v>1</v>
      </c>
      <c r="F652" s="5">
        <f>IF(P652&gt;0,RANK(P652,(N652:P652,Q652:AJ652)),0)</f>
        <v>3</v>
      </c>
      <c r="G652" s="1">
        <f t="shared" si="230"/>
        <v>961</v>
      </c>
      <c r="H652" s="2">
        <f t="shared" si="231"/>
        <v>0.13563867325335216</v>
      </c>
      <c r="I652" s="2"/>
      <c r="J652" s="2">
        <f t="shared" si="239"/>
        <v>0.42879322512350038</v>
      </c>
      <c r="K652" s="2">
        <f t="shared" si="239"/>
        <v>0.56443189837685248</v>
      </c>
      <c r="L652" s="2">
        <f t="shared" si="239"/>
        <v>6.3514467184191958E-3</v>
      </c>
      <c r="M652" s="2">
        <f t="shared" si="233"/>
        <v>4.2342978122794639E-4</v>
      </c>
      <c r="N652" s="1">
        <v>3038</v>
      </c>
      <c r="O652" s="1">
        <v>3999</v>
      </c>
      <c r="P652">
        <v>45</v>
      </c>
      <c r="Q652"/>
      <c r="R652" s="53"/>
      <c r="S652" s="53"/>
      <c r="T652" s="53"/>
      <c r="U652">
        <v>3</v>
      </c>
      <c r="V652" s="53"/>
      <c r="W652" s="53"/>
      <c r="X652" s="53"/>
      <c r="Y652" s="53"/>
      <c r="Z652" s="53"/>
      <c r="AG652" s="5">
        <f>IF(Q652&gt;0,RANK(Q652,(N652:P652,Q652:AE652)),0)</f>
        <v>0</v>
      </c>
      <c r="AH652" s="5">
        <f>IF(R652&gt;0,RANK(R652,(N652:P652,Q652:AE652)),0)</f>
        <v>0</v>
      </c>
      <c r="AI652" s="5">
        <f>IF(T652&gt;0,RANK(T652,(N652:P652,Q652:AE652)),0)</f>
        <v>0</v>
      </c>
      <c r="AJ652" s="5">
        <f>IF(S652&gt;0,RANK(S652,(N652:P652,Q652:AE652)),0)</f>
        <v>0</v>
      </c>
      <c r="AK652" s="2">
        <f t="shared" si="234"/>
        <v>0</v>
      </c>
      <c r="AL652" s="2">
        <f t="shared" si="235"/>
        <v>0</v>
      </c>
      <c r="AM652" s="2">
        <f t="shared" si="236"/>
        <v>0</v>
      </c>
      <c r="AN652" s="2">
        <f t="shared" si="237"/>
        <v>0</v>
      </c>
      <c r="AP652" t="s">
        <v>1072</v>
      </c>
      <c r="AQ652" t="s">
        <v>1033</v>
      </c>
      <c r="AT652" s="88">
        <v>55</v>
      </c>
      <c r="AU652" s="90">
        <v>113</v>
      </c>
      <c r="AV652" s="91">
        <f t="shared" si="238"/>
        <v>55113</v>
      </c>
      <c r="AX652" s="5" t="s">
        <v>199</v>
      </c>
      <c r="AY652" s="88"/>
      <c r="AZ652" s="90"/>
      <c r="BA652" s="91"/>
      <c r="BC652" s="5"/>
      <c r="BD652" s="1"/>
      <c r="BE652" s="1"/>
      <c r="BF652" s="1"/>
      <c r="BG652" s="1"/>
      <c r="BH652" s="1"/>
      <c r="BI652" s="1"/>
      <c r="BJ652" s="1"/>
      <c r="BK652" s="1"/>
      <c r="BL652" s="1"/>
    </row>
    <row r="653" spans="1:64" hidden="1" outlineLevel="1">
      <c r="A653" t="s">
        <v>1073</v>
      </c>
      <c r="B653" t="s">
        <v>1033</v>
      </c>
      <c r="C653" s="1">
        <f t="shared" si="229"/>
        <v>16942</v>
      </c>
      <c r="D653" s="5">
        <f>IF(N653&gt;0, RANK(N653,(N653:P653,Q653:AJ653)),0)</f>
        <v>2</v>
      </c>
      <c r="E653" s="5">
        <f>IF(O653&gt;0,RANK(O653,(N653:P653,Q653:AJ653)),0)</f>
        <v>1</v>
      </c>
      <c r="F653" s="5">
        <f>IF(P653&gt;0,RANK(P653,(N653:P653,Q653:AJ653)),0)</f>
        <v>3</v>
      </c>
      <c r="G653" s="1">
        <f t="shared" si="230"/>
        <v>5555</v>
      </c>
      <c r="H653" s="2">
        <f t="shared" si="231"/>
        <v>0.3278833667807815</v>
      </c>
      <c r="I653" s="2"/>
      <c r="J653" s="2">
        <f t="shared" si="239"/>
        <v>0.33325463345531814</v>
      </c>
      <c r="K653" s="2">
        <f t="shared" si="239"/>
        <v>0.66113800023609959</v>
      </c>
      <c r="L653" s="2">
        <f t="shared" si="239"/>
        <v>5.1941919490024789E-3</v>
      </c>
      <c r="M653" s="2">
        <f t="shared" si="233"/>
        <v>4.1317435957979442E-4</v>
      </c>
      <c r="N653" s="1">
        <v>5646</v>
      </c>
      <c r="O653" s="1">
        <v>11201</v>
      </c>
      <c r="P653">
        <v>88</v>
      </c>
      <c r="Q653"/>
      <c r="R653" s="53"/>
      <c r="S653" s="53"/>
      <c r="T653" s="53"/>
      <c r="U653">
        <v>7</v>
      </c>
      <c r="V653" s="53"/>
      <c r="W653" s="53"/>
      <c r="X653" s="53"/>
      <c r="Y653" s="53"/>
      <c r="Z653" s="53"/>
      <c r="AG653" s="5">
        <f>IF(Q653&gt;0,RANK(Q653,(N653:P653,Q653:AE653)),0)</f>
        <v>0</v>
      </c>
      <c r="AH653" s="5">
        <f>IF(R653&gt;0,RANK(R653,(N653:P653,Q653:AE653)),0)</f>
        <v>0</v>
      </c>
      <c r="AI653" s="5">
        <f>IF(T653&gt;0,RANK(T653,(N653:P653,Q653:AE653)),0)</f>
        <v>0</v>
      </c>
      <c r="AJ653" s="5">
        <f>IF(S653&gt;0,RANK(S653,(N653:P653,Q653:AE653)),0)</f>
        <v>0</v>
      </c>
      <c r="AK653" s="2">
        <f t="shared" si="234"/>
        <v>0</v>
      </c>
      <c r="AL653" s="2">
        <f t="shared" si="235"/>
        <v>0</v>
      </c>
      <c r="AM653" s="2">
        <f t="shared" si="236"/>
        <v>0</v>
      </c>
      <c r="AN653" s="2">
        <f t="shared" si="237"/>
        <v>0</v>
      </c>
      <c r="AP653" t="s">
        <v>1073</v>
      </c>
      <c r="AQ653" t="s">
        <v>1033</v>
      </c>
      <c r="AT653" s="88">
        <v>55</v>
      </c>
      <c r="AU653" s="90">
        <v>115</v>
      </c>
      <c r="AV653" s="91">
        <f t="shared" si="238"/>
        <v>55115</v>
      </c>
      <c r="AX653" s="5" t="s">
        <v>199</v>
      </c>
      <c r="AY653" s="88"/>
      <c r="AZ653" s="90"/>
      <c r="BA653" s="91"/>
      <c r="BC653" s="5"/>
      <c r="BD653" s="1"/>
      <c r="BE653" s="1"/>
      <c r="BF653" s="1"/>
      <c r="BG653" s="1"/>
      <c r="BH653" s="1"/>
      <c r="BI653" s="1"/>
      <c r="BJ653" s="1"/>
      <c r="BK653" s="1"/>
      <c r="BL653" s="1"/>
    </row>
    <row r="654" spans="1:64" hidden="1" outlineLevel="1">
      <c r="A654" t="s">
        <v>1074</v>
      </c>
      <c r="B654" t="s">
        <v>1033</v>
      </c>
      <c r="C654" s="1">
        <f t="shared" si="229"/>
        <v>52953</v>
      </c>
      <c r="D654" s="5">
        <f>IF(N654&gt;0, RANK(N654,(N654:P654,Q654:AJ654)),0)</f>
        <v>2</v>
      </c>
      <c r="E654" s="5">
        <f>IF(O654&gt;0,RANK(O654,(N654:P654,Q654:AJ654)),0)</f>
        <v>1</v>
      </c>
      <c r="F654" s="5">
        <f>IF(P654&gt;0,RANK(P654,(N654:P654,Q654:AJ654)),0)</f>
        <v>3</v>
      </c>
      <c r="G654" s="1">
        <f t="shared" si="230"/>
        <v>15435</v>
      </c>
      <c r="H654" s="2">
        <f t="shared" si="231"/>
        <v>0.29148490170528579</v>
      </c>
      <c r="I654" s="2"/>
      <c r="J654" s="2">
        <f t="shared" si="239"/>
        <v>0.35148150246444959</v>
      </c>
      <c r="K654" s="2">
        <f t="shared" si="239"/>
        <v>0.64296640416973538</v>
      </c>
      <c r="L654" s="2">
        <f t="shared" si="239"/>
        <v>5.2688232961305304E-3</v>
      </c>
      <c r="M654" s="2">
        <f t="shared" si="233"/>
        <v>2.8327006968455019E-4</v>
      </c>
      <c r="N654" s="1">
        <v>18612</v>
      </c>
      <c r="O654" s="1">
        <v>34047</v>
      </c>
      <c r="P654">
        <v>279</v>
      </c>
      <c r="Q654"/>
      <c r="R654" s="53"/>
      <c r="S654" s="53"/>
      <c r="T654" s="53"/>
      <c r="U654">
        <v>15</v>
      </c>
      <c r="V654" s="53"/>
      <c r="W654" s="53"/>
      <c r="X654" s="53"/>
      <c r="Y654" s="53"/>
      <c r="Z654" s="53"/>
      <c r="AG654" s="5">
        <f>IF(Q654&gt;0,RANK(Q654,(N654:P654,Q654:AE654)),0)</f>
        <v>0</v>
      </c>
      <c r="AH654" s="5">
        <f>IF(R654&gt;0,RANK(R654,(N654:P654,Q654:AE654)),0)</f>
        <v>0</v>
      </c>
      <c r="AI654" s="5">
        <f>IF(T654&gt;0,RANK(T654,(N654:P654,Q654:AE654)),0)</f>
        <v>0</v>
      </c>
      <c r="AJ654" s="5">
        <f>IF(S654&gt;0,RANK(S654,(N654:P654,Q654:AE654)),0)</f>
        <v>0</v>
      </c>
      <c r="AK654" s="2">
        <f t="shared" si="234"/>
        <v>0</v>
      </c>
      <c r="AL654" s="2">
        <f t="shared" si="235"/>
        <v>0</v>
      </c>
      <c r="AM654" s="2">
        <f t="shared" si="236"/>
        <v>0</v>
      </c>
      <c r="AN654" s="2">
        <f t="shared" si="237"/>
        <v>0</v>
      </c>
      <c r="AP654" t="s">
        <v>1074</v>
      </c>
      <c r="AQ654" t="s">
        <v>1033</v>
      </c>
      <c r="AT654" s="88">
        <v>55</v>
      </c>
      <c r="AU654" s="90">
        <v>117</v>
      </c>
      <c r="AV654" s="91">
        <f t="shared" si="238"/>
        <v>55117</v>
      </c>
      <c r="AX654" s="5" t="s">
        <v>199</v>
      </c>
      <c r="AY654" s="88"/>
      <c r="AZ654" s="90"/>
      <c r="BA654" s="91"/>
      <c r="BC654" s="5"/>
      <c r="BD654" s="1"/>
      <c r="BE654" s="1"/>
      <c r="BF654" s="1"/>
      <c r="BG654" s="1"/>
      <c r="BH654" s="1"/>
      <c r="BI654" s="1"/>
      <c r="BJ654" s="1"/>
      <c r="BK654" s="1"/>
      <c r="BL654" s="1"/>
    </row>
    <row r="655" spans="1:64" hidden="1" outlineLevel="1">
      <c r="A655" t="s">
        <v>933</v>
      </c>
      <c r="B655" t="s">
        <v>1033</v>
      </c>
      <c r="C655" s="1">
        <f t="shared" si="229"/>
        <v>8032</v>
      </c>
      <c r="D655" s="5">
        <f>IF(N655&gt;0, RANK(N655,(N655:P655,Q655:AJ655)),0)</f>
        <v>2</v>
      </c>
      <c r="E655" s="5">
        <f>IF(O655&gt;0,RANK(O655,(N655:P655,Q655:AJ655)),0)</f>
        <v>1</v>
      </c>
      <c r="F655" s="5">
        <f>IF(P655&gt;0,RANK(P655,(N655:P655,Q655:AJ655)),0)</f>
        <v>3</v>
      </c>
      <c r="G655" s="1">
        <f t="shared" si="230"/>
        <v>3550</v>
      </c>
      <c r="H655" s="2">
        <f t="shared" si="231"/>
        <v>0.44198207171314741</v>
      </c>
      <c r="I655" s="2"/>
      <c r="J655" s="2">
        <f t="shared" si="239"/>
        <v>0.2740288844621514</v>
      </c>
      <c r="K655" s="2">
        <f t="shared" si="239"/>
        <v>0.71601095617529875</v>
      </c>
      <c r="L655" s="2">
        <f t="shared" si="239"/>
        <v>9.462151394422311E-3</v>
      </c>
      <c r="M655" s="2">
        <f t="shared" si="233"/>
        <v>4.9800796812748092E-4</v>
      </c>
      <c r="N655" s="1">
        <v>2201</v>
      </c>
      <c r="O655" s="1">
        <v>5751</v>
      </c>
      <c r="P655">
        <v>76</v>
      </c>
      <c r="Q655"/>
      <c r="R655" s="53"/>
      <c r="S655" s="53"/>
      <c r="T655" s="53"/>
      <c r="U655">
        <v>4</v>
      </c>
      <c r="V655" s="53"/>
      <c r="W655" s="53"/>
      <c r="X655" s="53"/>
      <c r="Y655" s="53"/>
      <c r="Z655" s="53"/>
      <c r="AG655" s="5">
        <f>IF(Q655&gt;0,RANK(Q655,(N655:P655,Q655:AE655)),0)</f>
        <v>0</v>
      </c>
      <c r="AH655" s="5">
        <f>IF(R655&gt;0,RANK(R655,(N655:P655,Q655:AE655)),0)</f>
        <v>0</v>
      </c>
      <c r="AI655" s="5">
        <f>IF(T655&gt;0,RANK(T655,(N655:P655,Q655:AE655)),0)</f>
        <v>0</v>
      </c>
      <c r="AJ655" s="5">
        <f>IF(S655&gt;0,RANK(S655,(N655:P655,Q655:AE655)),0)</f>
        <v>0</v>
      </c>
      <c r="AK655" s="2">
        <f t="shared" si="234"/>
        <v>0</v>
      </c>
      <c r="AL655" s="2">
        <f t="shared" si="235"/>
        <v>0</v>
      </c>
      <c r="AM655" s="2">
        <f t="shared" si="236"/>
        <v>0</v>
      </c>
      <c r="AN655" s="2">
        <f t="shared" si="237"/>
        <v>0</v>
      </c>
      <c r="AP655" t="s">
        <v>933</v>
      </c>
      <c r="AQ655" t="s">
        <v>1033</v>
      </c>
      <c r="AT655" s="88">
        <v>55</v>
      </c>
      <c r="AU655" s="90">
        <v>119</v>
      </c>
      <c r="AV655" s="91">
        <f t="shared" si="238"/>
        <v>55119</v>
      </c>
      <c r="AX655" s="5" t="s">
        <v>199</v>
      </c>
      <c r="AY655" s="88"/>
      <c r="AZ655" s="90"/>
      <c r="BA655" s="91"/>
      <c r="BC655" s="5"/>
      <c r="BD655" s="1"/>
      <c r="BE655" s="1"/>
      <c r="BF655" s="1"/>
      <c r="BG655" s="1"/>
      <c r="BH655" s="1"/>
      <c r="BI655" s="1"/>
      <c r="BJ655" s="1"/>
      <c r="BK655" s="1"/>
      <c r="BL655" s="1"/>
    </row>
    <row r="656" spans="1:64" hidden="1" outlineLevel="1">
      <c r="A656" t="s">
        <v>1075</v>
      </c>
      <c r="B656" t="s">
        <v>1033</v>
      </c>
      <c r="C656" s="1">
        <f t="shared" si="229"/>
        <v>10992</v>
      </c>
      <c r="D656" s="5">
        <f>IF(N656&gt;0, RANK(N656,(N656:P656,Q656:AJ656)),0)</f>
        <v>2</v>
      </c>
      <c r="E656" s="5">
        <f>IF(O656&gt;0,RANK(O656,(N656:P656,Q656:AJ656)),0)</f>
        <v>1</v>
      </c>
      <c r="F656" s="5">
        <f>IF(P656&gt;0,RANK(P656,(N656:P656,Q656:AJ656)),0)</f>
        <v>3</v>
      </c>
      <c r="G656" s="1">
        <f t="shared" si="230"/>
        <v>1632</v>
      </c>
      <c r="H656" s="2">
        <f t="shared" si="231"/>
        <v>0.14847161572052403</v>
      </c>
      <c r="I656" s="2"/>
      <c r="J656" s="2">
        <f t="shared" si="239"/>
        <v>0.4215793304221252</v>
      </c>
      <c r="K656" s="2">
        <f t="shared" si="239"/>
        <v>0.57005094614264917</v>
      </c>
      <c r="L656" s="2">
        <f t="shared" si="239"/>
        <v>8.0058224163027658E-3</v>
      </c>
      <c r="M656" s="2">
        <f t="shared" si="233"/>
        <v>3.639010189229186E-4</v>
      </c>
      <c r="N656" s="1">
        <v>4634</v>
      </c>
      <c r="O656" s="1">
        <v>6266</v>
      </c>
      <c r="P656">
        <v>88</v>
      </c>
      <c r="Q656"/>
      <c r="R656" s="53"/>
      <c r="S656" s="53"/>
      <c r="T656" s="53"/>
      <c r="U656">
        <v>4</v>
      </c>
      <c r="V656" s="53"/>
      <c r="W656" s="53"/>
      <c r="X656" s="53"/>
      <c r="Y656" s="53"/>
      <c r="Z656" s="53"/>
      <c r="AG656" s="5">
        <f>IF(Q656&gt;0,RANK(Q656,(N656:P656,Q656:AE656)),0)</f>
        <v>0</v>
      </c>
      <c r="AH656" s="5">
        <f>IF(R656&gt;0,RANK(R656,(N656:P656,Q656:AE656)),0)</f>
        <v>0</v>
      </c>
      <c r="AI656" s="5">
        <f>IF(T656&gt;0,RANK(T656,(N656:P656,Q656:AE656)),0)</f>
        <v>0</v>
      </c>
      <c r="AJ656" s="5">
        <f>IF(S656&gt;0,RANK(S656,(N656:P656,Q656:AE656)),0)</f>
        <v>0</v>
      </c>
      <c r="AK656" s="2">
        <f t="shared" si="234"/>
        <v>0</v>
      </c>
      <c r="AL656" s="2">
        <f t="shared" si="235"/>
        <v>0</v>
      </c>
      <c r="AM656" s="2">
        <f t="shared" si="236"/>
        <v>0</v>
      </c>
      <c r="AN656" s="2">
        <f t="shared" si="237"/>
        <v>0</v>
      </c>
      <c r="AP656" t="s">
        <v>1075</v>
      </c>
      <c r="AQ656" t="s">
        <v>1033</v>
      </c>
      <c r="AT656" s="88">
        <v>55</v>
      </c>
      <c r="AU656" s="90">
        <v>121</v>
      </c>
      <c r="AV656" s="91">
        <f t="shared" si="238"/>
        <v>55121</v>
      </c>
      <c r="AX656" s="5" t="s">
        <v>199</v>
      </c>
      <c r="AY656" s="88"/>
      <c r="AZ656" s="90"/>
      <c r="BA656" s="91"/>
      <c r="BC656" s="5"/>
      <c r="BD656" s="1"/>
      <c r="BE656" s="1"/>
      <c r="BF656" s="1"/>
      <c r="BG656" s="1"/>
      <c r="BH656" s="1"/>
      <c r="BI656" s="1"/>
      <c r="BJ656" s="1"/>
      <c r="BK656" s="1"/>
      <c r="BL656" s="1"/>
    </row>
    <row r="657" spans="1:64" hidden="1" outlineLevel="1">
      <c r="A657" t="s">
        <v>93</v>
      </c>
      <c r="B657" t="s">
        <v>1033</v>
      </c>
      <c r="C657" s="1">
        <f t="shared" si="229"/>
        <v>12223</v>
      </c>
      <c r="D657" s="5">
        <f>IF(N657&gt;0, RANK(N657,(N657:P657,Q657:AJ657)),0)</f>
        <v>2</v>
      </c>
      <c r="E657" s="5">
        <f>IF(O657&gt;0,RANK(O657,(N657:P657,Q657:AJ657)),0)</f>
        <v>1</v>
      </c>
      <c r="F657" s="5">
        <f>IF(P657&gt;0,RANK(P657,(N657:P657,Q657:AJ657)),0)</f>
        <v>3</v>
      </c>
      <c r="G657" s="1">
        <f t="shared" si="230"/>
        <v>590</v>
      </c>
      <c r="H657" s="2">
        <f t="shared" si="231"/>
        <v>4.8269655567372984E-2</v>
      </c>
      <c r="I657" s="2"/>
      <c r="J657" s="2">
        <f t="shared" si="239"/>
        <v>0.47140636504949684</v>
      </c>
      <c r="K657" s="2">
        <f t="shared" si="239"/>
        <v>0.51967602061686979</v>
      </c>
      <c r="L657" s="2">
        <f t="shared" si="239"/>
        <v>8.1812975537920319E-3</v>
      </c>
      <c r="M657" s="2">
        <f t="shared" si="233"/>
        <v>7.3631677984132941E-4</v>
      </c>
      <c r="N657" s="1">
        <v>5762</v>
      </c>
      <c r="O657" s="1">
        <v>6352</v>
      </c>
      <c r="P657">
        <v>100</v>
      </c>
      <c r="Q657"/>
      <c r="R657" s="53"/>
      <c r="S657" s="53"/>
      <c r="T657" s="53"/>
      <c r="U657">
        <v>9</v>
      </c>
      <c r="V657" s="53"/>
      <c r="W657" s="53"/>
      <c r="X657" s="53"/>
      <c r="Y657" s="53"/>
      <c r="Z657" s="53"/>
      <c r="AG657" s="5">
        <f>IF(Q657&gt;0,RANK(Q657,(N657:P657,Q657:AE657)),0)</f>
        <v>0</v>
      </c>
      <c r="AH657" s="5">
        <f>IF(R657&gt;0,RANK(R657,(N657:P657,Q657:AE657)),0)</f>
        <v>0</v>
      </c>
      <c r="AI657" s="5">
        <f>IF(T657&gt;0,RANK(T657,(N657:P657,Q657:AE657)),0)</f>
        <v>0</v>
      </c>
      <c r="AJ657" s="5">
        <f>IF(S657&gt;0,RANK(S657,(N657:P657,Q657:AE657)),0)</f>
        <v>0</v>
      </c>
      <c r="AK657" s="2">
        <f t="shared" si="234"/>
        <v>0</v>
      </c>
      <c r="AL657" s="2">
        <f t="shared" si="235"/>
        <v>0</v>
      </c>
      <c r="AM657" s="2">
        <f t="shared" si="236"/>
        <v>0</v>
      </c>
      <c r="AN657" s="2">
        <f t="shared" si="237"/>
        <v>0</v>
      </c>
      <c r="AP657" t="s">
        <v>93</v>
      </c>
      <c r="AQ657" t="s">
        <v>1033</v>
      </c>
      <c r="AT657" s="88">
        <v>55</v>
      </c>
      <c r="AU657" s="90">
        <v>123</v>
      </c>
      <c r="AV657" s="91">
        <f t="shared" si="238"/>
        <v>55123</v>
      </c>
      <c r="AX657" s="5" t="s">
        <v>199</v>
      </c>
      <c r="AY657" s="88"/>
      <c r="AZ657" s="90"/>
      <c r="BA657" s="91"/>
      <c r="BC657" s="5"/>
      <c r="BD657" s="1"/>
      <c r="BE657" s="1"/>
      <c r="BF657" s="1"/>
      <c r="BG657" s="1"/>
      <c r="BH657" s="1"/>
      <c r="BI657" s="1"/>
      <c r="BJ657" s="1"/>
      <c r="BK657" s="1"/>
      <c r="BL657" s="1"/>
    </row>
    <row r="658" spans="1:64" hidden="1" outlineLevel="1">
      <c r="A658" t="s">
        <v>1076</v>
      </c>
      <c r="B658" t="s">
        <v>1033</v>
      </c>
      <c r="C658" s="1">
        <f t="shared" si="229"/>
        <v>11534</v>
      </c>
      <c r="D658" s="5">
        <f>IF(N658&gt;0, RANK(N658,(N658:P658,Q658:AJ658)),0)</f>
        <v>2</v>
      </c>
      <c r="E658" s="5">
        <f>IF(O658&gt;0,RANK(O658,(N658:P658,Q658:AJ658)),0)</f>
        <v>1</v>
      </c>
      <c r="F658" s="5">
        <f>IF(P658&gt;0,RANK(P658,(N658:P658,Q658:AJ658)),0)</f>
        <v>3</v>
      </c>
      <c r="G658" s="1">
        <f t="shared" si="230"/>
        <v>3146</v>
      </c>
      <c r="H658" s="2">
        <f t="shared" si="231"/>
        <v>0.27275880006936015</v>
      </c>
      <c r="I658" s="2"/>
      <c r="J658" s="2">
        <f t="shared" si="239"/>
        <v>0.36015259233570313</v>
      </c>
      <c r="K658" s="2">
        <f t="shared" si="239"/>
        <v>0.63291139240506333</v>
      </c>
      <c r="L658" s="2">
        <f t="shared" si="239"/>
        <v>6.2424137333102134E-3</v>
      </c>
      <c r="M658" s="2">
        <f t="shared" si="233"/>
        <v>6.9360152592327223E-4</v>
      </c>
      <c r="N658" s="1">
        <v>4154</v>
      </c>
      <c r="O658" s="1">
        <v>7300</v>
      </c>
      <c r="P658">
        <v>72</v>
      </c>
      <c r="Q658"/>
      <c r="R658" s="53"/>
      <c r="S658" s="53"/>
      <c r="T658" s="53"/>
      <c r="U658">
        <v>8</v>
      </c>
      <c r="V658" s="53"/>
      <c r="W658" s="53"/>
      <c r="X658" s="53"/>
      <c r="Y658" s="53"/>
      <c r="Z658" s="53"/>
      <c r="AG658" s="5">
        <f>IF(Q658&gt;0,RANK(Q658,(N658:P658,Q658:AE658)),0)</f>
        <v>0</v>
      </c>
      <c r="AH658" s="5">
        <f>IF(R658&gt;0,RANK(R658,(N658:P658,Q658:AE658)),0)</f>
        <v>0</v>
      </c>
      <c r="AI658" s="5">
        <f>IF(T658&gt;0,RANK(T658,(N658:P658,Q658:AE658)),0)</f>
        <v>0</v>
      </c>
      <c r="AJ658" s="5">
        <f>IF(S658&gt;0,RANK(S658,(N658:P658,Q658:AE658)),0)</f>
        <v>0</v>
      </c>
      <c r="AK658" s="2">
        <f t="shared" ref="AK658:AK667" si="240">IF($C658=0,"-",Q658/$C658)</f>
        <v>0</v>
      </c>
      <c r="AL658" s="2">
        <f t="shared" ref="AL658:AL667" si="241">IF($C658=0,"-",R658/$C658)</f>
        <v>0</v>
      </c>
      <c r="AM658" s="2">
        <f t="shared" ref="AM658:AM667" si="242">IF($C658=0,"-",T658/$C658)</f>
        <v>0</v>
      </c>
      <c r="AN658" s="2">
        <f t="shared" ref="AN658:AN667" si="243">IF($C658=0,"-",S658/$C658)</f>
        <v>0</v>
      </c>
      <c r="AP658" t="s">
        <v>1076</v>
      </c>
      <c r="AQ658" t="s">
        <v>1033</v>
      </c>
      <c r="AT658" s="88">
        <v>55</v>
      </c>
      <c r="AU658" s="90">
        <v>125</v>
      </c>
      <c r="AV658" s="91">
        <f t="shared" si="238"/>
        <v>55125</v>
      </c>
      <c r="AX658" s="5" t="s">
        <v>199</v>
      </c>
      <c r="AY658" s="88"/>
      <c r="AZ658" s="90"/>
      <c r="BA658" s="91"/>
      <c r="BC658" s="5"/>
      <c r="BD658" s="1"/>
      <c r="BE658" s="1"/>
      <c r="BF658" s="1"/>
      <c r="BG658" s="1"/>
      <c r="BH658" s="1"/>
      <c r="BI658" s="1"/>
      <c r="BJ658" s="1"/>
      <c r="BK658" s="1"/>
      <c r="BL658" s="1"/>
    </row>
    <row r="659" spans="1:64" hidden="1" outlineLevel="1">
      <c r="A659" t="s">
        <v>1077</v>
      </c>
      <c r="B659" t="s">
        <v>1033</v>
      </c>
      <c r="C659" s="1">
        <f t="shared" ref="C659:C667" si="244">SUM(N659:AJ659)</f>
        <v>40790</v>
      </c>
      <c r="D659" s="5">
        <f>IF(N659&gt;0, RANK(N659,(N659:P659,Q659:AJ659)),0)</f>
        <v>2</v>
      </c>
      <c r="E659" s="5">
        <f>IF(O659&gt;0,RANK(O659,(N659:P659,Q659:AJ659)),0)</f>
        <v>1</v>
      </c>
      <c r="F659" s="5">
        <f>IF(P659&gt;0,RANK(P659,(N659:P659,Q659:AJ659)),0)</f>
        <v>3</v>
      </c>
      <c r="G659" s="1">
        <f t="shared" ref="G659:G667" si="245">IF(C659&gt;0,MAX(N659:P659)-LARGE(N659:P659,2),0)</f>
        <v>11875</v>
      </c>
      <c r="H659" s="2">
        <f t="shared" ref="H659:H667" si="246">IF(C659&gt;0,G659/C659,0)</f>
        <v>0.29112527580289288</v>
      </c>
      <c r="I659" s="2"/>
      <c r="J659" s="2">
        <f t="shared" ref="J659:L667" si="247">IF($C659=0,"-",N659/$C659)</f>
        <v>0.35170384898259377</v>
      </c>
      <c r="K659" s="2">
        <f t="shared" si="247"/>
        <v>0.64282912478548659</v>
      </c>
      <c r="L659" s="2">
        <f t="shared" si="247"/>
        <v>4.9521941652365779E-3</v>
      </c>
      <c r="M659" s="2">
        <f t="shared" ref="M659:M667" si="248">IF(C659=0,"-",(1-J659-K659-L659))</f>
        <v>5.1483206668305817E-4</v>
      </c>
      <c r="N659" s="1">
        <v>14346</v>
      </c>
      <c r="O659" s="1">
        <v>26221</v>
      </c>
      <c r="P659">
        <v>202</v>
      </c>
      <c r="Q659"/>
      <c r="R659" s="53"/>
      <c r="S659" s="53"/>
      <c r="T659" s="53"/>
      <c r="U659">
        <v>21</v>
      </c>
      <c r="V659" s="53"/>
      <c r="W659" s="53"/>
      <c r="X659" s="53"/>
      <c r="Y659" s="53"/>
      <c r="Z659" s="53"/>
      <c r="AG659" s="5">
        <f>IF(Q659&gt;0,RANK(Q659,(N659:P659,Q659:AE659)),0)</f>
        <v>0</v>
      </c>
      <c r="AH659" s="5">
        <f>IF(R659&gt;0,RANK(R659,(N659:P659,Q659:AE659)),0)</f>
        <v>0</v>
      </c>
      <c r="AI659" s="5">
        <f>IF(T659&gt;0,RANK(T659,(N659:P659,Q659:AE659)),0)</f>
        <v>0</v>
      </c>
      <c r="AJ659" s="5">
        <f>IF(S659&gt;0,RANK(S659,(N659:P659,Q659:AE659)),0)</f>
        <v>0</v>
      </c>
      <c r="AK659" s="2">
        <f t="shared" si="240"/>
        <v>0</v>
      </c>
      <c r="AL659" s="2">
        <f t="shared" si="241"/>
        <v>0</v>
      </c>
      <c r="AM659" s="2">
        <f t="shared" si="242"/>
        <v>0</v>
      </c>
      <c r="AN659" s="2">
        <f t="shared" si="243"/>
        <v>0</v>
      </c>
      <c r="AP659" t="s">
        <v>1077</v>
      </c>
      <c r="AQ659" t="s">
        <v>1033</v>
      </c>
      <c r="AT659" s="88">
        <v>55</v>
      </c>
      <c r="AU659" s="90">
        <v>127</v>
      </c>
      <c r="AV659" s="91">
        <f t="shared" ref="AV659:AV666" si="249">AT659*1000+AU659</f>
        <v>55127</v>
      </c>
      <c r="AX659" s="5" t="s">
        <v>199</v>
      </c>
      <c r="AY659" s="88"/>
      <c r="AZ659" s="90"/>
      <c r="BA659" s="91"/>
      <c r="BC659" s="5"/>
      <c r="BD659" s="1"/>
      <c r="BE659" s="1"/>
      <c r="BF659" s="1"/>
      <c r="BG659" s="1"/>
      <c r="BH659" s="1"/>
      <c r="BI659" s="1"/>
      <c r="BJ659" s="1"/>
      <c r="BK659" s="1"/>
      <c r="BL659" s="1"/>
    </row>
    <row r="660" spans="1:64" hidden="1" outlineLevel="1">
      <c r="A660" t="s">
        <v>1078</v>
      </c>
      <c r="B660" t="s">
        <v>1033</v>
      </c>
      <c r="C660" s="1">
        <f t="shared" si="244"/>
        <v>7493</v>
      </c>
      <c r="D660" s="5">
        <f>IF(N660&gt;0, RANK(N660,(N660:P660,Q660:AJ660)),0)</f>
        <v>2</v>
      </c>
      <c r="E660" s="5">
        <f>IF(O660&gt;0,RANK(O660,(N660:P660,Q660:AJ660)),0)</f>
        <v>1</v>
      </c>
      <c r="F660" s="5">
        <f>IF(P660&gt;0,RANK(P660,(N660:P660,Q660:AJ660)),0)</f>
        <v>3</v>
      </c>
      <c r="G660" s="1">
        <f t="shared" si="245"/>
        <v>1122</v>
      </c>
      <c r="H660" s="2">
        <f t="shared" si="246"/>
        <v>0.14973975710663287</v>
      </c>
      <c r="I660" s="2"/>
      <c r="J660" s="2">
        <f t="shared" si="247"/>
        <v>0.42119311357266781</v>
      </c>
      <c r="K660" s="2">
        <f t="shared" si="247"/>
        <v>0.57093287067930065</v>
      </c>
      <c r="L660" s="2">
        <f t="shared" si="247"/>
        <v>7.874015748031496E-3</v>
      </c>
      <c r="M660" s="2">
        <f t="shared" si="248"/>
        <v>-1.3877787807814457E-17</v>
      </c>
      <c r="N660" s="1">
        <v>3156</v>
      </c>
      <c r="O660" s="1">
        <v>4278</v>
      </c>
      <c r="P660">
        <v>59</v>
      </c>
      <c r="Q660"/>
      <c r="R660" s="53"/>
      <c r="S660" s="53"/>
      <c r="T660" s="53"/>
      <c r="U660">
        <v>0</v>
      </c>
      <c r="V660" s="53"/>
      <c r="W660" s="53"/>
      <c r="X660" s="53"/>
      <c r="Y660" s="53"/>
      <c r="Z660" s="53"/>
      <c r="AG660" s="5">
        <f>IF(Q660&gt;0,RANK(Q660,(N660:P660,Q660:AE660)),0)</f>
        <v>0</v>
      </c>
      <c r="AH660" s="5">
        <f>IF(R660&gt;0,RANK(R660,(N660:P660,Q660:AE660)),0)</f>
        <v>0</v>
      </c>
      <c r="AI660" s="5">
        <f>IF(T660&gt;0,RANK(T660,(N660:P660,Q660:AE660)),0)</f>
        <v>0</v>
      </c>
      <c r="AJ660" s="5">
        <f>IF(S660&gt;0,RANK(S660,(N660:P660,Q660:AE660)),0)</f>
        <v>0</v>
      </c>
      <c r="AK660" s="2">
        <f t="shared" si="240"/>
        <v>0</v>
      </c>
      <c r="AL660" s="2">
        <f t="shared" si="241"/>
        <v>0</v>
      </c>
      <c r="AM660" s="2">
        <f t="shared" si="242"/>
        <v>0</v>
      </c>
      <c r="AN660" s="2">
        <f t="shared" si="243"/>
        <v>0</v>
      </c>
      <c r="AP660" t="s">
        <v>1078</v>
      </c>
      <c r="AQ660" t="s">
        <v>1033</v>
      </c>
      <c r="AT660" s="88">
        <v>55</v>
      </c>
      <c r="AU660" s="90">
        <v>129</v>
      </c>
      <c r="AV660" s="91">
        <f t="shared" si="249"/>
        <v>55129</v>
      </c>
      <c r="AX660" s="5" t="s">
        <v>199</v>
      </c>
      <c r="AY660" s="88"/>
      <c r="AZ660" s="90"/>
      <c r="BA660" s="91"/>
      <c r="BC660" s="5"/>
      <c r="BD660" s="1"/>
      <c r="BE660" s="1"/>
      <c r="BF660" s="1"/>
      <c r="BG660" s="1"/>
      <c r="BH660" s="1"/>
      <c r="BI660" s="1"/>
      <c r="BJ660" s="1"/>
      <c r="BK660" s="1"/>
      <c r="BL660" s="1"/>
    </row>
    <row r="661" spans="1:64" hidden="1" outlineLevel="1">
      <c r="A661" t="s">
        <v>393</v>
      </c>
      <c r="B661" t="s">
        <v>1033</v>
      </c>
      <c r="C661" s="1">
        <f t="shared" si="244"/>
        <v>69203</v>
      </c>
      <c r="D661" s="5">
        <f>IF(N661&gt;0, RANK(N661,(N661:P661,Q661:AJ661)),0)</f>
        <v>2</v>
      </c>
      <c r="E661" s="5">
        <f>IF(O661&gt;0,RANK(O661,(N661:P661,Q661:AJ661)),0)</f>
        <v>1</v>
      </c>
      <c r="F661" s="5">
        <f>IF(P661&gt;0,RANK(P661,(N661:P661,Q661:AJ661)),0)</f>
        <v>3</v>
      </c>
      <c r="G661" s="1">
        <f t="shared" si="245"/>
        <v>35672</v>
      </c>
      <c r="H661" s="2">
        <f t="shared" si="246"/>
        <v>0.51546898255855955</v>
      </c>
      <c r="I661" s="2"/>
      <c r="J661" s="2">
        <f t="shared" si="247"/>
        <v>0.24036530208227966</v>
      </c>
      <c r="K661" s="2">
        <f t="shared" si="247"/>
        <v>0.75583428464083924</v>
      </c>
      <c r="L661" s="2">
        <f t="shared" si="247"/>
        <v>3.5547591867404593E-3</v>
      </c>
      <c r="M661" s="2">
        <f t="shared" si="248"/>
        <v>2.4565409014061686E-4</v>
      </c>
      <c r="N661" s="1">
        <v>16634</v>
      </c>
      <c r="O661" s="1">
        <v>52306</v>
      </c>
      <c r="P661">
        <v>246</v>
      </c>
      <c r="Q661"/>
      <c r="R661" s="53"/>
      <c r="S661" s="53"/>
      <c r="T661" s="53"/>
      <c r="U661">
        <v>17</v>
      </c>
      <c r="V661" s="53"/>
      <c r="W661" s="53"/>
      <c r="X661" s="53"/>
      <c r="Y661" s="53"/>
      <c r="Z661" s="53"/>
      <c r="AG661" s="5">
        <f>IF(Q661&gt;0,RANK(Q661,(N661:P661,Q661:AE661)),0)</f>
        <v>0</v>
      </c>
      <c r="AH661" s="5">
        <f>IF(R661&gt;0,RANK(R661,(N661:P661,Q661:AE661)),0)</f>
        <v>0</v>
      </c>
      <c r="AI661" s="5">
        <f>IF(T661&gt;0,RANK(T661,(N661:P661,Q661:AE661)),0)</f>
        <v>0</v>
      </c>
      <c r="AJ661" s="5">
        <f>IF(S661&gt;0,RANK(S661,(N661:P661,Q661:AE661)),0)</f>
        <v>0</v>
      </c>
      <c r="AK661" s="2">
        <f t="shared" si="240"/>
        <v>0</v>
      </c>
      <c r="AL661" s="2">
        <f t="shared" si="241"/>
        <v>0</v>
      </c>
      <c r="AM661" s="2">
        <f t="shared" si="242"/>
        <v>0</v>
      </c>
      <c r="AN661" s="2">
        <f t="shared" si="243"/>
        <v>0</v>
      </c>
      <c r="AP661" t="s">
        <v>393</v>
      </c>
      <c r="AQ661" t="s">
        <v>1033</v>
      </c>
      <c r="AT661" s="88">
        <v>55</v>
      </c>
      <c r="AU661" s="90">
        <v>131</v>
      </c>
      <c r="AV661" s="91">
        <f t="shared" si="249"/>
        <v>55131</v>
      </c>
      <c r="AX661" s="5" t="s">
        <v>199</v>
      </c>
      <c r="AY661" s="88"/>
      <c r="AZ661" s="90"/>
      <c r="BA661" s="91"/>
      <c r="BC661" s="5"/>
      <c r="BD661" s="1"/>
      <c r="BE661" s="1"/>
      <c r="BF661" s="1"/>
      <c r="BG661" s="1"/>
      <c r="BH661" s="1"/>
      <c r="BI661" s="1"/>
      <c r="BJ661" s="1"/>
      <c r="BK661" s="1"/>
      <c r="BL661" s="1"/>
    </row>
    <row r="662" spans="1:64" hidden="1" outlineLevel="1">
      <c r="A662" t="s">
        <v>1079</v>
      </c>
      <c r="B662" t="s">
        <v>1033</v>
      </c>
      <c r="C662" s="1">
        <f t="shared" si="244"/>
        <v>213332</v>
      </c>
      <c r="D662" s="5">
        <f>IF(N662&gt;0, RANK(N662,(N662:P662,Q662:AJ662)),0)</f>
        <v>2</v>
      </c>
      <c r="E662" s="5">
        <f>IF(O662&gt;0,RANK(O662,(N662:P662,Q662:AJ662)),0)</f>
        <v>1</v>
      </c>
      <c r="F662" s="5">
        <f>IF(P662&gt;0,RANK(P662,(N662:P662,Q662:AJ662)),0)</f>
        <v>3</v>
      </c>
      <c r="G662" s="1">
        <f t="shared" si="245"/>
        <v>96082</v>
      </c>
      <c r="H662" s="2">
        <f t="shared" si="246"/>
        <v>0.45038718991993698</v>
      </c>
      <c r="I662" s="2"/>
      <c r="J662" s="2">
        <f t="shared" si="247"/>
        <v>0.27297358108488179</v>
      </c>
      <c r="K662" s="2">
        <f t="shared" si="247"/>
        <v>0.72336077100481877</v>
      </c>
      <c r="L662" s="2">
        <f t="shared" si="247"/>
        <v>3.3093956837230232E-3</v>
      </c>
      <c r="M662" s="2">
        <f t="shared" si="248"/>
        <v>3.5625222657641783E-4</v>
      </c>
      <c r="N662" s="1">
        <v>58234</v>
      </c>
      <c r="O662" s="1">
        <v>154316</v>
      </c>
      <c r="P662">
        <v>706</v>
      </c>
      <c r="Q662"/>
      <c r="R662" s="53"/>
      <c r="S662" s="53"/>
      <c r="T662" s="53"/>
      <c r="U662">
        <v>76</v>
      </c>
      <c r="V662" s="53"/>
      <c r="W662" s="53"/>
      <c r="X662" s="53"/>
      <c r="Y662" s="53"/>
      <c r="Z662" s="53"/>
      <c r="AG662" s="5">
        <f>IF(Q662&gt;0,RANK(Q662,(N662:P662,Q662:AE662)),0)</f>
        <v>0</v>
      </c>
      <c r="AH662" s="5">
        <f>IF(R662&gt;0,RANK(R662,(N662:P662,Q662:AE662)),0)</f>
        <v>0</v>
      </c>
      <c r="AI662" s="5">
        <f>IF(T662&gt;0,RANK(T662,(N662:P662,Q662:AE662)),0)</f>
        <v>0</v>
      </c>
      <c r="AJ662" s="5">
        <f>IF(S662&gt;0,RANK(S662,(N662:P662,Q662:AE662)),0)</f>
        <v>0</v>
      </c>
      <c r="AK662" s="2">
        <f t="shared" si="240"/>
        <v>0</v>
      </c>
      <c r="AL662" s="2">
        <f t="shared" si="241"/>
        <v>0</v>
      </c>
      <c r="AM662" s="2">
        <f t="shared" si="242"/>
        <v>0</v>
      </c>
      <c r="AN662" s="2">
        <f t="shared" si="243"/>
        <v>0</v>
      </c>
      <c r="AP662" t="s">
        <v>1079</v>
      </c>
      <c r="AQ662" t="s">
        <v>1033</v>
      </c>
      <c r="AT662" s="88">
        <v>55</v>
      </c>
      <c r="AU662" s="90">
        <v>133</v>
      </c>
      <c r="AV662" s="91">
        <f t="shared" si="249"/>
        <v>55133</v>
      </c>
      <c r="AX662" s="5" t="s">
        <v>199</v>
      </c>
      <c r="AY662" s="88"/>
      <c r="AZ662" s="90"/>
      <c r="BA662" s="91"/>
      <c r="BC662" s="5"/>
      <c r="BD662" s="1"/>
      <c r="BE662" s="1"/>
      <c r="BF662" s="1"/>
      <c r="BG662" s="1"/>
      <c r="BH662" s="1"/>
      <c r="BI662" s="1"/>
      <c r="BJ662" s="1"/>
      <c r="BK662" s="1"/>
      <c r="BL662" s="1"/>
    </row>
    <row r="663" spans="1:64" hidden="1" outlineLevel="1">
      <c r="A663" t="s">
        <v>1080</v>
      </c>
      <c r="B663" t="s">
        <v>1033</v>
      </c>
      <c r="C663" s="1">
        <f t="shared" si="244"/>
        <v>21799</v>
      </c>
      <c r="D663" s="5">
        <f>IF(N663&gt;0, RANK(N663,(N663:P663,Q663:AJ663)),0)</f>
        <v>2</v>
      </c>
      <c r="E663" s="5">
        <f>IF(O663&gt;0,RANK(O663,(N663:P663,Q663:AJ663)),0)</f>
        <v>1</v>
      </c>
      <c r="F663" s="5">
        <f>IF(P663&gt;0,RANK(P663,(N663:P663,Q663:AJ663)),0)</f>
        <v>3</v>
      </c>
      <c r="G663" s="1">
        <f t="shared" si="245"/>
        <v>6530</v>
      </c>
      <c r="H663" s="2">
        <f t="shared" si="246"/>
        <v>0.29955502545988349</v>
      </c>
      <c r="I663" s="2"/>
      <c r="J663" s="2">
        <f t="shared" si="247"/>
        <v>0.34698839396302583</v>
      </c>
      <c r="K663" s="2">
        <f t="shared" si="247"/>
        <v>0.64654341942290927</v>
      </c>
      <c r="L663" s="2">
        <f t="shared" si="247"/>
        <v>5.8718289829808703E-3</v>
      </c>
      <c r="M663" s="2">
        <f t="shared" si="248"/>
        <v>5.9635763108402667E-4</v>
      </c>
      <c r="N663" s="1">
        <v>7564</v>
      </c>
      <c r="O663" s="1">
        <v>14094</v>
      </c>
      <c r="P663">
        <v>128</v>
      </c>
      <c r="Q663"/>
      <c r="R663" s="53"/>
      <c r="S663" s="53"/>
      <c r="T663" s="53"/>
      <c r="U663">
        <v>13</v>
      </c>
      <c r="V663" s="53"/>
      <c r="W663" s="53"/>
      <c r="X663" s="53"/>
      <c r="Y663" s="53"/>
      <c r="Z663" s="53"/>
      <c r="AG663" s="5">
        <f>IF(Q663&gt;0,RANK(Q663,(N663:P663,Q663:AE663)),0)</f>
        <v>0</v>
      </c>
      <c r="AH663" s="5">
        <f>IF(R663&gt;0,RANK(R663,(N663:P663,Q663:AE663)),0)</f>
        <v>0</v>
      </c>
      <c r="AI663" s="5">
        <f>IF(T663&gt;0,RANK(T663,(N663:P663,Q663:AE663)),0)</f>
        <v>0</v>
      </c>
      <c r="AJ663" s="5">
        <f>IF(S663&gt;0,RANK(S663,(N663:P663,Q663:AE663)),0)</f>
        <v>0</v>
      </c>
      <c r="AK663" s="2">
        <f t="shared" si="240"/>
        <v>0</v>
      </c>
      <c r="AL663" s="2">
        <f t="shared" si="241"/>
        <v>0</v>
      </c>
      <c r="AM663" s="2">
        <f t="shared" si="242"/>
        <v>0</v>
      </c>
      <c r="AN663" s="2">
        <f t="shared" si="243"/>
        <v>0</v>
      </c>
      <c r="AP663" t="s">
        <v>1080</v>
      </c>
      <c r="AQ663" t="s">
        <v>1033</v>
      </c>
      <c r="AT663" s="88">
        <v>55</v>
      </c>
      <c r="AU663" s="90">
        <v>135</v>
      </c>
      <c r="AV663" s="91">
        <f t="shared" si="249"/>
        <v>55135</v>
      </c>
      <c r="AX663" s="5" t="s">
        <v>199</v>
      </c>
      <c r="AY663" s="88"/>
      <c r="AZ663" s="90"/>
      <c r="BA663" s="91"/>
      <c r="BC663" s="5"/>
      <c r="BD663" s="1"/>
      <c r="BE663" s="1"/>
      <c r="BF663" s="1"/>
      <c r="BG663" s="1"/>
      <c r="BH663" s="1"/>
      <c r="BI663" s="1"/>
      <c r="BJ663" s="1"/>
      <c r="BK663" s="1"/>
      <c r="BL663" s="1"/>
    </row>
    <row r="664" spans="1:64" hidden="1" outlineLevel="1">
      <c r="A664" t="s">
        <v>1081</v>
      </c>
      <c r="B664" t="s">
        <v>1033</v>
      </c>
      <c r="C664" s="1">
        <f t="shared" si="244"/>
        <v>10292</v>
      </c>
      <c r="D664" s="5">
        <f>IF(N664&gt;0, RANK(N664,(N664:P664,Q664:AJ664)),0)</f>
        <v>2</v>
      </c>
      <c r="E664" s="5">
        <f>IF(O664&gt;0,RANK(O664,(N664:P664,Q664:AJ664)),0)</f>
        <v>1</v>
      </c>
      <c r="F664" s="5">
        <f>IF(P664&gt;0,RANK(P664,(N664:P664,Q664:AJ664)),0)</f>
        <v>3</v>
      </c>
      <c r="G664" s="1">
        <f t="shared" si="245"/>
        <v>2709</v>
      </c>
      <c r="H664" s="2">
        <f t="shared" si="246"/>
        <v>0.26321414691022155</v>
      </c>
      <c r="I664" s="2"/>
      <c r="J664" s="2">
        <f t="shared" si="247"/>
        <v>0.36474931986008552</v>
      </c>
      <c r="K664" s="2">
        <f t="shared" si="247"/>
        <v>0.62796346677030701</v>
      </c>
      <c r="L664" s="2">
        <f t="shared" si="247"/>
        <v>6.704236300038865E-3</v>
      </c>
      <c r="M664" s="2">
        <f t="shared" si="248"/>
        <v>5.8297706956860536E-4</v>
      </c>
      <c r="N664" s="1">
        <v>3754</v>
      </c>
      <c r="O664" s="1">
        <v>6463</v>
      </c>
      <c r="P664">
        <v>69</v>
      </c>
      <c r="Q664"/>
      <c r="R664" s="53"/>
      <c r="S664" s="53"/>
      <c r="T664" s="53"/>
      <c r="U664">
        <v>6</v>
      </c>
      <c r="V664" s="53"/>
      <c r="W664" s="53"/>
      <c r="X664" s="53"/>
      <c r="Y664" s="53"/>
      <c r="Z664" s="53"/>
      <c r="AG664" s="5">
        <f>IF(Q664&gt;0,RANK(Q664,(N664:P664,Q664:AE664)),0)</f>
        <v>0</v>
      </c>
      <c r="AH664" s="5">
        <f>IF(R664&gt;0,RANK(R664,(N664:P664,Q664:AE664)),0)</f>
        <v>0</v>
      </c>
      <c r="AI664" s="5">
        <f>IF(T664&gt;0,RANK(T664,(N664:P664,Q664:AE664)),0)</f>
        <v>0</v>
      </c>
      <c r="AJ664" s="5">
        <f>IF(S664&gt;0,RANK(S664,(N664:P664,Q664:AE664)),0)</f>
        <v>0</v>
      </c>
      <c r="AK664" s="2">
        <f t="shared" si="240"/>
        <v>0</v>
      </c>
      <c r="AL664" s="2">
        <f t="shared" si="241"/>
        <v>0</v>
      </c>
      <c r="AM664" s="2">
        <f t="shared" si="242"/>
        <v>0</v>
      </c>
      <c r="AN664" s="2">
        <f t="shared" si="243"/>
        <v>0</v>
      </c>
      <c r="AP664" t="s">
        <v>1081</v>
      </c>
      <c r="AQ664" t="s">
        <v>1033</v>
      </c>
      <c r="AT664" s="88">
        <v>55</v>
      </c>
      <c r="AU664" s="90">
        <v>137</v>
      </c>
      <c r="AV664" s="91">
        <f t="shared" si="249"/>
        <v>55137</v>
      </c>
      <c r="AX664" s="5" t="s">
        <v>199</v>
      </c>
      <c r="AY664" s="88"/>
      <c r="AZ664" s="90"/>
      <c r="BA664" s="91"/>
      <c r="BC664" s="5"/>
      <c r="BD664" s="1"/>
      <c r="BE664" s="1"/>
      <c r="BF664" s="1"/>
      <c r="BG664" s="1"/>
      <c r="BH664" s="1"/>
      <c r="BI664" s="1"/>
      <c r="BJ664" s="1"/>
      <c r="BK664" s="1"/>
      <c r="BL664" s="1"/>
    </row>
    <row r="665" spans="1:64" hidden="1" outlineLevel="1">
      <c r="A665" t="s">
        <v>1082</v>
      </c>
      <c r="B665" t="s">
        <v>1033</v>
      </c>
      <c r="C665" s="1">
        <f t="shared" si="244"/>
        <v>71272</v>
      </c>
      <c r="D665" s="5">
        <f>IF(N665&gt;0, RANK(N665,(N665:P665,Q665:AJ665)),0)</f>
        <v>2</v>
      </c>
      <c r="E665" s="5">
        <f>IF(O665&gt;0,RANK(O665,(N665:P665,Q665:AJ665)),0)</f>
        <v>1</v>
      </c>
      <c r="F665" s="5">
        <f>IF(P665&gt;0,RANK(P665,(N665:P665,Q665:AJ665)),0)</f>
        <v>3</v>
      </c>
      <c r="G665" s="1">
        <f t="shared" si="245"/>
        <v>8996</v>
      </c>
      <c r="H665" s="2">
        <f t="shared" si="246"/>
        <v>0.12622067572118084</v>
      </c>
      <c r="I665" s="2"/>
      <c r="J665" s="2">
        <f t="shared" si="247"/>
        <v>0.43333988101919407</v>
      </c>
      <c r="K665" s="2">
        <f t="shared" si="247"/>
        <v>0.55956055674037486</v>
      </c>
      <c r="L665" s="2">
        <f t="shared" si="247"/>
        <v>6.2577169154787293E-3</v>
      </c>
      <c r="M665" s="2">
        <f t="shared" si="248"/>
        <v>8.4184532495233839E-4</v>
      </c>
      <c r="N665" s="1">
        <v>30885</v>
      </c>
      <c r="O665" s="1">
        <v>39881</v>
      </c>
      <c r="P665">
        <v>446</v>
      </c>
      <c r="Q665"/>
      <c r="R665" s="53"/>
      <c r="S665" s="53"/>
      <c r="T665" s="53"/>
      <c r="U665">
        <v>60</v>
      </c>
      <c r="V665" s="53"/>
      <c r="W665" s="53"/>
      <c r="X665" s="53"/>
      <c r="Y665" s="53"/>
      <c r="Z665" s="53"/>
      <c r="AG665" s="5">
        <f>IF(Q665&gt;0,RANK(Q665,(N665:P665,Q665:AE665)),0)</f>
        <v>0</v>
      </c>
      <c r="AH665" s="5">
        <f>IF(R665&gt;0,RANK(R665,(N665:P665,Q665:AE665)),0)</f>
        <v>0</v>
      </c>
      <c r="AI665" s="5">
        <f>IF(T665&gt;0,RANK(T665,(N665:P665,Q665:AE665)),0)</f>
        <v>0</v>
      </c>
      <c r="AJ665" s="5">
        <f>IF(S665&gt;0,RANK(S665,(N665:P665,Q665:AE665)),0)</f>
        <v>0</v>
      </c>
      <c r="AK665" s="2">
        <f t="shared" si="240"/>
        <v>0</v>
      </c>
      <c r="AL665" s="2">
        <f t="shared" si="241"/>
        <v>0</v>
      </c>
      <c r="AM665" s="2">
        <f t="shared" si="242"/>
        <v>0</v>
      </c>
      <c r="AN665" s="2">
        <f t="shared" si="243"/>
        <v>0</v>
      </c>
      <c r="AP665" t="s">
        <v>1082</v>
      </c>
      <c r="AQ665" t="s">
        <v>1033</v>
      </c>
      <c r="AT665" s="88">
        <v>55</v>
      </c>
      <c r="AU665" s="90">
        <v>139</v>
      </c>
      <c r="AV665" s="91">
        <f t="shared" si="249"/>
        <v>55139</v>
      </c>
      <c r="AX665" s="5" t="s">
        <v>199</v>
      </c>
      <c r="AY665" s="88"/>
      <c r="AZ665" s="90"/>
      <c r="BA665" s="91"/>
      <c r="BC665" s="5"/>
      <c r="BD665" s="1"/>
      <c r="BE665" s="1"/>
      <c r="BF665" s="1"/>
      <c r="BG665" s="1"/>
      <c r="BH665" s="1"/>
      <c r="BI665" s="1"/>
      <c r="BJ665" s="1"/>
      <c r="BK665" s="1"/>
      <c r="BL665" s="1"/>
    </row>
    <row r="666" spans="1:64" hidden="1" outlineLevel="1">
      <c r="A666" t="s">
        <v>555</v>
      </c>
      <c r="B666" t="s">
        <v>1033</v>
      </c>
      <c r="C666" s="1">
        <f t="shared" si="244"/>
        <v>32013</v>
      </c>
      <c r="D666" s="5">
        <f>IF(N666&gt;0, RANK(N666,(N666:P666,Q666:AJ666)),0)</f>
        <v>2</v>
      </c>
      <c r="E666" s="5">
        <f>IF(O666&gt;0,RANK(O666,(N666:P666,Q666:AJ666)),0)</f>
        <v>1</v>
      </c>
      <c r="F666" s="5">
        <f>IF(P666&gt;0,RANK(P666,(N666:P666,Q666:AJ666)),0)</f>
        <v>3</v>
      </c>
      <c r="G666" s="1">
        <f t="shared" si="245"/>
        <v>5364</v>
      </c>
      <c r="H666" s="2">
        <f t="shared" si="246"/>
        <v>0.16755692999718863</v>
      </c>
      <c r="I666" s="2"/>
      <c r="J666" s="2">
        <f t="shared" si="247"/>
        <v>0.41142660794052416</v>
      </c>
      <c r="K666" s="2">
        <f t="shared" si="247"/>
        <v>0.57898353793771284</v>
      </c>
      <c r="L666" s="2">
        <f t="shared" si="247"/>
        <v>8.7776840658482496E-3</v>
      </c>
      <c r="M666" s="2">
        <f t="shared" si="248"/>
        <v>8.1217005591469223E-4</v>
      </c>
      <c r="N666" s="1">
        <v>13171</v>
      </c>
      <c r="O666" s="1">
        <v>18535</v>
      </c>
      <c r="P666">
        <v>281</v>
      </c>
      <c r="Q666"/>
      <c r="R666" s="53"/>
      <c r="S666" s="53"/>
      <c r="T666" s="53"/>
      <c r="U666">
        <v>26</v>
      </c>
      <c r="V666" s="53"/>
      <c r="W666" s="53"/>
      <c r="X666" s="53"/>
      <c r="Y666" s="53"/>
      <c r="Z666" s="53"/>
      <c r="AG666" s="5">
        <f>IF(Q666&gt;0,RANK(Q666,(N666:P666,Q666:AE666)),0)</f>
        <v>0</v>
      </c>
      <c r="AH666" s="5">
        <f>IF(R666&gt;0,RANK(R666,(N666:P666,Q666:AE666)),0)</f>
        <v>0</v>
      </c>
      <c r="AI666" s="5">
        <f>IF(T666&gt;0,RANK(T666,(N666:P666,Q666:AE666)),0)</f>
        <v>0</v>
      </c>
      <c r="AJ666" s="5">
        <f>IF(S666&gt;0,RANK(S666,(N666:P666,Q666:AE666)),0)</f>
        <v>0</v>
      </c>
      <c r="AK666" s="2">
        <f t="shared" si="240"/>
        <v>0</v>
      </c>
      <c r="AL666" s="2">
        <f t="shared" si="241"/>
        <v>0</v>
      </c>
      <c r="AM666" s="2">
        <f t="shared" si="242"/>
        <v>0</v>
      </c>
      <c r="AN666" s="2">
        <f t="shared" si="243"/>
        <v>0</v>
      </c>
      <c r="AP666" t="s">
        <v>555</v>
      </c>
      <c r="AQ666" t="s">
        <v>1033</v>
      </c>
      <c r="AT666" s="88">
        <v>55</v>
      </c>
      <c r="AU666" s="90">
        <v>141</v>
      </c>
      <c r="AV666" s="91">
        <f t="shared" si="249"/>
        <v>55141</v>
      </c>
      <c r="AX666" s="5" t="s">
        <v>199</v>
      </c>
      <c r="AY666" s="88"/>
      <c r="AZ666" s="90"/>
      <c r="BA666" s="91"/>
      <c r="BC666" s="5"/>
      <c r="BD666" s="1"/>
      <c r="BE666" s="1"/>
      <c r="BF666" s="1"/>
      <c r="BG666" s="1"/>
      <c r="BH666" s="1"/>
      <c r="BI666" s="1"/>
      <c r="BJ666" s="1"/>
      <c r="BK666" s="1"/>
      <c r="BL666" s="1"/>
    </row>
    <row r="667" spans="1:64" collapsed="1">
      <c r="A667" t="s">
        <v>1083</v>
      </c>
      <c r="B667" t="s">
        <v>126</v>
      </c>
      <c r="C667" s="1">
        <f t="shared" si="244"/>
        <v>2516065</v>
      </c>
      <c r="D667" s="5">
        <f>IF(N667&gt;0, RANK(N667,(N667:P667,Q667:AJ667)),0)</f>
        <v>2</v>
      </c>
      <c r="E667" s="5">
        <f>IF(O667&gt;0,RANK(O667,(N667:P667,Q667:AJ667)),0)</f>
        <v>1</v>
      </c>
      <c r="F667" s="5">
        <f>IF(P667&gt;0,RANK(P667,(N667:P667,Q667:AJ667)),0)</f>
        <v>3</v>
      </c>
      <c r="G667" s="1">
        <f t="shared" si="245"/>
        <v>171105</v>
      </c>
      <c r="H667" s="2">
        <f t="shared" si="246"/>
        <v>6.8004999870830043E-2</v>
      </c>
      <c r="I667" s="2"/>
      <c r="J667" s="2">
        <f t="shared" si="247"/>
        <v>0.46281793196916615</v>
      </c>
      <c r="K667" s="2">
        <f t="shared" si="247"/>
        <v>0.53082293183999618</v>
      </c>
      <c r="L667" s="2">
        <f t="shared" si="247"/>
        <v>5.7482616705053328E-3</v>
      </c>
      <c r="M667" s="2">
        <f t="shared" si="248"/>
        <v>6.1087452033238912E-4</v>
      </c>
      <c r="N667" s="1">
        <f t="shared" ref="N667:P667" si="250">SUM(N595:N666)</f>
        <v>1164480</v>
      </c>
      <c r="O667" s="1">
        <f t="shared" si="250"/>
        <v>1335585</v>
      </c>
      <c r="P667" s="1">
        <f t="shared" si="250"/>
        <v>14463</v>
      </c>
      <c r="S667" s="53"/>
      <c r="T667" s="53"/>
      <c r="U667" s="1">
        <f t="shared" ref="U667" si="251">SUM(U595:U666)</f>
        <v>1537</v>
      </c>
      <c r="V667" s="53"/>
      <c r="AG667" s="5">
        <f>IF(Q667&gt;0,RANK(Q667,(N667:P667,Q667:AE667)),0)</f>
        <v>0</v>
      </c>
      <c r="AH667" s="5">
        <f>IF(R667&gt;0,RANK(R667,(N667:P667,Q667:AE667)),0)</f>
        <v>0</v>
      </c>
      <c r="AI667" s="5">
        <f>IF(T667&gt;0,RANK(T667,(N667:P667,Q667:AE667)),0)</f>
        <v>0</v>
      </c>
      <c r="AJ667" s="5">
        <f>IF(S667&gt;0,RANK(S667,(N667:P667,Q667:AE667)),0)</f>
        <v>0</v>
      </c>
      <c r="AK667" s="2">
        <f t="shared" si="240"/>
        <v>0</v>
      </c>
      <c r="AL667" s="2">
        <f t="shared" si="241"/>
        <v>0</v>
      </c>
      <c r="AM667" s="2">
        <f t="shared" si="242"/>
        <v>0</v>
      </c>
      <c r="AN667" s="2">
        <f t="shared" si="243"/>
        <v>0</v>
      </c>
      <c r="AP667" t="s">
        <v>1083</v>
      </c>
      <c r="AQ667" t="s">
        <v>126</v>
      </c>
      <c r="AT667" s="88">
        <v>55</v>
      </c>
      <c r="AU667" s="90"/>
      <c r="AV667" s="88">
        <v>55</v>
      </c>
      <c r="AX667" s="5" t="s">
        <v>978</v>
      </c>
      <c r="AY667" s="88"/>
      <c r="AZ667" s="90"/>
      <c r="BA667" s="88"/>
      <c r="BC667" s="5"/>
      <c r="BD667" s="1"/>
      <c r="BE667" s="1"/>
      <c r="BF667" s="1"/>
      <c r="BG667" s="1"/>
      <c r="BH667" s="1"/>
      <c r="BI667" s="1"/>
      <c r="BJ667" s="1"/>
      <c r="BK667" s="1"/>
      <c r="BL667" s="1"/>
    </row>
  </sheetData>
  <phoneticPr fontId="8"/>
  <conditionalFormatting sqref="D936:D954 D590:D592">
    <cfRule type="cellIs" dxfId="74" priority="25" stopIfTrue="1" operator="equal">
      <formula>1</formula>
    </cfRule>
    <cfRule type="cellIs" dxfId="73" priority="26" stopIfTrue="1" operator="equal">
      <formula>3</formula>
    </cfRule>
  </conditionalFormatting>
  <conditionalFormatting sqref="E936:E954 E590:E592">
    <cfRule type="cellIs" dxfId="72" priority="27" stopIfTrue="1" operator="equal">
      <formula>1</formula>
    </cfRule>
    <cfRule type="cellIs" dxfId="71" priority="28" stopIfTrue="1" operator="equal">
      <formula>3</formula>
    </cfRule>
  </conditionalFormatting>
  <conditionalFormatting sqref="F936:F954 AG936:AJ954 AG2:AJ275 AG477:AJ592 AG277:AJ475 AO476:AO491 AL476:AN476 AO276:AO287 AL276:AN276 F590:F592">
    <cfRule type="cellIs" dxfId="70" priority="29" stopIfTrue="1" operator="equal">
      <formula>1</formula>
    </cfRule>
    <cfRule type="cellIs" dxfId="69" priority="30" stopIfTrue="1" operator="equal">
      <formula>3</formula>
    </cfRule>
  </conditionalFormatting>
  <conditionalFormatting sqref="G1">
    <cfRule type="expression" dxfId="68" priority="31" stopIfTrue="1">
      <formula>IF(#REF!=1,1,0)</formula>
    </cfRule>
    <cfRule type="expression" dxfId="67" priority="32" stopIfTrue="1">
      <formula>IF(#REF!=1,1,0)</formula>
    </cfRule>
  </conditionalFormatting>
  <conditionalFormatting sqref="H1 H593 H668:H65536">
    <cfRule type="expression" dxfId="66" priority="33" stopIfTrue="1">
      <formula>IF(#REF!=1,1,0)</formula>
    </cfRule>
    <cfRule type="expression" dxfId="65" priority="34" stopIfTrue="1">
      <formula>IF(#REF!=1,1,0)</formula>
    </cfRule>
  </conditionalFormatting>
  <conditionalFormatting sqref="G590:G592">
    <cfRule type="expression" dxfId="64" priority="35" stopIfTrue="1">
      <formula>IF(AND(G590&gt;0,#REF!=1),1,0)</formula>
    </cfRule>
    <cfRule type="expression" dxfId="63" priority="36" stopIfTrue="1">
      <formula>IF(AND(G590&gt;0,#REF!=1),1,0)</formula>
    </cfRule>
    <cfRule type="expression" dxfId="62" priority="37" stopIfTrue="1">
      <formula>IF(AND(G590&gt;0,#REF!=1),1,0)</formula>
    </cfRule>
  </conditionalFormatting>
  <conditionalFormatting sqref="H590:H592">
    <cfRule type="expression" dxfId="61" priority="38" stopIfTrue="1">
      <formula>IF(AND(#REF!&gt;0,#REF!=1),1,0)</formula>
    </cfRule>
    <cfRule type="expression" dxfId="60" priority="39" stopIfTrue="1">
      <formula>IF(AND(#REF!&gt;0,#REF!=1),1,0)</formula>
    </cfRule>
    <cfRule type="expression" dxfId="59" priority="40" stopIfTrue="1">
      <formula>IF(AND(#REF!&gt;0,#REF!=1),1,0)</formula>
    </cfRule>
  </conditionalFormatting>
  <conditionalFormatting sqref="D2:D589">
    <cfRule type="cellIs" dxfId="58" priority="15" stopIfTrue="1" operator="equal">
      <formula>1</formula>
    </cfRule>
  </conditionalFormatting>
  <conditionalFormatting sqref="E2:E589">
    <cfRule type="cellIs" dxfId="57" priority="16" stopIfTrue="1" operator="equal">
      <formula>1</formula>
    </cfRule>
  </conditionalFormatting>
  <conditionalFormatting sqref="F2:F589">
    <cfRule type="cellIs" dxfId="56" priority="17" stopIfTrue="1" operator="equal">
      <formula>1</formula>
    </cfRule>
    <cfRule type="cellIs" dxfId="55" priority="18" stopIfTrue="1" operator="equal">
      <formula>3</formula>
    </cfRule>
  </conditionalFormatting>
  <conditionalFormatting sqref="G2:G589">
    <cfRule type="expression" dxfId="54" priority="19" stopIfTrue="1">
      <formula>IF(AND(G2&gt;0,D2=1),1,0)</formula>
    </cfRule>
    <cfRule type="expression" dxfId="53" priority="20" stopIfTrue="1">
      <formula>IF(AND(G2&gt;0,E2=1),1,0)</formula>
    </cfRule>
    <cfRule type="expression" dxfId="52" priority="21" stopIfTrue="1">
      <formula>IF(AND(G2&gt;0,F2=1),1,0)</formula>
    </cfRule>
  </conditionalFormatting>
  <conditionalFormatting sqref="H2:H589">
    <cfRule type="expression" dxfId="51" priority="22" stopIfTrue="1">
      <formula>IF(AND(G2&gt;0,D2=1),1,0)</formula>
    </cfRule>
    <cfRule type="expression" dxfId="50" priority="23" stopIfTrue="1">
      <formula>IF(AND(G2&gt;0,E2=1),1,0)</formula>
    </cfRule>
    <cfRule type="expression" dxfId="49" priority="24" stopIfTrue="1">
      <formula>IF(AND(G2&gt;0,F2=1),1,0)</formula>
    </cfRule>
  </conditionalFormatting>
  <conditionalFormatting sqref="D594:D667">
    <cfRule type="cellIs" dxfId="48" priority="3" stopIfTrue="1" operator="equal">
      <formula>1</formula>
    </cfRule>
    <cfRule type="cellIs" dxfId="47" priority="4" stopIfTrue="1" operator="equal">
      <formula>3</formula>
    </cfRule>
  </conditionalFormatting>
  <conditionalFormatting sqref="E594:E667">
    <cfRule type="cellIs" dxfId="46" priority="5" stopIfTrue="1" operator="equal">
      <formula>1</formula>
    </cfRule>
    <cfRule type="cellIs" dxfId="45" priority="6" stopIfTrue="1" operator="equal">
      <formula>3</formula>
    </cfRule>
  </conditionalFormatting>
  <conditionalFormatting sqref="AS594:AS667 F594:F667">
    <cfRule type="cellIs" dxfId="44" priority="7" stopIfTrue="1" operator="equal">
      <formula>1</formula>
    </cfRule>
    <cfRule type="cellIs" dxfId="43" priority="8" stopIfTrue="1" operator="equal">
      <formula>3</formula>
    </cfRule>
  </conditionalFormatting>
  <conditionalFormatting sqref="G594:G667">
    <cfRule type="expression" dxfId="42" priority="9" stopIfTrue="1">
      <formula>IF(AND(G594&gt;0,#REF!=1),1,0)</formula>
    </cfRule>
    <cfRule type="expression" dxfId="41" priority="10" stopIfTrue="1">
      <formula>IF(AND(G594&gt;0,#REF!=1),1,0)</formula>
    </cfRule>
    <cfRule type="expression" dxfId="40" priority="11" stopIfTrue="1">
      <formula>IF(AND(G594&gt;0,#REF!=1),1,0)</formula>
    </cfRule>
  </conditionalFormatting>
  <conditionalFormatting sqref="H594:H667">
    <cfRule type="expression" dxfId="39" priority="12" stopIfTrue="1">
      <formula>IF(AND(#REF!&gt;0,#REF!=1),1,0)</formula>
    </cfRule>
    <cfRule type="expression" dxfId="38" priority="13" stopIfTrue="1">
      <formula>IF(AND(#REF!&gt;0,#REF!=1),1,0)</formula>
    </cfRule>
    <cfRule type="expression" dxfId="37" priority="14" stopIfTrue="1">
      <formula>IF(AND(#REF!&gt;0,#REF!=1),1,0)</formula>
    </cfRule>
  </conditionalFormatting>
  <conditionalFormatting sqref="AG594:AJ667">
    <cfRule type="cellIs" dxfId="36" priority="1" stopIfTrue="1" operator="equal">
      <formula>1</formula>
    </cfRule>
    <cfRule type="cellIs" dxfId="35" priority="2" stopIfTrue="1" operator="equal">
      <formula>3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6"/>
  <sheetViews>
    <sheetView workbookViewId="0">
      <pane xSplit="1" ySplit="1" topLeftCell="D2" activePane="bottomRight" state="frozenSplit"/>
      <selection pane="topRight" activeCell="B1" sqref="B1"/>
      <selection pane="bottomLeft" activeCell="A2" sqref="A2"/>
      <selection pane="bottomRight" activeCell="N336" sqref="N336"/>
    </sheetView>
  </sheetViews>
  <sheetFormatPr baseColWidth="10" defaultRowHeight="13" outlineLevelRow="1" x14ac:dyDescent="0"/>
  <cols>
    <col min="1" max="1" width="16.28515625" customWidth="1"/>
    <col min="2" max="2" width="2.42578125" style="52" customWidth="1"/>
    <col min="3" max="3" width="10.7109375" style="52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7" width="9.7109375" customWidth="1"/>
    <col min="18" max="32" width="8.7109375" customWidth="1"/>
    <col min="33" max="33" width="18.140625" customWidth="1"/>
    <col min="34" max="34" width="14.28515625" customWidth="1"/>
    <col min="35" max="35" width="3" bestFit="1" customWidth="1"/>
    <col min="37" max="37" width="3" style="88" bestFit="1" customWidth="1"/>
    <col min="38" max="38" width="4" style="90" bestFit="1" customWidth="1"/>
    <col min="39" max="39" width="4.140625" style="90" bestFit="1" customWidth="1"/>
    <col min="40" max="40" width="7.140625" style="93" customWidth="1"/>
    <col min="41" max="41" width="6" style="93" bestFit="1" customWidth="1"/>
    <col min="44" max="44" width="6.5703125" style="1" customWidth="1"/>
    <col min="45" max="45" width="5.5703125" style="1" bestFit="1" customWidth="1"/>
  </cols>
  <sheetData>
    <row r="1" spans="1:49">
      <c r="A1" s="52" t="s">
        <v>665</v>
      </c>
      <c r="C1" s="22" t="s">
        <v>489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549</v>
      </c>
      <c r="H1" s="2" t="s">
        <v>178</v>
      </c>
      <c r="I1" s="101"/>
      <c r="J1" s="3" t="str">
        <f>N1</f>
        <v>Democratic</v>
      </c>
      <c r="K1" s="4" t="str">
        <f>O1</f>
        <v>Republican</v>
      </c>
      <c r="L1" s="18" t="str">
        <f>P1</f>
        <v>Independent</v>
      </c>
      <c r="M1" t="s">
        <v>653</v>
      </c>
      <c r="N1" s="3" t="str">
        <f>County!N1</f>
        <v>Democratic</v>
      </c>
      <c r="O1" s="4" t="str">
        <f>County!O1</f>
        <v>Republican</v>
      </c>
      <c r="P1" s="18" t="str">
        <f>County!P1</f>
        <v>Independent</v>
      </c>
      <c r="Q1" s="1" t="str">
        <f>County!Q1</f>
        <v>Libertarian</v>
      </c>
      <c r="R1" s="1" t="str">
        <f>County!R1</f>
        <v>Constitution</v>
      </c>
      <c r="S1" s="1" t="str">
        <f>County!S1</f>
        <v>Green</v>
      </c>
      <c r="T1" s="1" t="str">
        <f>County!T1</f>
        <v>Liberty Union</v>
      </c>
      <c r="U1" s="1" t="str">
        <f>County!U1</f>
        <v>Write-ins</v>
      </c>
      <c r="V1" s="1" t="str">
        <f>County!V1</f>
        <v>State1</v>
      </c>
      <c r="W1" s="1" t="str">
        <f>County!W1</f>
        <v>State2</v>
      </c>
      <c r="X1" s="1" t="str">
        <f>County!X1</f>
        <v>State3</v>
      </c>
      <c r="Y1" s="1">
        <f>County!Y1</f>
        <v>0</v>
      </c>
      <c r="Z1" s="1">
        <f>County!Z1</f>
        <v>0</v>
      </c>
      <c r="AA1" s="1">
        <f>County!AA1</f>
        <v>0</v>
      </c>
      <c r="AB1" s="1">
        <f>County!AB1</f>
        <v>0</v>
      </c>
      <c r="AC1">
        <f>County!AC1</f>
        <v>0</v>
      </c>
      <c r="AD1">
        <f>County!AD1</f>
        <v>0</v>
      </c>
      <c r="AE1">
        <f>County!AE1</f>
        <v>0</v>
      </c>
      <c r="AG1" t="s">
        <v>665</v>
      </c>
      <c r="AH1" t="s">
        <v>199</v>
      </c>
      <c r="AI1" t="s">
        <v>781</v>
      </c>
      <c r="AK1" s="102" t="s">
        <v>114</v>
      </c>
      <c r="AL1" s="90" t="s">
        <v>115</v>
      </c>
      <c r="AM1" s="90" t="s">
        <v>666</v>
      </c>
      <c r="AN1" s="93" t="s">
        <v>738</v>
      </c>
      <c r="AO1" s="93" t="s">
        <v>758</v>
      </c>
      <c r="AP1" s="5" t="s">
        <v>739</v>
      </c>
      <c r="AQ1" s="5" t="s">
        <v>740</v>
      </c>
      <c r="AR1" s="1" t="s">
        <v>201</v>
      </c>
      <c r="AS1" s="1" t="s">
        <v>142</v>
      </c>
      <c r="AU1" s="5" t="s">
        <v>741</v>
      </c>
      <c r="AV1" s="5" t="s">
        <v>742</v>
      </c>
      <c r="AW1" s="5" t="s">
        <v>743</v>
      </c>
    </row>
    <row r="2" spans="1:49">
      <c r="A2" s="7"/>
      <c r="B2" s="7"/>
      <c r="C2" s="1"/>
      <c r="D2" s="7"/>
      <c r="E2" s="7"/>
      <c r="F2" s="7"/>
      <c r="G2" s="53"/>
      <c r="H2" s="56"/>
      <c r="I2" s="6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49" hidden="1" outlineLevel="1">
      <c r="A3" t="s">
        <v>956</v>
      </c>
      <c r="B3" s="7" t="s">
        <v>11</v>
      </c>
      <c r="C3" s="1">
        <f t="shared" ref="C3:C66" si="0">SUM(N3:AE3)</f>
        <v>533</v>
      </c>
      <c r="D3" s="7">
        <f>IF(N3&gt;0, RANK(N3,(N3:P3,Q3:AE3)),0)</f>
        <v>1</v>
      </c>
      <c r="E3" s="7">
        <f>IF(O3&gt;0,RANK(O3,(N3:P3,Q3:AE3)),0)</f>
        <v>2</v>
      </c>
      <c r="F3" s="7">
        <f t="shared" ref="F3:F66" si="1">IF(P3&gt;0,RANK(P3,(N3:AE3)),0)</f>
        <v>0</v>
      </c>
      <c r="G3" s="53">
        <f t="shared" ref="G3:G66" si="2">IF(C3&gt;0,MAX(N3:P3)-LARGE(N3:P3,2),0)</f>
        <v>132</v>
      </c>
      <c r="H3" s="56">
        <f t="shared" ref="H3:H66" si="3">IF(C3&gt;0,G3/C3,0)</f>
        <v>0.24765478424015008</v>
      </c>
      <c r="I3" s="6"/>
      <c r="J3" s="2">
        <f t="shared" ref="J3:J66" si="4">IF(C3=0,"-",N3/C3)</f>
        <v>0.60600375234521575</v>
      </c>
      <c r="K3" s="2">
        <f t="shared" ref="K3:K66" si="5">IF(C3=0,"-",O3/C3)</f>
        <v>0.35834896810506567</v>
      </c>
      <c r="L3" s="2">
        <f t="shared" ref="L3:L66" si="6">IF(C3=0,"-",P3/C3)</f>
        <v>0</v>
      </c>
      <c r="M3" s="2">
        <f t="shared" ref="M3:M66" si="7">IF(C3=0,"-",(1-J3-K3-L3))</f>
        <v>3.564727954971858E-2</v>
      </c>
      <c r="N3" s="1">
        <v>323</v>
      </c>
      <c r="O3" s="1">
        <v>191</v>
      </c>
      <c r="P3" s="1"/>
      <c r="Q3">
        <v>18</v>
      </c>
      <c r="U3" s="1">
        <v>1</v>
      </c>
      <c r="V3" s="1"/>
      <c r="W3" s="1"/>
      <c r="X3" s="1"/>
      <c r="Y3" s="1"/>
      <c r="Z3" s="1"/>
      <c r="AA3" s="1"/>
      <c r="AB3" s="1"/>
      <c r="AG3" t="str">
        <f t="shared" ref="AG3:AG66" si="8">A3</f>
        <v>Acworth</v>
      </c>
      <c r="AH3" t="s">
        <v>985</v>
      </c>
      <c r="AI3">
        <v>2</v>
      </c>
      <c r="AK3" s="88">
        <v>33</v>
      </c>
      <c r="AL3" s="90">
        <v>19</v>
      </c>
      <c r="AM3" s="90">
        <v>5</v>
      </c>
      <c r="AN3" s="93">
        <v>260</v>
      </c>
      <c r="AO3" s="93">
        <f t="shared" ref="AO3:AO66" si="9">AK3*1000+AL3</f>
        <v>33019</v>
      </c>
      <c r="AP3" t="s">
        <v>665</v>
      </c>
      <c r="AQ3">
        <f t="shared" ref="AQ3:AQ66" si="10">AK3*100000+AN3</f>
        <v>3300260</v>
      </c>
      <c r="AU3">
        <v>39.130000000000003</v>
      </c>
      <c r="AV3">
        <v>0.24</v>
      </c>
      <c r="AW3">
        <v>38.89</v>
      </c>
    </row>
    <row r="4" spans="1:49" hidden="1" outlineLevel="1">
      <c r="A4" t="s">
        <v>867</v>
      </c>
      <c r="B4" s="7" t="s">
        <v>11</v>
      </c>
      <c r="C4" s="1">
        <f t="shared" si="0"/>
        <v>399</v>
      </c>
      <c r="D4" s="7">
        <f>IF(N4&gt;0, RANK(N4,(N4:P4,Q4:AE4)),0)</f>
        <v>1</v>
      </c>
      <c r="E4" s="7">
        <f>IF(O4&gt;0,RANK(O4,(N4:P4,Q4:AE4)),0)</f>
        <v>2</v>
      </c>
      <c r="F4" s="7">
        <f t="shared" si="1"/>
        <v>0</v>
      </c>
      <c r="G4" s="53">
        <f t="shared" si="2"/>
        <v>90</v>
      </c>
      <c r="H4" s="56">
        <f t="shared" si="3"/>
        <v>0.22556390977443608</v>
      </c>
      <c r="I4" s="6"/>
      <c r="J4" s="2">
        <f t="shared" si="4"/>
        <v>0.58897243107769426</v>
      </c>
      <c r="K4" s="2">
        <f t="shared" si="5"/>
        <v>0.36340852130325813</v>
      </c>
      <c r="L4" s="2">
        <f t="shared" si="6"/>
        <v>0</v>
      </c>
      <c r="M4" s="2">
        <f t="shared" si="7"/>
        <v>4.7619047619047616E-2</v>
      </c>
      <c r="N4" s="1">
        <v>235</v>
      </c>
      <c r="O4" s="1">
        <v>145</v>
      </c>
      <c r="P4" s="1"/>
      <c r="Q4">
        <v>19</v>
      </c>
      <c r="U4" s="1">
        <v>0</v>
      </c>
      <c r="V4" s="1"/>
      <c r="W4" s="1"/>
      <c r="X4" s="1"/>
      <c r="Y4" s="1"/>
      <c r="Z4" s="1"/>
      <c r="AA4" s="1"/>
      <c r="AB4" s="1"/>
      <c r="AG4" t="str">
        <f t="shared" si="8"/>
        <v>Albany</v>
      </c>
      <c r="AH4" t="s">
        <v>802</v>
      </c>
      <c r="AI4">
        <v>1</v>
      </c>
      <c r="AK4" s="88">
        <v>33</v>
      </c>
      <c r="AL4" s="90">
        <v>3</v>
      </c>
      <c r="AM4" s="90">
        <v>5</v>
      </c>
      <c r="AN4" s="93">
        <v>420</v>
      </c>
      <c r="AO4" s="93">
        <f t="shared" si="9"/>
        <v>33003</v>
      </c>
      <c r="AP4" t="s">
        <v>665</v>
      </c>
      <c r="AQ4">
        <f t="shared" si="10"/>
        <v>3300420</v>
      </c>
      <c r="AU4">
        <v>75.069999999999993</v>
      </c>
      <c r="AV4">
        <v>0.33</v>
      </c>
      <c r="AW4">
        <v>74.739999999999995</v>
      </c>
    </row>
    <row r="5" spans="1:49" hidden="1" outlineLevel="1">
      <c r="A5" t="s">
        <v>957</v>
      </c>
      <c r="B5" s="7" t="s">
        <v>11</v>
      </c>
      <c r="C5" s="1">
        <f t="shared" si="0"/>
        <v>916</v>
      </c>
      <c r="D5" s="7">
        <f>IF(N5&gt;0, RANK(N5,(N5:P5,Q5:AE5)),0)</f>
        <v>1</v>
      </c>
      <c r="E5" s="7">
        <f>IF(O5&gt;0,RANK(O5,(N5:P5,Q5:AE5)),0)</f>
        <v>2</v>
      </c>
      <c r="F5" s="7">
        <f t="shared" si="1"/>
        <v>0</v>
      </c>
      <c r="G5" s="53">
        <f t="shared" si="2"/>
        <v>122</v>
      </c>
      <c r="H5" s="56">
        <f t="shared" si="3"/>
        <v>0.1331877729257642</v>
      </c>
      <c r="I5" s="6"/>
      <c r="J5" s="2">
        <f t="shared" si="4"/>
        <v>0.54585152838427953</v>
      </c>
      <c r="K5" s="2">
        <f t="shared" si="5"/>
        <v>0.4126637554585153</v>
      </c>
      <c r="L5" s="2">
        <f t="shared" si="6"/>
        <v>0</v>
      </c>
      <c r="M5" s="2">
        <f t="shared" si="7"/>
        <v>4.148471615720517E-2</v>
      </c>
      <c r="N5" s="1">
        <v>500</v>
      </c>
      <c r="O5" s="1">
        <v>378</v>
      </c>
      <c r="P5" s="1"/>
      <c r="Q5">
        <v>36</v>
      </c>
      <c r="U5" s="1">
        <v>2</v>
      </c>
      <c r="V5" s="1"/>
      <c r="W5" s="1"/>
      <c r="X5" s="1"/>
      <c r="Y5" s="1"/>
      <c r="Z5" s="1"/>
      <c r="AA5" s="1"/>
      <c r="AB5" s="1"/>
      <c r="AG5" t="str">
        <f t="shared" si="8"/>
        <v>Alexandria</v>
      </c>
      <c r="AH5" t="s">
        <v>14</v>
      </c>
      <c r="AI5">
        <v>2</v>
      </c>
      <c r="AK5" s="88">
        <v>33</v>
      </c>
      <c r="AL5" s="90">
        <v>9</v>
      </c>
      <c r="AM5" s="90">
        <v>5</v>
      </c>
      <c r="AN5" s="93">
        <v>580</v>
      </c>
      <c r="AO5" s="93">
        <f t="shared" si="9"/>
        <v>33009</v>
      </c>
      <c r="AP5" t="s">
        <v>665</v>
      </c>
      <c r="AQ5">
        <f t="shared" si="10"/>
        <v>3300580</v>
      </c>
      <c r="AU5">
        <v>43.09</v>
      </c>
      <c r="AV5">
        <v>0.1</v>
      </c>
      <c r="AW5">
        <v>43</v>
      </c>
    </row>
    <row r="6" spans="1:49" hidden="1" outlineLevel="1">
      <c r="A6" t="s">
        <v>958</v>
      </c>
      <c r="B6" s="7" t="s">
        <v>11</v>
      </c>
      <c r="C6" s="1">
        <f t="shared" si="0"/>
        <v>2158</v>
      </c>
      <c r="D6" s="7">
        <f>IF(N6&gt;0, RANK(N6,(N6:P6,Q6:AE6)),0)</f>
        <v>1</v>
      </c>
      <c r="E6" s="7">
        <f>IF(O6&gt;0,RANK(O6,(N6:P6,Q6:AE6)),0)</f>
        <v>2</v>
      </c>
      <c r="F6" s="7">
        <f t="shared" si="1"/>
        <v>0</v>
      </c>
      <c r="G6" s="53">
        <f t="shared" si="2"/>
        <v>314</v>
      </c>
      <c r="H6" s="56">
        <f t="shared" si="3"/>
        <v>0.14550509731232622</v>
      </c>
      <c r="I6" s="6"/>
      <c r="J6" s="2">
        <f t="shared" si="4"/>
        <v>0.55746061167747918</v>
      </c>
      <c r="K6" s="2">
        <f t="shared" si="5"/>
        <v>0.41195551436515293</v>
      </c>
      <c r="L6" s="2">
        <f t="shared" si="6"/>
        <v>0</v>
      </c>
      <c r="M6" s="2">
        <f t="shared" si="7"/>
        <v>3.0583873957367891E-2</v>
      </c>
      <c r="N6" s="1">
        <v>1203</v>
      </c>
      <c r="O6" s="1">
        <v>889</v>
      </c>
      <c r="P6" s="1"/>
      <c r="Q6">
        <v>64</v>
      </c>
      <c r="U6" s="1">
        <v>2</v>
      </c>
      <c r="V6" s="1"/>
      <c r="W6" s="1"/>
      <c r="X6" s="1"/>
      <c r="Y6" s="1"/>
      <c r="Z6" s="1"/>
      <c r="AA6" s="1"/>
      <c r="AB6" s="1"/>
      <c r="AG6" t="str">
        <f t="shared" si="8"/>
        <v>Allenstown</v>
      </c>
      <c r="AH6" t="s">
        <v>16</v>
      </c>
      <c r="AI6">
        <v>2</v>
      </c>
      <c r="AK6" s="88">
        <v>33</v>
      </c>
      <c r="AL6" s="90">
        <v>13</v>
      </c>
      <c r="AM6" s="90">
        <v>5</v>
      </c>
      <c r="AN6" s="93">
        <v>660</v>
      </c>
      <c r="AO6" s="93">
        <f t="shared" si="9"/>
        <v>33013</v>
      </c>
      <c r="AP6" t="s">
        <v>665</v>
      </c>
      <c r="AQ6">
        <f t="shared" si="10"/>
        <v>3300660</v>
      </c>
      <c r="AU6">
        <v>20.63</v>
      </c>
      <c r="AV6">
        <v>0.11</v>
      </c>
      <c r="AW6">
        <v>20.53</v>
      </c>
    </row>
    <row r="7" spans="1:49" hidden="1" outlineLevel="1">
      <c r="A7" t="s">
        <v>959</v>
      </c>
      <c r="B7" s="7" t="s">
        <v>11</v>
      </c>
      <c r="C7" s="1">
        <f t="shared" si="0"/>
        <v>1018</v>
      </c>
      <c r="D7" s="7">
        <f>IF(N7&gt;0, RANK(N7,(N7:P7,Q7:AE7)),0)</f>
        <v>1</v>
      </c>
      <c r="E7" s="7">
        <f>IF(O7&gt;0,RANK(O7,(N7:P7,Q7:AE7)),0)</f>
        <v>2</v>
      </c>
      <c r="F7" s="7">
        <f t="shared" si="1"/>
        <v>0</v>
      </c>
      <c r="G7" s="53">
        <f t="shared" si="2"/>
        <v>364</v>
      </c>
      <c r="H7" s="56">
        <f t="shared" si="3"/>
        <v>0.35756385068762281</v>
      </c>
      <c r="I7" s="6"/>
      <c r="J7" s="2">
        <f t="shared" si="4"/>
        <v>0.66208251473477409</v>
      </c>
      <c r="K7" s="2">
        <f t="shared" si="5"/>
        <v>0.30451866404715128</v>
      </c>
      <c r="L7" s="2">
        <f t="shared" si="6"/>
        <v>0</v>
      </c>
      <c r="M7" s="2">
        <f t="shared" si="7"/>
        <v>3.3398821218074637E-2</v>
      </c>
      <c r="N7" s="1">
        <v>674</v>
      </c>
      <c r="O7" s="1">
        <v>310</v>
      </c>
      <c r="P7" s="1"/>
      <c r="Q7">
        <v>34</v>
      </c>
      <c r="U7" s="1">
        <v>0</v>
      </c>
      <c r="V7" s="1"/>
      <c r="W7" s="1"/>
      <c r="X7" s="1"/>
      <c r="Y7" s="1"/>
      <c r="Z7" s="1"/>
      <c r="AA7" s="1"/>
      <c r="AB7" s="1"/>
      <c r="AG7" t="str">
        <f t="shared" si="8"/>
        <v>Alstead</v>
      </c>
      <c r="AH7" t="s">
        <v>12</v>
      </c>
      <c r="AI7">
        <v>2</v>
      </c>
      <c r="AK7" s="88">
        <v>33</v>
      </c>
      <c r="AL7" s="90">
        <v>5</v>
      </c>
      <c r="AM7" s="90">
        <v>5</v>
      </c>
      <c r="AN7" s="93">
        <v>820</v>
      </c>
      <c r="AO7" s="93">
        <f t="shared" si="9"/>
        <v>33005</v>
      </c>
      <c r="AP7" t="s">
        <v>665</v>
      </c>
      <c r="AQ7">
        <f t="shared" si="10"/>
        <v>3300820</v>
      </c>
      <c r="AU7">
        <v>39.369999999999997</v>
      </c>
      <c r="AV7">
        <v>0.47</v>
      </c>
      <c r="AW7">
        <v>38.9</v>
      </c>
    </row>
    <row r="8" spans="1:49" hidden="1" outlineLevel="1">
      <c r="A8" t="s">
        <v>868</v>
      </c>
      <c r="B8" s="7" t="s">
        <v>11</v>
      </c>
      <c r="C8" s="1">
        <f t="shared" si="0"/>
        <v>3342</v>
      </c>
      <c r="D8" s="7">
        <f>IF(N8&gt;0, RANK(N8,(N8:P8,Q8:AE8)),0)</f>
        <v>2</v>
      </c>
      <c r="E8" s="7">
        <f>IF(O8&gt;0,RANK(O8,(N8:P8,Q8:AE8)),0)</f>
        <v>1</v>
      </c>
      <c r="F8" s="7">
        <f t="shared" si="1"/>
        <v>0</v>
      </c>
      <c r="G8" s="53">
        <f t="shared" si="2"/>
        <v>646</v>
      </c>
      <c r="H8" s="56">
        <f t="shared" si="3"/>
        <v>0.19329742669060443</v>
      </c>
      <c r="I8" s="6"/>
      <c r="J8" s="2">
        <f t="shared" si="4"/>
        <v>0.39497307001795334</v>
      </c>
      <c r="K8" s="2">
        <f t="shared" si="5"/>
        <v>0.5882704967085578</v>
      </c>
      <c r="L8" s="2">
        <f t="shared" si="6"/>
        <v>0</v>
      </c>
      <c r="M8" s="2">
        <f t="shared" si="7"/>
        <v>1.6756433273488858E-2</v>
      </c>
      <c r="N8" s="1">
        <v>1320</v>
      </c>
      <c r="O8" s="1">
        <v>1966</v>
      </c>
      <c r="P8" s="1"/>
      <c r="Q8">
        <v>54</v>
      </c>
      <c r="U8" s="1">
        <v>2</v>
      </c>
      <c r="V8" s="1"/>
      <c r="W8" s="1"/>
      <c r="X8" s="1"/>
      <c r="Y8" s="1"/>
      <c r="Z8" s="1"/>
      <c r="AA8" s="1"/>
      <c r="AB8" s="1"/>
      <c r="AG8" t="str">
        <f t="shared" si="8"/>
        <v>Alton</v>
      </c>
      <c r="AH8" t="s">
        <v>312</v>
      </c>
      <c r="AI8">
        <v>1</v>
      </c>
      <c r="AK8" s="88">
        <v>33</v>
      </c>
      <c r="AL8" s="90">
        <v>1</v>
      </c>
      <c r="AM8" s="90">
        <v>5</v>
      </c>
      <c r="AN8" s="93">
        <v>1060</v>
      </c>
      <c r="AO8" s="93">
        <f t="shared" si="9"/>
        <v>33001</v>
      </c>
      <c r="AP8" t="s">
        <v>665</v>
      </c>
      <c r="AQ8">
        <f t="shared" si="10"/>
        <v>3301060</v>
      </c>
      <c r="AU8">
        <v>82.19</v>
      </c>
      <c r="AV8">
        <v>19.05</v>
      </c>
      <c r="AW8">
        <v>63.13</v>
      </c>
    </row>
    <row r="9" spans="1:49" hidden="1" outlineLevel="1">
      <c r="A9" t="s">
        <v>969</v>
      </c>
      <c r="B9" s="7" t="s">
        <v>11</v>
      </c>
      <c r="C9" s="1">
        <f t="shared" si="0"/>
        <v>7337</v>
      </c>
      <c r="D9" s="7">
        <f>IF(N9&gt;0, RANK(N9,(N9:P9,Q9:AE9)),0)</f>
        <v>1</v>
      </c>
      <c r="E9" s="7">
        <f>IF(O9&gt;0,RANK(O9,(N9:P9,Q9:AE9)),0)</f>
        <v>2</v>
      </c>
      <c r="F9" s="7">
        <f t="shared" si="1"/>
        <v>0</v>
      </c>
      <c r="G9" s="53">
        <f t="shared" si="2"/>
        <v>78</v>
      </c>
      <c r="H9" s="56">
        <f t="shared" si="3"/>
        <v>1.0631048112307483E-2</v>
      </c>
      <c r="I9" s="6"/>
      <c r="J9" s="2">
        <f t="shared" si="4"/>
        <v>0.49202671391576941</v>
      </c>
      <c r="K9" s="2">
        <f t="shared" si="5"/>
        <v>0.48139566580346188</v>
      </c>
      <c r="L9" s="2">
        <f t="shared" si="6"/>
        <v>0</v>
      </c>
      <c r="M9" s="2">
        <f t="shared" si="7"/>
        <v>2.6577620280768655E-2</v>
      </c>
      <c r="N9" s="1">
        <v>3610</v>
      </c>
      <c r="O9" s="1">
        <v>3532</v>
      </c>
      <c r="P9" s="1"/>
      <c r="Q9">
        <v>186</v>
      </c>
      <c r="U9" s="1">
        <v>9</v>
      </c>
      <c r="V9" s="1"/>
      <c r="W9" s="1"/>
      <c r="X9" s="1"/>
      <c r="Y9" s="1"/>
      <c r="Z9" s="1"/>
      <c r="AA9" s="1"/>
      <c r="AB9" s="1"/>
      <c r="AG9" t="str">
        <f t="shared" si="8"/>
        <v>Amherst</v>
      </c>
      <c r="AH9" t="s">
        <v>15</v>
      </c>
      <c r="AI9">
        <v>2</v>
      </c>
      <c r="AK9" s="88">
        <v>33</v>
      </c>
      <c r="AL9" s="90">
        <v>11</v>
      </c>
      <c r="AM9" s="90">
        <v>5</v>
      </c>
      <c r="AN9" s="93">
        <v>1300</v>
      </c>
      <c r="AO9" s="93">
        <f t="shared" si="9"/>
        <v>33011</v>
      </c>
      <c r="AP9" t="s">
        <v>665</v>
      </c>
      <c r="AQ9">
        <f t="shared" si="10"/>
        <v>3301300</v>
      </c>
      <c r="AU9">
        <v>34.81</v>
      </c>
      <c r="AV9">
        <v>0.52</v>
      </c>
      <c r="AW9">
        <v>34.29</v>
      </c>
    </row>
    <row r="10" spans="1:49" hidden="1" outlineLevel="1">
      <c r="A10" t="s">
        <v>744</v>
      </c>
      <c r="B10" s="7" t="s">
        <v>11</v>
      </c>
      <c r="C10" s="1">
        <f t="shared" si="0"/>
        <v>1327</v>
      </c>
      <c r="D10" s="7">
        <f>IF(N10&gt;0, RANK(N10,(N10:P10,Q10:AE10)),0)</f>
        <v>1</v>
      </c>
      <c r="E10" s="7">
        <f>IF(O10&gt;0,RANK(O10,(N10:P10,Q10:AE10)),0)</f>
        <v>2</v>
      </c>
      <c r="F10" s="7">
        <f t="shared" si="1"/>
        <v>0</v>
      </c>
      <c r="G10" s="53">
        <f t="shared" si="2"/>
        <v>264</v>
      </c>
      <c r="H10" s="56">
        <f t="shared" si="3"/>
        <v>0.19894498869630747</v>
      </c>
      <c r="I10" s="6"/>
      <c r="J10" s="2">
        <f t="shared" si="4"/>
        <v>0.58327053504144688</v>
      </c>
      <c r="K10" s="2">
        <f t="shared" si="5"/>
        <v>0.38432554634513943</v>
      </c>
      <c r="L10" s="2">
        <f t="shared" si="6"/>
        <v>0</v>
      </c>
      <c r="M10" s="2">
        <f t="shared" si="7"/>
        <v>3.2403918613413685E-2</v>
      </c>
      <c r="N10" s="1">
        <v>774</v>
      </c>
      <c r="O10" s="1">
        <v>510</v>
      </c>
      <c r="P10" s="1"/>
      <c r="Q10">
        <v>43</v>
      </c>
      <c r="U10" s="1">
        <v>0</v>
      </c>
      <c r="V10" s="1"/>
      <c r="W10" s="1"/>
      <c r="X10" s="1"/>
      <c r="Y10" s="1"/>
      <c r="Z10" s="1"/>
      <c r="AA10" s="1"/>
      <c r="AB10" s="1"/>
      <c r="AG10" t="str">
        <f t="shared" si="8"/>
        <v>Andover</v>
      </c>
      <c r="AH10" t="s">
        <v>16</v>
      </c>
      <c r="AI10">
        <v>2</v>
      </c>
      <c r="AK10" s="88">
        <v>33</v>
      </c>
      <c r="AL10" s="90">
        <v>13</v>
      </c>
      <c r="AM10" s="90">
        <v>10</v>
      </c>
      <c r="AN10" s="93">
        <v>1460</v>
      </c>
      <c r="AO10" s="93">
        <f t="shared" si="9"/>
        <v>33013</v>
      </c>
      <c r="AP10" t="s">
        <v>665</v>
      </c>
      <c r="AQ10">
        <f t="shared" si="10"/>
        <v>3301460</v>
      </c>
      <c r="AU10">
        <v>41.33</v>
      </c>
      <c r="AV10">
        <v>0.87</v>
      </c>
      <c r="AW10">
        <v>40.46</v>
      </c>
    </row>
    <row r="11" spans="1:49" hidden="1" outlineLevel="1">
      <c r="A11" t="s">
        <v>960</v>
      </c>
      <c r="B11" s="7" t="s">
        <v>11</v>
      </c>
      <c r="C11" s="1">
        <f t="shared" si="0"/>
        <v>1456</v>
      </c>
      <c r="D11" s="7">
        <f>IF(N11&gt;0, RANK(N11,(N11:P11,Q11:AE11)),0)</f>
        <v>1</v>
      </c>
      <c r="E11" s="7">
        <f>IF(O11&gt;0,RANK(O11,(N11:P11,Q11:AE11)),0)</f>
        <v>2</v>
      </c>
      <c r="F11" s="7">
        <f t="shared" si="1"/>
        <v>0</v>
      </c>
      <c r="G11" s="53">
        <f t="shared" si="2"/>
        <v>209</v>
      </c>
      <c r="H11" s="56">
        <f t="shared" si="3"/>
        <v>0.14354395604395603</v>
      </c>
      <c r="I11" s="6"/>
      <c r="J11" s="2">
        <f t="shared" si="4"/>
        <v>0.55631868131868134</v>
      </c>
      <c r="K11" s="2">
        <f t="shared" si="5"/>
        <v>0.41277472527472525</v>
      </c>
      <c r="L11" s="2">
        <f t="shared" si="6"/>
        <v>0</v>
      </c>
      <c r="M11" s="2">
        <f t="shared" si="7"/>
        <v>3.0906593406593408E-2</v>
      </c>
      <c r="N11" s="1">
        <v>810</v>
      </c>
      <c r="O11" s="1">
        <v>601</v>
      </c>
      <c r="P11" s="1"/>
      <c r="Q11">
        <v>45</v>
      </c>
      <c r="U11" s="1">
        <v>0</v>
      </c>
      <c r="V11" s="1"/>
      <c r="W11" s="1"/>
      <c r="X11" s="1"/>
      <c r="Y11" s="1"/>
      <c r="Z11" s="1"/>
      <c r="AA11" s="1"/>
      <c r="AB11" s="1"/>
      <c r="AG11" t="str">
        <f t="shared" si="8"/>
        <v>Antrim</v>
      </c>
      <c r="AH11" t="s">
        <v>15</v>
      </c>
      <c r="AI11">
        <v>2</v>
      </c>
      <c r="AK11" s="88">
        <v>33</v>
      </c>
      <c r="AL11" s="90">
        <v>11</v>
      </c>
      <c r="AM11" s="90">
        <v>10</v>
      </c>
      <c r="AN11" s="93">
        <v>1700</v>
      </c>
      <c r="AO11" s="93">
        <f t="shared" si="9"/>
        <v>33011</v>
      </c>
      <c r="AP11" t="s">
        <v>665</v>
      </c>
      <c r="AQ11">
        <f t="shared" si="10"/>
        <v>3301700</v>
      </c>
      <c r="AU11">
        <v>36.5</v>
      </c>
      <c r="AV11">
        <v>0.83</v>
      </c>
      <c r="AW11">
        <v>35.67</v>
      </c>
    </row>
    <row r="12" spans="1:49" hidden="1" outlineLevel="1">
      <c r="A12" t="s">
        <v>970</v>
      </c>
      <c r="B12" s="7" t="s">
        <v>11</v>
      </c>
      <c r="C12" s="1">
        <f t="shared" si="0"/>
        <v>1118</v>
      </c>
      <c r="D12" s="7">
        <f>IF(N12&gt;0, RANK(N12,(N12:P12,Q12:AE12)),0)</f>
        <v>1</v>
      </c>
      <c r="E12" s="7">
        <f>IF(O12&gt;0,RANK(O12,(N12:P12,Q12:AE12)),0)</f>
        <v>2</v>
      </c>
      <c r="F12" s="7">
        <f t="shared" si="1"/>
        <v>0</v>
      </c>
      <c r="G12" s="53">
        <f t="shared" si="2"/>
        <v>144</v>
      </c>
      <c r="H12" s="56">
        <f t="shared" si="3"/>
        <v>0.12880143112701253</v>
      </c>
      <c r="I12" s="6"/>
      <c r="J12" s="2">
        <f t="shared" si="4"/>
        <v>0.54203935599284436</v>
      </c>
      <c r="K12" s="2">
        <f t="shared" si="5"/>
        <v>0.41323792486583183</v>
      </c>
      <c r="L12" s="2">
        <f t="shared" si="6"/>
        <v>0</v>
      </c>
      <c r="M12" s="2">
        <f t="shared" si="7"/>
        <v>4.4722719141323808E-2</v>
      </c>
      <c r="N12" s="1">
        <v>606</v>
      </c>
      <c r="O12" s="1">
        <v>462</v>
      </c>
      <c r="P12" s="1"/>
      <c r="Q12">
        <v>48</v>
      </c>
      <c r="U12" s="1">
        <v>2</v>
      </c>
      <c r="V12" s="1"/>
      <c r="W12" s="1"/>
      <c r="X12" s="1"/>
      <c r="Y12" s="1"/>
      <c r="Z12" s="1"/>
      <c r="AA12" s="1"/>
      <c r="AB12" s="1"/>
      <c r="AG12" t="str">
        <f t="shared" si="8"/>
        <v>Ashland</v>
      </c>
      <c r="AH12" t="s">
        <v>14</v>
      </c>
      <c r="AI12">
        <v>2</v>
      </c>
      <c r="AK12" s="88">
        <v>33</v>
      </c>
      <c r="AL12" s="90">
        <v>9</v>
      </c>
      <c r="AM12" s="90">
        <v>10</v>
      </c>
      <c r="AN12" s="93">
        <v>2020</v>
      </c>
      <c r="AO12" s="93">
        <f t="shared" si="9"/>
        <v>33009</v>
      </c>
      <c r="AP12" t="s">
        <v>665</v>
      </c>
      <c r="AQ12">
        <f t="shared" si="10"/>
        <v>3302020</v>
      </c>
      <c r="AU12">
        <v>11.71</v>
      </c>
      <c r="AV12">
        <v>0.45</v>
      </c>
      <c r="AW12">
        <v>11.25</v>
      </c>
    </row>
    <row r="13" spans="1:49" hidden="1" outlineLevel="1">
      <c r="A13" t="s">
        <v>972</v>
      </c>
      <c r="B13" s="7" t="s">
        <v>11</v>
      </c>
      <c r="C13" s="1">
        <f t="shared" si="0"/>
        <v>4203</v>
      </c>
      <c r="D13" s="7">
        <f>IF(N13&gt;0, RANK(N13,(N13:P13,Q13:AE13)),0)</f>
        <v>2</v>
      </c>
      <c r="E13" s="7">
        <f>IF(O13&gt;0,RANK(O13,(N13:P13,Q13:AE13)),0)</f>
        <v>1</v>
      </c>
      <c r="F13" s="7">
        <f t="shared" si="1"/>
        <v>0</v>
      </c>
      <c r="G13" s="53">
        <f t="shared" si="2"/>
        <v>633</v>
      </c>
      <c r="H13" s="56">
        <f t="shared" si="3"/>
        <v>0.15060670949321914</v>
      </c>
      <c r="I13" s="6"/>
      <c r="J13" s="2">
        <f t="shared" si="4"/>
        <v>0.4068522483940043</v>
      </c>
      <c r="K13" s="2">
        <f t="shared" si="5"/>
        <v>0.55745895788722344</v>
      </c>
      <c r="L13" s="2">
        <f t="shared" si="6"/>
        <v>0</v>
      </c>
      <c r="M13" s="2">
        <f t="shared" si="7"/>
        <v>3.5688793718772316E-2</v>
      </c>
      <c r="N13" s="1">
        <v>1710</v>
      </c>
      <c r="O13" s="1">
        <v>2343</v>
      </c>
      <c r="P13" s="1"/>
      <c r="Q13">
        <v>149</v>
      </c>
      <c r="U13" s="1">
        <v>1</v>
      </c>
      <c r="V13" s="1"/>
      <c r="W13" s="1"/>
      <c r="X13" s="1"/>
      <c r="Y13" s="1"/>
      <c r="Z13" s="1"/>
      <c r="AA13" s="1"/>
      <c r="AB13" s="1"/>
      <c r="AG13" t="str">
        <f t="shared" si="8"/>
        <v>Atkinson</v>
      </c>
      <c r="AH13" t="s">
        <v>294</v>
      </c>
      <c r="AI13">
        <v>2</v>
      </c>
      <c r="AK13" s="88">
        <v>33</v>
      </c>
      <c r="AL13" s="90">
        <v>15</v>
      </c>
      <c r="AM13" s="90">
        <v>5</v>
      </c>
      <c r="AN13" s="93">
        <v>2340</v>
      </c>
      <c r="AO13" s="93">
        <f t="shared" si="9"/>
        <v>33015</v>
      </c>
      <c r="AP13" t="s">
        <v>665</v>
      </c>
      <c r="AQ13">
        <f t="shared" si="10"/>
        <v>3302340</v>
      </c>
      <c r="AU13">
        <v>11.29</v>
      </c>
      <c r="AV13">
        <v>0.16</v>
      </c>
      <c r="AW13">
        <v>11.13</v>
      </c>
    </row>
    <row r="14" spans="1:49" hidden="1" outlineLevel="1">
      <c r="A14" t="s">
        <v>973</v>
      </c>
      <c r="B14" s="7" t="s">
        <v>11</v>
      </c>
      <c r="C14" s="1">
        <f t="shared" si="0"/>
        <v>3202</v>
      </c>
      <c r="D14" s="7">
        <f>IF(N14&gt;0, RANK(N14,(N14:P14,Q14:AE14)),0)</f>
        <v>2</v>
      </c>
      <c r="E14" s="7">
        <f>IF(O14&gt;0,RANK(O14,(N14:P14,Q14:AE14)),0)</f>
        <v>1</v>
      </c>
      <c r="F14" s="7">
        <f t="shared" si="1"/>
        <v>0</v>
      </c>
      <c r="G14" s="53">
        <f t="shared" si="2"/>
        <v>454</v>
      </c>
      <c r="H14" s="56">
        <f t="shared" si="3"/>
        <v>0.14178638351030606</v>
      </c>
      <c r="I14" s="6"/>
      <c r="J14" s="2">
        <f t="shared" si="4"/>
        <v>0.42067457838850719</v>
      </c>
      <c r="K14" s="2">
        <f t="shared" si="5"/>
        <v>0.56246096189881323</v>
      </c>
      <c r="L14" s="2">
        <f t="shared" si="6"/>
        <v>0</v>
      </c>
      <c r="M14" s="2">
        <f t="shared" si="7"/>
        <v>1.686445971267958E-2</v>
      </c>
      <c r="N14" s="1">
        <v>1347</v>
      </c>
      <c r="O14" s="1">
        <v>1801</v>
      </c>
      <c r="P14" s="1"/>
      <c r="Q14">
        <v>54</v>
      </c>
      <c r="U14" s="1">
        <v>0</v>
      </c>
      <c r="V14" s="1"/>
      <c r="W14" s="1"/>
      <c r="X14" s="1"/>
      <c r="Y14" s="1"/>
      <c r="Z14" s="1"/>
      <c r="AA14" s="1"/>
      <c r="AB14" s="1"/>
      <c r="AG14" t="str">
        <f t="shared" si="8"/>
        <v>Auburn</v>
      </c>
      <c r="AH14" t="s">
        <v>294</v>
      </c>
      <c r="AI14">
        <v>1</v>
      </c>
      <c r="AK14" s="88">
        <v>33</v>
      </c>
      <c r="AL14" s="90">
        <v>15</v>
      </c>
      <c r="AM14" s="90">
        <v>10</v>
      </c>
      <c r="AN14" s="93">
        <v>2820</v>
      </c>
      <c r="AO14" s="93">
        <f t="shared" si="9"/>
        <v>33015</v>
      </c>
      <c r="AP14" t="s">
        <v>665</v>
      </c>
      <c r="AQ14">
        <f t="shared" si="10"/>
        <v>3302820</v>
      </c>
      <c r="AU14">
        <v>28.71</v>
      </c>
      <c r="AV14">
        <v>3.5</v>
      </c>
      <c r="AW14">
        <v>25.21</v>
      </c>
    </row>
    <row r="15" spans="1:49" hidden="1" outlineLevel="1">
      <c r="A15" t="s">
        <v>961</v>
      </c>
      <c r="B15" s="7" t="s">
        <v>11</v>
      </c>
      <c r="C15" s="1">
        <f t="shared" si="0"/>
        <v>2391</v>
      </c>
      <c r="D15" s="7">
        <f>IF(N15&gt;0, RANK(N15,(N15:P15,Q15:AE15)),0)</f>
        <v>1</v>
      </c>
      <c r="E15" s="7">
        <f>IF(O15&gt;0,RANK(O15,(N15:P15,Q15:AE15)),0)</f>
        <v>2</v>
      </c>
      <c r="F15" s="7">
        <f t="shared" si="1"/>
        <v>0</v>
      </c>
      <c r="G15" s="53">
        <f t="shared" si="2"/>
        <v>78</v>
      </c>
      <c r="H15" s="56">
        <f t="shared" si="3"/>
        <v>3.262233375156838E-2</v>
      </c>
      <c r="I15" s="6"/>
      <c r="J15" s="2">
        <f t="shared" si="4"/>
        <v>0.50104558762024254</v>
      </c>
      <c r="K15" s="2">
        <f t="shared" si="5"/>
        <v>0.46842325386867417</v>
      </c>
      <c r="L15" s="2">
        <f t="shared" si="6"/>
        <v>0</v>
      </c>
      <c r="M15" s="2">
        <f t="shared" si="7"/>
        <v>3.0531158511083289E-2</v>
      </c>
      <c r="N15" s="1">
        <v>1198</v>
      </c>
      <c r="O15" s="1">
        <v>1120</v>
      </c>
      <c r="P15" s="1"/>
      <c r="Q15">
        <v>72</v>
      </c>
      <c r="U15" s="1">
        <v>1</v>
      </c>
      <c r="V15" s="1"/>
      <c r="W15" s="1"/>
      <c r="X15" s="1"/>
      <c r="Y15" s="1"/>
      <c r="Z15" s="1"/>
      <c r="AA15" s="1"/>
      <c r="AB15" s="1"/>
      <c r="AG15" t="str">
        <f t="shared" si="8"/>
        <v>Barnstead</v>
      </c>
      <c r="AH15" t="s">
        <v>312</v>
      </c>
      <c r="AI15">
        <v>1</v>
      </c>
      <c r="AK15" s="88">
        <v>33</v>
      </c>
      <c r="AL15" s="90">
        <v>1</v>
      </c>
      <c r="AM15" s="90">
        <v>10</v>
      </c>
      <c r="AN15" s="93">
        <v>3220</v>
      </c>
      <c r="AO15" s="93">
        <f t="shared" si="9"/>
        <v>33001</v>
      </c>
      <c r="AP15" t="s">
        <v>665</v>
      </c>
      <c r="AQ15">
        <f t="shared" si="10"/>
        <v>3303220</v>
      </c>
      <c r="AU15">
        <v>43.97</v>
      </c>
      <c r="AV15">
        <v>2.0499999999999998</v>
      </c>
      <c r="AW15">
        <v>41.92</v>
      </c>
    </row>
    <row r="16" spans="1:49" hidden="1" outlineLevel="1">
      <c r="A16" t="s">
        <v>962</v>
      </c>
      <c r="B16" s="7" t="s">
        <v>11</v>
      </c>
      <c r="C16" s="1">
        <f t="shared" si="0"/>
        <v>4899</v>
      </c>
      <c r="D16" s="7">
        <f>IF(N16&gt;0, RANK(N16,(N16:P16,Q16:AE16)),0)</f>
        <v>1</v>
      </c>
      <c r="E16" s="7">
        <f>IF(O16&gt;0,RANK(O16,(N16:P16,Q16:AE16)),0)</f>
        <v>2</v>
      </c>
      <c r="F16" s="7">
        <f t="shared" si="1"/>
        <v>0</v>
      </c>
      <c r="G16" s="53">
        <f t="shared" si="2"/>
        <v>662</v>
      </c>
      <c r="H16" s="56">
        <f t="shared" si="3"/>
        <v>0.13512961828944683</v>
      </c>
      <c r="I16" s="6"/>
      <c r="J16" s="2">
        <f t="shared" si="4"/>
        <v>0.55317411716676868</v>
      </c>
      <c r="K16" s="2">
        <f t="shared" si="5"/>
        <v>0.41804449887732192</v>
      </c>
      <c r="L16" s="2">
        <f t="shared" si="6"/>
        <v>0</v>
      </c>
      <c r="M16" s="2">
        <f t="shared" si="7"/>
        <v>2.8781383955909401E-2</v>
      </c>
      <c r="N16" s="1">
        <v>2710</v>
      </c>
      <c r="O16" s="1">
        <v>2048</v>
      </c>
      <c r="P16" s="1"/>
      <c r="Q16">
        <v>135</v>
      </c>
      <c r="U16" s="1">
        <v>6</v>
      </c>
      <c r="V16" s="1"/>
      <c r="W16" s="1"/>
      <c r="X16" s="1"/>
      <c r="Y16" s="1"/>
      <c r="Z16" s="1"/>
      <c r="AA16" s="1"/>
      <c r="AB16" s="1"/>
      <c r="AG16" t="str">
        <f t="shared" si="8"/>
        <v>Barrington</v>
      </c>
      <c r="AH16" t="s">
        <v>317</v>
      </c>
      <c r="AI16">
        <v>1</v>
      </c>
      <c r="AK16" s="88">
        <v>33</v>
      </c>
      <c r="AL16" s="90">
        <v>17</v>
      </c>
      <c r="AM16" s="90">
        <v>5</v>
      </c>
      <c r="AN16" s="93">
        <v>3460</v>
      </c>
      <c r="AO16" s="93">
        <f t="shared" si="9"/>
        <v>33017</v>
      </c>
      <c r="AP16" t="s">
        <v>665</v>
      </c>
      <c r="AQ16">
        <f t="shared" si="10"/>
        <v>3303460</v>
      </c>
      <c r="AU16">
        <v>48.52</v>
      </c>
      <c r="AV16">
        <v>1.93</v>
      </c>
      <c r="AW16">
        <v>46.59</v>
      </c>
    </row>
    <row r="17" spans="1:49" hidden="1" outlineLevel="1">
      <c r="A17" t="s">
        <v>963</v>
      </c>
      <c r="B17" s="7" t="s">
        <v>11</v>
      </c>
      <c r="C17" s="1">
        <f t="shared" si="0"/>
        <v>1795</v>
      </c>
      <c r="D17" s="7">
        <f>IF(N17&gt;0, RANK(N17,(N17:P17,Q17:AE17)),0)</f>
        <v>1</v>
      </c>
      <c r="E17" s="7">
        <f>IF(O17&gt;0,RANK(O17,(N17:P17,Q17:AE17)),0)</f>
        <v>2</v>
      </c>
      <c r="F17" s="7">
        <f t="shared" si="1"/>
        <v>0</v>
      </c>
      <c r="G17" s="53">
        <f t="shared" si="2"/>
        <v>313</v>
      </c>
      <c r="H17" s="56">
        <f t="shared" si="3"/>
        <v>0.17437325905292478</v>
      </c>
      <c r="I17" s="6"/>
      <c r="J17" s="2">
        <f t="shared" si="4"/>
        <v>0.5760445682451254</v>
      </c>
      <c r="K17" s="2">
        <f t="shared" si="5"/>
        <v>0.40167130919220057</v>
      </c>
      <c r="L17" s="2">
        <f t="shared" si="6"/>
        <v>0</v>
      </c>
      <c r="M17" s="2">
        <f t="shared" si="7"/>
        <v>2.2284122562674036E-2</v>
      </c>
      <c r="N17" s="1">
        <v>1034</v>
      </c>
      <c r="O17" s="1">
        <v>721</v>
      </c>
      <c r="P17" s="1"/>
      <c r="Q17">
        <v>40</v>
      </c>
      <c r="U17" s="1">
        <v>0</v>
      </c>
      <c r="V17" s="1"/>
      <c r="W17" s="1"/>
      <c r="X17" s="1"/>
      <c r="Y17" s="1"/>
      <c r="Z17" s="1"/>
      <c r="AA17" s="1"/>
      <c r="AB17" s="1"/>
      <c r="AG17" t="str">
        <f t="shared" si="8"/>
        <v>Bartlett</v>
      </c>
      <c r="AH17" t="s">
        <v>802</v>
      </c>
      <c r="AI17">
        <v>1</v>
      </c>
      <c r="AK17" s="88">
        <v>33</v>
      </c>
      <c r="AL17" s="90">
        <v>3</v>
      </c>
      <c r="AM17" s="90">
        <v>10</v>
      </c>
      <c r="AN17" s="93">
        <v>3700</v>
      </c>
      <c r="AO17" s="93">
        <f t="shared" si="9"/>
        <v>33003</v>
      </c>
      <c r="AP17" t="s">
        <v>665</v>
      </c>
      <c r="AQ17">
        <f t="shared" si="10"/>
        <v>3303700</v>
      </c>
      <c r="AU17">
        <v>75.290000000000006</v>
      </c>
      <c r="AV17">
        <v>0.01</v>
      </c>
      <c r="AW17">
        <v>75.28</v>
      </c>
    </row>
    <row r="18" spans="1:49" hidden="1" outlineLevel="1">
      <c r="A18" t="s">
        <v>974</v>
      </c>
      <c r="B18" s="7" t="s">
        <v>11</v>
      </c>
      <c r="C18" s="1">
        <f t="shared" si="0"/>
        <v>549</v>
      </c>
      <c r="D18" s="7">
        <f>IF(N18&gt;0, RANK(N18,(N18:P18,Q18:AE18)),0)</f>
        <v>2</v>
      </c>
      <c r="E18" s="7">
        <f>IF(O18&gt;0,RANK(O18,(N18:P18,Q18:AE18)),0)</f>
        <v>1</v>
      </c>
      <c r="F18" s="7">
        <f t="shared" si="1"/>
        <v>0</v>
      </c>
      <c r="G18" s="53">
        <f t="shared" si="2"/>
        <v>18</v>
      </c>
      <c r="H18" s="56">
        <f t="shared" si="3"/>
        <v>3.2786885245901641E-2</v>
      </c>
      <c r="I18" s="6"/>
      <c r="J18" s="2">
        <f t="shared" si="4"/>
        <v>0.47176684881602915</v>
      </c>
      <c r="K18" s="2">
        <f t="shared" si="5"/>
        <v>0.50455373406193083</v>
      </c>
      <c r="L18" s="2">
        <f t="shared" si="6"/>
        <v>0</v>
      </c>
      <c r="M18" s="2">
        <f t="shared" si="7"/>
        <v>2.3679417122040025E-2</v>
      </c>
      <c r="N18" s="1">
        <v>259</v>
      </c>
      <c r="O18" s="1">
        <v>277</v>
      </c>
      <c r="P18" s="1"/>
      <c r="Q18">
        <v>13</v>
      </c>
      <c r="U18" s="1">
        <v>0</v>
      </c>
      <c r="V18" s="1"/>
      <c r="W18" s="1"/>
      <c r="X18" s="1"/>
      <c r="Y18" s="1"/>
      <c r="Z18" s="1"/>
      <c r="AA18" s="1"/>
      <c r="AB18" s="1"/>
      <c r="AG18" t="str">
        <f t="shared" si="8"/>
        <v>Bath</v>
      </c>
      <c r="AH18" t="s">
        <v>14</v>
      </c>
      <c r="AI18">
        <v>2</v>
      </c>
      <c r="AK18" s="88">
        <v>33</v>
      </c>
      <c r="AL18" s="90">
        <v>9</v>
      </c>
      <c r="AM18" s="90">
        <v>15</v>
      </c>
      <c r="AN18" s="93">
        <v>3940</v>
      </c>
      <c r="AO18" s="93">
        <f t="shared" si="9"/>
        <v>33009</v>
      </c>
      <c r="AP18" t="s">
        <v>665</v>
      </c>
      <c r="AQ18">
        <f t="shared" si="10"/>
        <v>3303940</v>
      </c>
      <c r="AU18">
        <v>38.64</v>
      </c>
      <c r="AV18">
        <v>0.46</v>
      </c>
      <c r="AW18">
        <v>38.19</v>
      </c>
    </row>
    <row r="19" spans="1:49" hidden="1" outlineLevel="1">
      <c r="A19" t="s">
        <v>583</v>
      </c>
      <c r="B19" s="7" t="s">
        <v>11</v>
      </c>
      <c r="C19" s="1">
        <f t="shared" si="0"/>
        <v>12676</v>
      </c>
      <c r="D19" s="7">
        <f>IF(N19&gt;0, RANK(N19,(N19:P19,Q19:AE19)),0)</f>
        <v>2</v>
      </c>
      <c r="E19" s="7">
        <f>IF(O19&gt;0,RANK(O19,(N19:P19,Q19:AE19)),0)</f>
        <v>1</v>
      </c>
      <c r="F19" s="7">
        <f t="shared" si="1"/>
        <v>0</v>
      </c>
      <c r="G19" s="53">
        <f t="shared" si="2"/>
        <v>2454</v>
      </c>
      <c r="H19" s="56">
        <f t="shared" si="3"/>
        <v>0.19359419375197223</v>
      </c>
      <c r="I19" s="6"/>
      <c r="J19" s="2">
        <f t="shared" si="4"/>
        <v>0.39578731461028716</v>
      </c>
      <c r="K19" s="2">
        <f t="shared" si="5"/>
        <v>0.58938150836225944</v>
      </c>
      <c r="L19" s="2">
        <f t="shared" si="6"/>
        <v>0</v>
      </c>
      <c r="M19" s="2">
        <f t="shared" si="7"/>
        <v>1.4831177027453402E-2</v>
      </c>
      <c r="N19" s="1">
        <v>5017</v>
      </c>
      <c r="O19" s="1">
        <v>7471</v>
      </c>
      <c r="P19" s="1"/>
      <c r="Q19">
        <v>184</v>
      </c>
      <c r="U19" s="1">
        <v>4</v>
      </c>
      <c r="V19" s="1"/>
      <c r="W19" s="1"/>
      <c r="X19" s="1"/>
      <c r="Y19" s="1"/>
      <c r="Z19" s="1"/>
      <c r="AA19" s="1"/>
      <c r="AB19" s="1"/>
      <c r="AG19" t="str">
        <f t="shared" si="8"/>
        <v>Bedford</v>
      </c>
      <c r="AH19" t="s">
        <v>15</v>
      </c>
      <c r="AI19">
        <v>1</v>
      </c>
      <c r="AK19" s="88">
        <v>33</v>
      </c>
      <c r="AL19" s="90">
        <v>11</v>
      </c>
      <c r="AM19" s="90">
        <v>15</v>
      </c>
      <c r="AN19" s="93">
        <v>4500</v>
      </c>
      <c r="AO19" s="93">
        <f t="shared" si="9"/>
        <v>33011</v>
      </c>
      <c r="AP19" t="s">
        <v>665</v>
      </c>
      <c r="AQ19">
        <f t="shared" si="10"/>
        <v>3304500</v>
      </c>
      <c r="AU19">
        <v>33.119999999999997</v>
      </c>
      <c r="AV19">
        <v>0.28000000000000003</v>
      </c>
      <c r="AW19">
        <v>32.83</v>
      </c>
    </row>
    <row r="20" spans="1:49" hidden="1" outlineLevel="1">
      <c r="A20" t="s">
        <v>975</v>
      </c>
      <c r="B20" s="7" t="s">
        <v>11</v>
      </c>
      <c r="C20" s="1">
        <f t="shared" si="0"/>
        <v>3601</v>
      </c>
      <c r="D20" s="7">
        <f>IF(N20&gt;0, RANK(N20,(N20:P20,Q20:AE20)),0)</f>
        <v>1</v>
      </c>
      <c r="E20" s="7">
        <f>IF(O20&gt;0,RANK(O20,(N20:P20,Q20:AE20)),0)</f>
        <v>2</v>
      </c>
      <c r="F20" s="7">
        <f t="shared" si="1"/>
        <v>0</v>
      </c>
      <c r="G20" s="53">
        <f t="shared" si="2"/>
        <v>282</v>
      </c>
      <c r="H20" s="56">
        <f t="shared" si="3"/>
        <v>7.8311580116634263E-2</v>
      </c>
      <c r="I20" s="6"/>
      <c r="J20" s="2">
        <f t="shared" si="4"/>
        <v>0.52429880588725353</v>
      </c>
      <c r="K20" s="2">
        <f t="shared" si="5"/>
        <v>0.44598722577061928</v>
      </c>
      <c r="L20" s="2">
        <f t="shared" si="6"/>
        <v>0</v>
      </c>
      <c r="M20" s="2">
        <f t="shared" si="7"/>
        <v>2.9713968342127195E-2</v>
      </c>
      <c r="N20" s="1">
        <v>1888</v>
      </c>
      <c r="O20" s="1">
        <v>1606</v>
      </c>
      <c r="P20" s="1"/>
      <c r="Q20">
        <v>105</v>
      </c>
      <c r="U20" s="1">
        <v>2</v>
      </c>
      <c r="V20" s="1"/>
      <c r="W20" s="1"/>
      <c r="X20" s="1"/>
      <c r="Y20" s="1"/>
      <c r="Z20" s="1"/>
      <c r="AA20" s="1"/>
      <c r="AB20" s="1"/>
      <c r="AG20" t="str">
        <f t="shared" si="8"/>
        <v>Belmont</v>
      </c>
      <c r="AH20" t="s">
        <v>312</v>
      </c>
      <c r="AI20">
        <v>1</v>
      </c>
      <c r="AK20" s="88">
        <v>33</v>
      </c>
      <c r="AL20" s="90">
        <v>1</v>
      </c>
      <c r="AM20" s="90">
        <v>15</v>
      </c>
      <c r="AN20" s="93">
        <v>4740</v>
      </c>
      <c r="AO20" s="93">
        <f t="shared" si="9"/>
        <v>33001</v>
      </c>
      <c r="AP20" t="s">
        <v>665</v>
      </c>
      <c r="AQ20">
        <f t="shared" si="10"/>
        <v>3304740</v>
      </c>
      <c r="AU20">
        <v>32.299999999999997</v>
      </c>
      <c r="AV20">
        <v>1.69</v>
      </c>
      <c r="AW20">
        <v>30.61</v>
      </c>
    </row>
    <row r="21" spans="1:49" hidden="1" outlineLevel="1">
      <c r="A21" t="s">
        <v>321</v>
      </c>
      <c r="B21" s="7" t="s">
        <v>11</v>
      </c>
      <c r="C21" s="1">
        <f t="shared" si="0"/>
        <v>765</v>
      </c>
      <c r="D21" s="7">
        <f>IF(N21&gt;0, RANK(N21,(N21:P21,Q21:AE21)),0)</f>
        <v>1</v>
      </c>
      <c r="E21" s="7">
        <f>IF(O21&gt;0,RANK(O21,(N21:P21,Q21:AE21)),0)</f>
        <v>2</v>
      </c>
      <c r="F21" s="7">
        <f t="shared" si="1"/>
        <v>0</v>
      </c>
      <c r="G21" s="53">
        <f t="shared" si="2"/>
        <v>34</v>
      </c>
      <c r="H21" s="56">
        <f t="shared" si="3"/>
        <v>4.4444444444444446E-2</v>
      </c>
      <c r="I21" s="6"/>
      <c r="J21" s="2">
        <f t="shared" si="4"/>
        <v>0.50196078431372548</v>
      </c>
      <c r="K21" s="2">
        <f t="shared" si="5"/>
        <v>0.45751633986928103</v>
      </c>
      <c r="L21" s="2">
        <f t="shared" si="6"/>
        <v>0</v>
      </c>
      <c r="M21" s="2">
        <f t="shared" si="7"/>
        <v>4.0522875816993487E-2</v>
      </c>
      <c r="N21" s="1">
        <v>384</v>
      </c>
      <c r="O21" s="1">
        <v>350</v>
      </c>
      <c r="P21" s="1"/>
      <c r="Q21">
        <v>31</v>
      </c>
      <c r="U21" s="1">
        <v>0</v>
      </c>
      <c r="V21" s="1"/>
      <c r="W21" s="1"/>
      <c r="X21" s="1"/>
      <c r="Y21" s="1"/>
      <c r="Z21" s="1"/>
      <c r="AA21" s="1"/>
      <c r="AB21" s="1"/>
      <c r="AG21" t="str">
        <f t="shared" si="8"/>
        <v>Bennington</v>
      </c>
      <c r="AH21" t="s">
        <v>15</v>
      </c>
      <c r="AI21">
        <v>2</v>
      </c>
      <c r="AK21" s="88">
        <v>33</v>
      </c>
      <c r="AL21" s="90">
        <v>11</v>
      </c>
      <c r="AM21" s="90">
        <v>20</v>
      </c>
      <c r="AN21" s="93">
        <v>4900</v>
      </c>
      <c r="AO21" s="93">
        <f t="shared" si="9"/>
        <v>33011</v>
      </c>
      <c r="AP21" t="s">
        <v>665</v>
      </c>
      <c r="AQ21">
        <f t="shared" si="10"/>
        <v>3304900</v>
      </c>
      <c r="AU21">
        <v>11.32</v>
      </c>
      <c r="AV21">
        <v>0.26</v>
      </c>
      <c r="AW21">
        <v>11.06</v>
      </c>
    </row>
    <row r="22" spans="1:49" hidden="1" outlineLevel="1">
      <c r="A22" t="s">
        <v>662</v>
      </c>
      <c r="B22" s="7" t="s">
        <v>11</v>
      </c>
      <c r="C22" s="1">
        <f t="shared" si="0"/>
        <v>164</v>
      </c>
      <c r="D22" s="7">
        <f>IF(N22&gt;0, RANK(N22,(N22:P22,Q22:AE22)),0)</f>
        <v>2</v>
      </c>
      <c r="E22" s="7">
        <f>IF(O22&gt;0,RANK(O22,(N22:P22,Q22:AE22)),0)</f>
        <v>1</v>
      </c>
      <c r="F22" s="7">
        <f t="shared" si="1"/>
        <v>0</v>
      </c>
      <c r="G22" s="53">
        <f t="shared" si="2"/>
        <v>8</v>
      </c>
      <c r="H22" s="56">
        <f t="shared" si="3"/>
        <v>4.878048780487805E-2</v>
      </c>
      <c r="I22" s="6"/>
      <c r="J22" s="2">
        <f t="shared" si="4"/>
        <v>0.4451219512195122</v>
      </c>
      <c r="K22" s="2">
        <f t="shared" si="5"/>
        <v>0.49390243902439024</v>
      </c>
      <c r="L22" s="2">
        <f t="shared" si="6"/>
        <v>0</v>
      </c>
      <c r="M22" s="2">
        <f t="shared" si="7"/>
        <v>6.0975609756097615E-2</v>
      </c>
      <c r="N22" s="1">
        <v>73</v>
      </c>
      <c r="O22" s="1">
        <v>81</v>
      </c>
      <c r="P22" s="1"/>
      <c r="Q22">
        <v>10</v>
      </c>
      <c r="U22" s="1">
        <v>0</v>
      </c>
      <c r="V22" s="1"/>
      <c r="W22" s="1"/>
      <c r="X22" s="1"/>
      <c r="Y22" s="1"/>
      <c r="Z22" s="1"/>
      <c r="AA22" s="1"/>
      <c r="AB22" s="1"/>
      <c r="AG22" t="str">
        <f t="shared" si="8"/>
        <v>Benton</v>
      </c>
      <c r="AH22" t="s">
        <v>14</v>
      </c>
      <c r="AI22">
        <v>2</v>
      </c>
      <c r="AK22" s="88">
        <v>33</v>
      </c>
      <c r="AL22" s="90">
        <v>9</v>
      </c>
      <c r="AM22" s="90">
        <v>20</v>
      </c>
      <c r="AN22" s="93">
        <v>5060</v>
      </c>
      <c r="AO22" s="93">
        <f t="shared" si="9"/>
        <v>33009</v>
      </c>
      <c r="AP22" t="s">
        <v>665</v>
      </c>
      <c r="AQ22">
        <f t="shared" si="10"/>
        <v>3305060</v>
      </c>
      <c r="AU22">
        <v>48.37</v>
      </c>
      <c r="AV22">
        <v>0.23</v>
      </c>
      <c r="AW22">
        <v>48.15</v>
      </c>
    </row>
    <row r="23" spans="1:49" hidden="1" outlineLevel="1">
      <c r="A23" t="s">
        <v>748</v>
      </c>
      <c r="B23" s="7" t="s">
        <v>11</v>
      </c>
      <c r="C23" s="1">
        <f t="shared" si="0"/>
        <v>4178</v>
      </c>
      <c r="D23" s="7">
        <f>IF(N23&gt;0, RANK(N23,(N23:P23,Q23:AE23)),0)</f>
        <v>1</v>
      </c>
      <c r="E23" s="7">
        <f>IF(O23&gt;0,RANK(O23,(N23:P23,Q23:AE23)),0)</f>
        <v>2</v>
      </c>
      <c r="F23" s="7">
        <f t="shared" si="1"/>
        <v>0</v>
      </c>
      <c r="G23" s="53">
        <f t="shared" si="2"/>
        <v>1576</v>
      </c>
      <c r="H23" s="56">
        <f t="shared" si="3"/>
        <v>0.3772139779798947</v>
      </c>
      <c r="I23" s="6"/>
      <c r="J23" s="2">
        <f t="shared" si="4"/>
        <v>0.6759214935375778</v>
      </c>
      <c r="K23" s="2">
        <f t="shared" si="5"/>
        <v>0.2987075155576831</v>
      </c>
      <c r="L23" s="2">
        <f t="shared" si="6"/>
        <v>0</v>
      </c>
      <c r="M23" s="2">
        <f t="shared" si="7"/>
        <v>2.5370990904739099E-2</v>
      </c>
      <c r="N23" s="1">
        <v>2824</v>
      </c>
      <c r="O23" s="1">
        <v>1248</v>
      </c>
      <c r="P23" s="1"/>
      <c r="Q23">
        <v>85</v>
      </c>
      <c r="U23" s="1">
        <v>21</v>
      </c>
      <c r="V23" s="1"/>
      <c r="W23" s="1"/>
      <c r="X23" s="1"/>
      <c r="Y23" s="1"/>
      <c r="Z23" s="1"/>
      <c r="AA23" s="1"/>
      <c r="AB23" s="1"/>
      <c r="AG23" t="str">
        <f t="shared" si="8"/>
        <v>Berlin</v>
      </c>
      <c r="AH23" t="s">
        <v>13</v>
      </c>
      <c r="AI23">
        <v>2</v>
      </c>
      <c r="AK23" s="88">
        <v>33</v>
      </c>
      <c r="AL23" s="90">
        <v>7</v>
      </c>
      <c r="AM23" s="90">
        <v>20</v>
      </c>
      <c r="AN23" s="93">
        <v>5140</v>
      </c>
      <c r="AO23" s="93">
        <f t="shared" si="9"/>
        <v>33007</v>
      </c>
      <c r="AP23" t="s">
        <v>146</v>
      </c>
      <c r="AQ23">
        <f t="shared" si="10"/>
        <v>3305140</v>
      </c>
      <c r="AU23">
        <v>62.46</v>
      </c>
      <c r="AV23">
        <v>0.73</v>
      </c>
      <c r="AW23">
        <v>61.73</v>
      </c>
    </row>
    <row r="24" spans="1:49" hidden="1" outlineLevel="1">
      <c r="A24" s="7" t="s">
        <v>1005</v>
      </c>
      <c r="B24" s="7" t="s">
        <v>11</v>
      </c>
      <c r="C24" s="1">
        <f t="shared" si="0"/>
        <v>1387</v>
      </c>
      <c r="D24" s="7">
        <f>IF(N24&gt;0, RANK(N24,(N24:P24,Q24:AE24)),0)</f>
        <v>1</v>
      </c>
      <c r="E24" s="7">
        <f>IF(O24&gt;0,RANK(O24,(N24:P24,Q24:AE24)),0)</f>
        <v>2</v>
      </c>
      <c r="F24" s="7">
        <f t="shared" si="1"/>
        <v>0</v>
      </c>
      <c r="G24" s="53">
        <f t="shared" si="2"/>
        <v>346</v>
      </c>
      <c r="H24" s="56">
        <f t="shared" si="3"/>
        <v>0.24945926459985579</v>
      </c>
      <c r="I24" s="6"/>
      <c r="J24" s="2">
        <f t="shared" si="4"/>
        <v>0.61067051189617882</v>
      </c>
      <c r="K24" s="2">
        <f t="shared" si="5"/>
        <v>0.36121124729632298</v>
      </c>
      <c r="L24" s="2">
        <f t="shared" si="6"/>
        <v>0</v>
      </c>
      <c r="M24" s="2">
        <f t="shared" si="7"/>
        <v>2.8118240807498196E-2</v>
      </c>
      <c r="N24" s="1">
        <v>847</v>
      </c>
      <c r="O24" s="1">
        <v>501</v>
      </c>
      <c r="P24" s="1"/>
      <c r="Q24">
        <v>39</v>
      </c>
      <c r="U24" s="1">
        <v>0</v>
      </c>
      <c r="V24" s="1"/>
      <c r="W24" s="1"/>
      <c r="X24" s="1"/>
      <c r="Y24" s="1"/>
      <c r="Z24" s="1"/>
      <c r="AA24" s="1"/>
      <c r="AB24" s="1"/>
      <c r="AG24" t="str">
        <f t="shared" si="8"/>
        <v>Bethlehem</v>
      </c>
      <c r="AH24" t="s">
        <v>14</v>
      </c>
      <c r="AI24">
        <v>2</v>
      </c>
      <c r="AK24" s="88">
        <v>33</v>
      </c>
      <c r="AL24" s="90">
        <v>9</v>
      </c>
      <c r="AM24" s="90">
        <v>25</v>
      </c>
      <c r="AN24" s="93">
        <v>5460</v>
      </c>
      <c r="AO24" s="93">
        <f t="shared" si="9"/>
        <v>33009</v>
      </c>
      <c r="AP24" t="s">
        <v>665</v>
      </c>
      <c r="AQ24">
        <f t="shared" si="10"/>
        <v>3305460</v>
      </c>
      <c r="AU24">
        <v>91</v>
      </c>
      <c r="AV24">
        <v>7.0000000000000007E-2</v>
      </c>
      <c r="AW24">
        <v>90.94</v>
      </c>
    </row>
    <row r="25" spans="1:49" hidden="1" outlineLevel="1">
      <c r="A25" t="s">
        <v>565</v>
      </c>
      <c r="B25" s="7" t="s">
        <v>11</v>
      </c>
      <c r="C25" s="1">
        <f t="shared" si="0"/>
        <v>1775</v>
      </c>
      <c r="D25" s="7">
        <f>IF(N25&gt;0, RANK(N25,(N25:P25,Q25:AE25)),0)</f>
        <v>1</v>
      </c>
      <c r="E25" s="7">
        <f>IF(O25&gt;0,RANK(O25,(N25:P25,Q25:AE25)),0)</f>
        <v>2</v>
      </c>
      <c r="F25" s="7">
        <f t="shared" si="1"/>
        <v>0</v>
      </c>
      <c r="G25" s="53">
        <f t="shared" si="2"/>
        <v>313</v>
      </c>
      <c r="H25" s="56">
        <f t="shared" si="3"/>
        <v>0.17633802816901409</v>
      </c>
      <c r="I25" s="6"/>
      <c r="J25" s="2">
        <f t="shared" si="4"/>
        <v>0.56732394366197181</v>
      </c>
      <c r="K25" s="2">
        <f t="shared" si="5"/>
        <v>0.39098591549295775</v>
      </c>
      <c r="L25" s="2">
        <f t="shared" si="6"/>
        <v>0</v>
      </c>
      <c r="M25" s="2">
        <f t="shared" si="7"/>
        <v>4.1690140845070445E-2</v>
      </c>
      <c r="N25" s="1">
        <v>1007</v>
      </c>
      <c r="O25" s="1">
        <v>694</v>
      </c>
      <c r="P25" s="1"/>
      <c r="Q25">
        <v>72</v>
      </c>
      <c r="U25" s="1">
        <v>2</v>
      </c>
      <c r="V25" s="1"/>
      <c r="W25" s="1"/>
      <c r="X25" s="1"/>
      <c r="Y25" s="1"/>
      <c r="Z25" s="1"/>
      <c r="AA25" s="1"/>
      <c r="AB25" s="1"/>
      <c r="AG25" t="str">
        <f t="shared" si="8"/>
        <v>Boscawen</v>
      </c>
      <c r="AH25" t="s">
        <v>16</v>
      </c>
      <c r="AI25">
        <v>2</v>
      </c>
      <c r="AK25" s="88">
        <v>33</v>
      </c>
      <c r="AL25" s="90">
        <v>13</v>
      </c>
      <c r="AM25" s="90">
        <v>15</v>
      </c>
      <c r="AN25" s="93">
        <v>6260</v>
      </c>
      <c r="AO25" s="93">
        <f t="shared" si="9"/>
        <v>33013</v>
      </c>
      <c r="AP25" t="s">
        <v>665</v>
      </c>
      <c r="AQ25">
        <f t="shared" si="10"/>
        <v>3306260</v>
      </c>
      <c r="AU25">
        <v>25.4</v>
      </c>
      <c r="AV25">
        <v>0.68</v>
      </c>
      <c r="AW25">
        <v>24.73</v>
      </c>
    </row>
    <row r="26" spans="1:49" hidden="1" outlineLevel="1">
      <c r="A26" t="s">
        <v>566</v>
      </c>
      <c r="B26" s="7" t="s">
        <v>11</v>
      </c>
      <c r="C26" s="1">
        <f t="shared" si="0"/>
        <v>4858</v>
      </c>
      <c r="D26" s="7">
        <f>IF(N26&gt;0, RANK(N26,(N26:P26,Q26:AE26)),0)</f>
        <v>1</v>
      </c>
      <c r="E26" s="7">
        <f>IF(O26&gt;0,RANK(O26,(N26:P26,Q26:AE26)),0)</f>
        <v>2</v>
      </c>
      <c r="F26" s="7">
        <f t="shared" si="1"/>
        <v>0</v>
      </c>
      <c r="G26" s="53">
        <f t="shared" si="2"/>
        <v>508</v>
      </c>
      <c r="H26" s="56">
        <f t="shared" si="3"/>
        <v>0.10456978180321119</v>
      </c>
      <c r="I26" s="6"/>
      <c r="J26" s="2">
        <f t="shared" si="4"/>
        <v>0.54405104981473862</v>
      </c>
      <c r="K26" s="2">
        <f t="shared" si="5"/>
        <v>0.43948126801152737</v>
      </c>
      <c r="L26" s="2">
        <f t="shared" si="6"/>
        <v>0</v>
      </c>
      <c r="M26" s="2">
        <f t="shared" si="7"/>
        <v>1.6467682173734011E-2</v>
      </c>
      <c r="N26" s="1">
        <v>2643</v>
      </c>
      <c r="O26" s="1">
        <v>2135</v>
      </c>
      <c r="P26" s="1"/>
      <c r="Q26">
        <v>76</v>
      </c>
      <c r="U26" s="1">
        <v>4</v>
      </c>
      <c r="V26" s="1"/>
      <c r="W26" s="1"/>
      <c r="X26" s="1"/>
      <c r="Y26" s="1"/>
      <c r="Z26" s="1"/>
      <c r="AA26" s="1"/>
      <c r="AB26" s="1"/>
      <c r="AG26" t="str">
        <f t="shared" si="8"/>
        <v>Bow</v>
      </c>
      <c r="AH26" t="s">
        <v>16</v>
      </c>
      <c r="AI26">
        <v>2</v>
      </c>
      <c r="AK26" s="88">
        <v>33</v>
      </c>
      <c r="AL26" s="90">
        <v>13</v>
      </c>
      <c r="AM26" s="90">
        <v>20</v>
      </c>
      <c r="AN26" s="93">
        <v>6500</v>
      </c>
      <c r="AO26" s="93">
        <f t="shared" si="9"/>
        <v>33013</v>
      </c>
      <c r="AP26" t="s">
        <v>665</v>
      </c>
      <c r="AQ26">
        <f t="shared" si="10"/>
        <v>3306500</v>
      </c>
      <c r="AU26">
        <v>28.47</v>
      </c>
      <c r="AV26">
        <v>0.4</v>
      </c>
      <c r="AW26">
        <v>28.07</v>
      </c>
    </row>
    <row r="27" spans="1:49" hidden="1" outlineLevel="1">
      <c r="A27" t="s">
        <v>686</v>
      </c>
      <c r="B27" s="7" t="s">
        <v>11</v>
      </c>
      <c r="C27" s="1">
        <f t="shared" si="0"/>
        <v>962</v>
      </c>
      <c r="D27" s="7">
        <f>IF(N27&gt;0, RANK(N27,(N27:P27,Q27:AE27)),0)</f>
        <v>1</v>
      </c>
      <c r="E27" s="7">
        <f>IF(O27&gt;0,RANK(O27,(N27:P27,Q27:AE27)),0)</f>
        <v>2</v>
      </c>
      <c r="F27" s="7">
        <f t="shared" si="1"/>
        <v>0</v>
      </c>
      <c r="G27" s="53">
        <f t="shared" si="2"/>
        <v>104</v>
      </c>
      <c r="H27" s="56">
        <f t="shared" si="3"/>
        <v>0.10810810810810811</v>
      </c>
      <c r="I27" s="6"/>
      <c r="J27" s="2">
        <f t="shared" si="4"/>
        <v>0.54054054054054057</v>
      </c>
      <c r="K27" s="2">
        <f t="shared" si="5"/>
        <v>0.43243243243243246</v>
      </c>
      <c r="L27" s="2">
        <f t="shared" si="6"/>
        <v>0</v>
      </c>
      <c r="M27" s="2">
        <f t="shared" si="7"/>
        <v>2.7027027027026973E-2</v>
      </c>
      <c r="N27" s="1">
        <v>520</v>
      </c>
      <c r="O27" s="1">
        <v>416</v>
      </c>
      <c r="P27" s="1"/>
      <c r="Q27">
        <v>24</v>
      </c>
      <c r="U27" s="1">
        <v>2</v>
      </c>
      <c r="V27" s="1"/>
      <c r="W27" s="1"/>
      <c r="X27" s="1"/>
      <c r="Y27" s="1"/>
      <c r="Z27" s="1"/>
      <c r="AA27" s="1"/>
      <c r="AB27" s="1"/>
      <c r="AG27" t="str">
        <f t="shared" si="8"/>
        <v>Bradford</v>
      </c>
      <c r="AH27" t="s">
        <v>16</v>
      </c>
      <c r="AI27">
        <v>2</v>
      </c>
      <c r="AK27" s="88">
        <v>33</v>
      </c>
      <c r="AL27" s="90">
        <v>13</v>
      </c>
      <c r="AM27" s="90">
        <v>25</v>
      </c>
      <c r="AN27" s="93">
        <v>6980</v>
      </c>
      <c r="AO27" s="93">
        <f t="shared" si="9"/>
        <v>33013</v>
      </c>
      <c r="AP27" t="s">
        <v>665</v>
      </c>
      <c r="AQ27">
        <f t="shared" si="10"/>
        <v>3306980</v>
      </c>
      <c r="AU27">
        <v>36.01</v>
      </c>
      <c r="AV27">
        <v>0.7</v>
      </c>
      <c r="AW27">
        <v>35.32</v>
      </c>
    </row>
    <row r="28" spans="1:49" hidden="1" outlineLevel="1">
      <c r="A28" t="s">
        <v>558</v>
      </c>
      <c r="B28" s="7" t="s">
        <v>11</v>
      </c>
      <c r="C28" s="1">
        <f t="shared" si="0"/>
        <v>2389</v>
      </c>
      <c r="D28" s="7">
        <f>IF(N28&gt;0, RANK(N28,(N28:P28,Q28:AE28)),0)</f>
        <v>2</v>
      </c>
      <c r="E28" s="7">
        <f>IF(O28&gt;0,RANK(O28,(N28:P28,Q28:AE28)),0)</f>
        <v>1</v>
      </c>
      <c r="F28" s="7">
        <f t="shared" si="1"/>
        <v>0</v>
      </c>
      <c r="G28" s="53">
        <f t="shared" si="2"/>
        <v>34</v>
      </c>
      <c r="H28" s="56">
        <f t="shared" si="3"/>
        <v>1.4231896190874843E-2</v>
      </c>
      <c r="I28" s="6"/>
      <c r="J28" s="2">
        <f t="shared" si="4"/>
        <v>0.4809543742151528</v>
      </c>
      <c r="K28" s="2">
        <f t="shared" si="5"/>
        <v>0.49518627040602764</v>
      </c>
      <c r="L28" s="2">
        <f t="shared" si="6"/>
        <v>0</v>
      </c>
      <c r="M28" s="2">
        <f t="shared" si="7"/>
        <v>2.3859355378819613E-2</v>
      </c>
      <c r="N28" s="1">
        <v>1149</v>
      </c>
      <c r="O28" s="1">
        <v>1183</v>
      </c>
      <c r="P28" s="1"/>
      <c r="Q28">
        <v>57</v>
      </c>
      <c r="U28" s="1">
        <v>0</v>
      </c>
      <c r="V28" s="1"/>
      <c r="W28" s="1"/>
      <c r="X28" s="1"/>
      <c r="Y28" s="1"/>
      <c r="Z28" s="1"/>
      <c r="AA28" s="1"/>
      <c r="AB28" s="1"/>
      <c r="AG28" t="str">
        <f t="shared" si="8"/>
        <v>Brentwood</v>
      </c>
      <c r="AH28" t="s">
        <v>294</v>
      </c>
      <c r="AI28">
        <v>1</v>
      </c>
      <c r="AK28" s="88">
        <v>33</v>
      </c>
      <c r="AL28" s="90">
        <v>15</v>
      </c>
      <c r="AM28" s="90">
        <v>15</v>
      </c>
      <c r="AN28" s="93">
        <v>7220</v>
      </c>
      <c r="AO28" s="93">
        <f t="shared" si="9"/>
        <v>33015</v>
      </c>
      <c r="AP28" t="s">
        <v>665</v>
      </c>
      <c r="AQ28">
        <f t="shared" si="10"/>
        <v>3307220</v>
      </c>
      <c r="AU28">
        <v>16.98</v>
      </c>
      <c r="AV28">
        <v>0.16</v>
      </c>
      <c r="AW28">
        <v>16.82</v>
      </c>
    </row>
    <row r="29" spans="1:49" hidden="1" outlineLevel="1">
      <c r="A29" t="s">
        <v>1009</v>
      </c>
      <c r="B29" s="7" t="s">
        <v>11</v>
      </c>
      <c r="C29" s="1">
        <f t="shared" si="0"/>
        <v>777</v>
      </c>
      <c r="D29" s="7">
        <f>IF(N29&gt;0, RANK(N29,(N29:P29,Q29:AE29)),0)</f>
        <v>2</v>
      </c>
      <c r="E29" s="7">
        <f>IF(O29&gt;0,RANK(O29,(N29:P29,Q29:AE29)),0)</f>
        <v>1</v>
      </c>
      <c r="F29" s="7">
        <f t="shared" si="1"/>
        <v>0</v>
      </c>
      <c r="G29" s="53">
        <f t="shared" si="2"/>
        <v>56</v>
      </c>
      <c r="H29" s="56">
        <f t="shared" si="3"/>
        <v>7.2072072072072071E-2</v>
      </c>
      <c r="I29" s="6"/>
      <c r="J29" s="2">
        <f t="shared" si="4"/>
        <v>0.44916344916344919</v>
      </c>
      <c r="K29" s="2">
        <f t="shared" si="5"/>
        <v>0.52123552123552119</v>
      </c>
      <c r="L29" s="2">
        <f t="shared" si="6"/>
        <v>0</v>
      </c>
      <c r="M29" s="2">
        <f t="shared" si="7"/>
        <v>2.9601029601029616E-2</v>
      </c>
      <c r="N29" s="1">
        <v>349</v>
      </c>
      <c r="O29" s="1">
        <v>405</v>
      </c>
      <c r="P29" s="1"/>
      <c r="Q29">
        <v>23</v>
      </c>
      <c r="U29" s="1">
        <v>0</v>
      </c>
      <c r="V29" s="1"/>
      <c r="W29" s="1"/>
      <c r="X29" s="1"/>
      <c r="Y29" s="1"/>
      <c r="Z29" s="1"/>
      <c r="AA29" s="1"/>
      <c r="AB29" s="1"/>
      <c r="AG29" t="str">
        <f t="shared" si="8"/>
        <v>Bridgewater</v>
      </c>
      <c r="AH29" t="s">
        <v>14</v>
      </c>
      <c r="AI29">
        <v>2</v>
      </c>
      <c r="AK29" s="88">
        <v>33</v>
      </c>
      <c r="AL29" s="90">
        <v>9</v>
      </c>
      <c r="AM29" s="90">
        <v>30</v>
      </c>
      <c r="AN29" s="93">
        <v>7540</v>
      </c>
      <c r="AO29" s="93">
        <f t="shared" si="9"/>
        <v>33009</v>
      </c>
      <c r="AP29" t="s">
        <v>665</v>
      </c>
      <c r="AQ29">
        <f t="shared" si="10"/>
        <v>3307540</v>
      </c>
      <c r="AU29">
        <v>21.45</v>
      </c>
      <c r="AV29">
        <v>0.18</v>
      </c>
      <c r="AW29">
        <v>21.27</v>
      </c>
    </row>
    <row r="30" spans="1:49" hidden="1" outlineLevel="1">
      <c r="A30" t="s">
        <v>1010</v>
      </c>
      <c r="B30" s="7" t="s">
        <v>11</v>
      </c>
      <c r="C30" s="1">
        <f t="shared" si="0"/>
        <v>1618</v>
      </c>
      <c r="D30" s="7">
        <f>IF(N30&gt;0, RANK(N30,(N30:P30,Q30:AE30)),0)</f>
        <v>1</v>
      </c>
      <c r="E30" s="7">
        <f>IF(O30&gt;0,RANK(O30,(N30:P30,Q30:AE30)),0)</f>
        <v>2</v>
      </c>
      <c r="F30" s="7">
        <f t="shared" si="1"/>
        <v>0</v>
      </c>
      <c r="G30" s="53">
        <f t="shared" si="2"/>
        <v>74</v>
      </c>
      <c r="H30" s="56">
        <f t="shared" si="3"/>
        <v>4.573547589616811E-2</v>
      </c>
      <c r="I30" s="6"/>
      <c r="J30" s="2">
        <f t="shared" si="4"/>
        <v>0.50061804697156986</v>
      </c>
      <c r="K30" s="2">
        <f t="shared" si="5"/>
        <v>0.45488257107540175</v>
      </c>
      <c r="L30" s="2">
        <f t="shared" si="6"/>
        <v>0</v>
      </c>
      <c r="M30" s="2">
        <f t="shared" si="7"/>
        <v>4.4499381953028383E-2</v>
      </c>
      <c r="N30" s="1">
        <v>810</v>
      </c>
      <c r="O30" s="1">
        <v>736</v>
      </c>
      <c r="P30" s="1"/>
      <c r="Q30">
        <v>67</v>
      </c>
      <c r="U30" s="1">
        <v>5</v>
      </c>
      <c r="V30" s="1"/>
      <c r="W30" s="1"/>
      <c r="X30" s="1"/>
      <c r="Y30" s="1"/>
      <c r="Z30" s="1"/>
      <c r="AA30" s="1"/>
      <c r="AB30" s="1"/>
      <c r="AG30" t="str">
        <f t="shared" si="8"/>
        <v>Bristol</v>
      </c>
      <c r="AH30" t="s">
        <v>14</v>
      </c>
      <c r="AI30">
        <v>2</v>
      </c>
      <c r="AK30" s="88">
        <v>33</v>
      </c>
      <c r="AL30" s="90">
        <v>9</v>
      </c>
      <c r="AM30" s="90">
        <v>35</v>
      </c>
      <c r="AN30" s="93">
        <v>7700</v>
      </c>
      <c r="AO30" s="93">
        <f t="shared" si="9"/>
        <v>33009</v>
      </c>
      <c r="AP30" t="s">
        <v>665</v>
      </c>
      <c r="AQ30">
        <f t="shared" si="10"/>
        <v>3307700</v>
      </c>
      <c r="AU30">
        <v>22.26</v>
      </c>
      <c r="AV30">
        <v>4.92</v>
      </c>
      <c r="AW30">
        <v>17.34</v>
      </c>
    </row>
    <row r="31" spans="1:49" hidden="1" outlineLevel="1">
      <c r="A31" t="s">
        <v>1011</v>
      </c>
      <c r="B31" s="7" t="s">
        <v>11</v>
      </c>
      <c r="C31" s="1">
        <f t="shared" si="0"/>
        <v>431</v>
      </c>
      <c r="D31" s="7">
        <f>IF(N31&gt;0, RANK(N31,(N31:P31,Q31:AE31)),0)</f>
        <v>2</v>
      </c>
      <c r="E31" s="7">
        <f>IF(O31&gt;0,RANK(O31,(N31:P31,Q31:AE31)),0)</f>
        <v>1</v>
      </c>
      <c r="F31" s="7">
        <f t="shared" si="1"/>
        <v>0</v>
      </c>
      <c r="G31" s="53">
        <f t="shared" si="2"/>
        <v>48</v>
      </c>
      <c r="H31" s="56">
        <f t="shared" si="3"/>
        <v>0.11136890951276102</v>
      </c>
      <c r="I31" s="6"/>
      <c r="J31" s="2">
        <f t="shared" si="4"/>
        <v>0.42691415313225056</v>
      </c>
      <c r="K31" s="2">
        <f t="shared" si="5"/>
        <v>0.53828306264501158</v>
      </c>
      <c r="L31" s="2">
        <f t="shared" si="6"/>
        <v>0</v>
      </c>
      <c r="M31" s="2">
        <f t="shared" si="7"/>
        <v>3.4802784222737859E-2</v>
      </c>
      <c r="N31" s="1">
        <v>184</v>
      </c>
      <c r="O31" s="1">
        <v>232</v>
      </c>
      <c r="P31" s="1"/>
      <c r="Q31">
        <v>15</v>
      </c>
      <c r="U31" s="1">
        <v>0</v>
      </c>
      <c r="V31" s="1"/>
      <c r="W31" s="1"/>
      <c r="X31" s="1"/>
      <c r="Y31" s="1"/>
      <c r="Z31" s="1"/>
      <c r="AA31" s="1"/>
      <c r="AB31" s="1"/>
      <c r="AG31" t="str">
        <f t="shared" si="8"/>
        <v>Brookfield</v>
      </c>
      <c r="AH31" t="s">
        <v>802</v>
      </c>
      <c r="AI31">
        <v>1</v>
      </c>
      <c r="AK31" s="88">
        <v>33</v>
      </c>
      <c r="AL31" s="90">
        <v>3</v>
      </c>
      <c r="AM31" s="90">
        <v>15</v>
      </c>
      <c r="AN31" s="93">
        <v>7940</v>
      </c>
      <c r="AO31" s="93">
        <f t="shared" si="9"/>
        <v>33003</v>
      </c>
      <c r="AP31" t="s">
        <v>665</v>
      </c>
      <c r="AQ31">
        <f t="shared" si="10"/>
        <v>3307940</v>
      </c>
      <c r="AU31">
        <v>23.26</v>
      </c>
      <c r="AV31">
        <v>0.39</v>
      </c>
      <c r="AW31">
        <v>22.86</v>
      </c>
    </row>
    <row r="32" spans="1:49" hidden="1" outlineLevel="1">
      <c r="A32" t="s">
        <v>585</v>
      </c>
      <c r="B32" s="7" t="s">
        <v>11</v>
      </c>
      <c r="C32" s="1">
        <f t="shared" si="0"/>
        <v>2882</v>
      </c>
      <c r="D32" s="7">
        <f>IF(N32&gt;0, RANK(N32,(N32:P32,Q32:AE32)),0)</f>
        <v>2</v>
      </c>
      <c r="E32" s="7">
        <f>IF(O32&gt;0,RANK(O32,(N32:P32,Q32:AE32)),0)</f>
        <v>1</v>
      </c>
      <c r="F32" s="7">
        <f t="shared" si="1"/>
        <v>0</v>
      </c>
      <c r="G32" s="53">
        <f t="shared" si="2"/>
        <v>52</v>
      </c>
      <c r="H32" s="56">
        <f t="shared" si="3"/>
        <v>1.8043025676613464E-2</v>
      </c>
      <c r="I32" s="6"/>
      <c r="J32" s="2">
        <f t="shared" si="4"/>
        <v>0.47605829285218598</v>
      </c>
      <c r="K32" s="2">
        <f t="shared" si="5"/>
        <v>0.49410131852879946</v>
      </c>
      <c r="L32" s="2">
        <f t="shared" si="6"/>
        <v>0</v>
      </c>
      <c r="M32" s="2">
        <f t="shared" si="7"/>
        <v>2.9840388619014613E-2</v>
      </c>
      <c r="N32" s="1">
        <v>1372</v>
      </c>
      <c r="O32" s="1">
        <v>1424</v>
      </c>
      <c r="P32" s="1"/>
      <c r="Q32">
        <v>85</v>
      </c>
      <c r="U32" s="1">
        <v>1</v>
      </c>
      <c r="V32" s="1"/>
      <c r="W32" s="1"/>
      <c r="X32" s="1"/>
      <c r="Y32" s="1"/>
      <c r="Z32" s="1"/>
      <c r="AA32" s="1"/>
      <c r="AB32" s="1"/>
      <c r="AG32" t="str">
        <f t="shared" si="8"/>
        <v>Brookline</v>
      </c>
      <c r="AH32" t="s">
        <v>15</v>
      </c>
      <c r="AI32">
        <v>2</v>
      </c>
      <c r="AK32" s="88">
        <v>33</v>
      </c>
      <c r="AL32" s="90">
        <v>11</v>
      </c>
      <c r="AM32" s="90">
        <v>25</v>
      </c>
      <c r="AN32" s="93">
        <v>8100</v>
      </c>
      <c r="AO32" s="93">
        <f t="shared" si="9"/>
        <v>33011</v>
      </c>
      <c r="AP32" t="s">
        <v>665</v>
      </c>
      <c r="AQ32">
        <f t="shared" si="10"/>
        <v>3308100</v>
      </c>
      <c r="AU32">
        <v>20.13</v>
      </c>
      <c r="AV32">
        <v>0.36</v>
      </c>
      <c r="AW32">
        <v>19.77</v>
      </c>
    </row>
    <row r="33" spans="1:49" hidden="1" outlineLevel="1">
      <c r="A33" t="s">
        <v>689</v>
      </c>
      <c r="B33" s="7" t="s">
        <v>11</v>
      </c>
      <c r="C33" s="1">
        <f t="shared" si="0"/>
        <v>3</v>
      </c>
      <c r="D33" s="7">
        <f>IF(N33&gt;0, RANK(N33,(N33:P33,Q33:AE33)),0)</f>
        <v>2</v>
      </c>
      <c r="E33" s="7">
        <f>IF(O33&gt;0,RANK(O33,(N33:P33,Q33:AE33)),0)</f>
        <v>1</v>
      </c>
      <c r="F33" s="7">
        <f t="shared" si="1"/>
        <v>0</v>
      </c>
      <c r="G33" s="53">
        <f t="shared" si="2"/>
        <v>1</v>
      </c>
      <c r="H33" s="56">
        <f t="shared" si="3"/>
        <v>0.33333333333333331</v>
      </c>
      <c r="I33" s="6"/>
      <c r="J33" s="2">
        <f t="shared" si="4"/>
        <v>0.33333333333333331</v>
      </c>
      <c r="K33" s="2">
        <f t="shared" si="5"/>
        <v>0.66666666666666663</v>
      </c>
      <c r="L33" s="2">
        <f t="shared" si="6"/>
        <v>0</v>
      </c>
      <c r="M33" s="2">
        <f t="shared" si="7"/>
        <v>1.1102230246251565E-16</v>
      </c>
      <c r="N33" s="1">
        <v>1</v>
      </c>
      <c r="O33" s="1">
        <v>2</v>
      </c>
      <c r="P33" s="1"/>
      <c r="Q33">
        <v>0</v>
      </c>
      <c r="U33" s="1">
        <v>0</v>
      </c>
      <c r="V33" s="1"/>
      <c r="W33" s="1"/>
      <c r="X33" s="1"/>
      <c r="Y33" s="1"/>
      <c r="Z33" s="1"/>
      <c r="AA33" s="1"/>
      <c r="AB33" s="1"/>
      <c r="AG33" t="str">
        <f t="shared" si="8"/>
        <v>Cambridge</v>
      </c>
      <c r="AH33" t="s">
        <v>13</v>
      </c>
      <c r="AI33">
        <v>2</v>
      </c>
      <c r="AK33" s="88">
        <v>33</v>
      </c>
      <c r="AL33" s="90">
        <v>7</v>
      </c>
      <c r="AM33" s="90">
        <v>25</v>
      </c>
      <c r="AN33" s="93">
        <v>8420</v>
      </c>
      <c r="AO33" s="93">
        <f t="shared" si="9"/>
        <v>33007</v>
      </c>
      <c r="AP33" t="s">
        <v>559</v>
      </c>
      <c r="AQ33">
        <f t="shared" si="10"/>
        <v>3308420</v>
      </c>
      <c r="AU33">
        <v>51.44</v>
      </c>
      <c r="AV33">
        <v>0.64</v>
      </c>
      <c r="AW33">
        <v>50.81</v>
      </c>
    </row>
    <row r="34" spans="1:49" hidden="1" outlineLevel="1">
      <c r="A34" t="s">
        <v>560</v>
      </c>
      <c r="B34" s="7" t="s">
        <v>11</v>
      </c>
      <c r="C34" s="1">
        <f t="shared" si="0"/>
        <v>1815</v>
      </c>
      <c r="D34" s="7">
        <f>IF(N34&gt;0, RANK(N34,(N34:P34,Q34:AE34)),0)</f>
        <v>1</v>
      </c>
      <c r="E34" s="7">
        <f>IF(O34&gt;0,RANK(O34,(N34:P34,Q34:AE34)),0)</f>
        <v>2</v>
      </c>
      <c r="F34" s="7">
        <f t="shared" si="1"/>
        <v>0</v>
      </c>
      <c r="G34" s="53">
        <f t="shared" si="2"/>
        <v>352</v>
      </c>
      <c r="H34" s="56">
        <f t="shared" si="3"/>
        <v>0.19393939393939394</v>
      </c>
      <c r="I34" s="6"/>
      <c r="J34" s="2">
        <f t="shared" si="4"/>
        <v>0.58071625344352618</v>
      </c>
      <c r="K34" s="2">
        <f t="shared" si="5"/>
        <v>0.38677685950413221</v>
      </c>
      <c r="L34" s="2">
        <f t="shared" si="6"/>
        <v>0</v>
      </c>
      <c r="M34" s="2">
        <f t="shared" si="7"/>
        <v>3.2506887052341615E-2</v>
      </c>
      <c r="N34" s="1">
        <v>1054</v>
      </c>
      <c r="O34" s="1">
        <v>702</v>
      </c>
      <c r="P34" s="1"/>
      <c r="Q34">
        <v>54</v>
      </c>
      <c r="U34" s="1">
        <v>5</v>
      </c>
      <c r="V34" s="1"/>
      <c r="W34" s="1"/>
      <c r="X34" s="1"/>
      <c r="Y34" s="1"/>
      <c r="Z34" s="1"/>
      <c r="AA34" s="1"/>
      <c r="AB34" s="1"/>
      <c r="AG34" t="str">
        <f t="shared" si="8"/>
        <v>Campton</v>
      </c>
      <c r="AH34" t="s">
        <v>14</v>
      </c>
      <c r="AI34">
        <v>1</v>
      </c>
      <c r="AK34" s="88">
        <v>33</v>
      </c>
      <c r="AL34" s="90">
        <v>9</v>
      </c>
      <c r="AM34" s="90">
        <v>40</v>
      </c>
      <c r="AN34" s="93">
        <v>8660</v>
      </c>
      <c r="AO34" s="93">
        <f t="shared" si="9"/>
        <v>33009</v>
      </c>
      <c r="AP34" t="s">
        <v>665</v>
      </c>
      <c r="AQ34">
        <f t="shared" si="10"/>
        <v>3308660</v>
      </c>
      <c r="AU34">
        <v>52.52</v>
      </c>
      <c r="AV34">
        <v>0.59</v>
      </c>
      <c r="AW34">
        <v>51.93</v>
      </c>
    </row>
    <row r="35" spans="1:49" hidden="1" outlineLevel="1">
      <c r="A35" t="s">
        <v>1013</v>
      </c>
      <c r="B35" s="7" t="s">
        <v>11</v>
      </c>
      <c r="C35" s="1">
        <f t="shared" si="0"/>
        <v>1803</v>
      </c>
      <c r="D35" s="7">
        <f>IF(N35&gt;0, RANK(N35,(N35:P35,Q35:AE35)),0)</f>
        <v>1</v>
      </c>
      <c r="E35" s="7">
        <f>IF(O35&gt;0,RANK(O35,(N35:P35,Q35:AE35)),0)</f>
        <v>2</v>
      </c>
      <c r="F35" s="7">
        <f t="shared" si="1"/>
        <v>0</v>
      </c>
      <c r="G35" s="53">
        <f t="shared" si="2"/>
        <v>523</v>
      </c>
      <c r="H35" s="56">
        <f t="shared" si="3"/>
        <v>0.29007210205213535</v>
      </c>
      <c r="I35" s="6"/>
      <c r="J35" s="2">
        <f t="shared" si="4"/>
        <v>0.62229617304492513</v>
      </c>
      <c r="K35" s="2">
        <f t="shared" si="5"/>
        <v>0.33222407099278978</v>
      </c>
      <c r="L35" s="2">
        <f t="shared" si="6"/>
        <v>0</v>
      </c>
      <c r="M35" s="2">
        <f t="shared" si="7"/>
        <v>4.5479755962285096E-2</v>
      </c>
      <c r="N35" s="1">
        <v>1122</v>
      </c>
      <c r="O35" s="1">
        <v>599</v>
      </c>
      <c r="P35" s="1"/>
      <c r="Q35">
        <v>82</v>
      </c>
      <c r="U35" s="1">
        <v>0</v>
      </c>
      <c r="V35" s="1"/>
      <c r="W35" s="1"/>
      <c r="X35" s="1"/>
      <c r="Y35" s="1"/>
      <c r="Z35" s="1"/>
      <c r="AA35" s="1"/>
      <c r="AB35" s="1"/>
      <c r="AG35" t="str">
        <f t="shared" si="8"/>
        <v>Canaan</v>
      </c>
      <c r="AH35" t="s">
        <v>14</v>
      </c>
      <c r="AI35">
        <v>2</v>
      </c>
      <c r="AK35" s="88">
        <v>33</v>
      </c>
      <c r="AL35" s="90">
        <v>9</v>
      </c>
      <c r="AM35" s="90">
        <v>45</v>
      </c>
      <c r="AN35" s="93">
        <v>8980</v>
      </c>
      <c r="AO35" s="93">
        <f t="shared" si="9"/>
        <v>33009</v>
      </c>
      <c r="AP35" t="s">
        <v>665</v>
      </c>
      <c r="AQ35">
        <f t="shared" si="10"/>
        <v>3308980</v>
      </c>
      <c r="AU35">
        <v>55.03</v>
      </c>
      <c r="AV35">
        <v>1.82</v>
      </c>
      <c r="AW35">
        <v>53.22</v>
      </c>
    </row>
    <row r="36" spans="1:49" hidden="1" outlineLevel="1">
      <c r="A36" t="s">
        <v>331</v>
      </c>
      <c r="B36" s="7" t="s">
        <v>11</v>
      </c>
      <c r="C36" s="1">
        <f t="shared" si="0"/>
        <v>2458</v>
      </c>
      <c r="D36" s="7">
        <f>IF(N36&gt;0, RANK(N36,(N36:P36,Q36:AE36)),0)</f>
        <v>2</v>
      </c>
      <c r="E36" s="7">
        <f>IF(O36&gt;0,RANK(O36,(N36:P36,Q36:AE36)),0)</f>
        <v>1</v>
      </c>
      <c r="F36" s="7">
        <f t="shared" si="1"/>
        <v>0</v>
      </c>
      <c r="G36" s="53">
        <f t="shared" si="2"/>
        <v>363</v>
      </c>
      <c r="H36" s="56">
        <f t="shared" si="3"/>
        <v>0.14768104149715217</v>
      </c>
      <c r="I36" s="6"/>
      <c r="J36" s="2">
        <f t="shared" si="4"/>
        <v>0.41578519121236779</v>
      </c>
      <c r="K36" s="2">
        <f t="shared" si="5"/>
        <v>0.5634662327095199</v>
      </c>
      <c r="L36" s="2">
        <f t="shared" si="6"/>
        <v>0</v>
      </c>
      <c r="M36" s="2">
        <f t="shared" si="7"/>
        <v>2.0748576078112313E-2</v>
      </c>
      <c r="N36" s="1">
        <v>1022</v>
      </c>
      <c r="O36" s="1">
        <v>1385</v>
      </c>
      <c r="P36" s="1"/>
      <c r="Q36">
        <v>49</v>
      </c>
      <c r="U36" s="1">
        <v>2</v>
      </c>
      <c r="V36" s="1"/>
      <c r="W36" s="1"/>
      <c r="X36" s="1"/>
      <c r="Y36" s="1"/>
      <c r="Z36" s="1"/>
      <c r="AA36" s="1"/>
      <c r="AB36" s="1"/>
      <c r="AG36" t="str">
        <f t="shared" si="8"/>
        <v>Candia</v>
      </c>
      <c r="AH36" t="s">
        <v>294</v>
      </c>
      <c r="AI36">
        <v>1</v>
      </c>
      <c r="AK36" s="88">
        <v>33</v>
      </c>
      <c r="AL36" s="90">
        <v>15</v>
      </c>
      <c r="AM36" s="90">
        <v>20</v>
      </c>
      <c r="AN36" s="93">
        <v>9300</v>
      </c>
      <c r="AO36" s="93">
        <f t="shared" si="9"/>
        <v>33015</v>
      </c>
      <c r="AP36" t="s">
        <v>665</v>
      </c>
      <c r="AQ36">
        <f t="shared" si="10"/>
        <v>3309300</v>
      </c>
      <c r="AU36">
        <v>30.57</v>
      </c>
      <c r="AV36">
        <v>0.24</v>
      </c>
      <c r="AW36">
        <v>30.32</v>
      </c>
    </row>
    <row r="37" spans="1:49" hidden="1" outlineLevel="1">
      <c r="A37" t="s">
        <v>1014</v>
      </c>
      <c r="B37" s="7" t="s">
        <v>11</v>
      </c>
      <c r="C37" s="1">
        <f t="shared" si="0"/>
        <v>1531</v>
      </c>
      <c r="D37" s="7">
        <f>IF(N37&gt;0, RANK(N37,(N37:P37,Q37:AE37)),0)</f>
        <v>1</v>
      </c>
      <c r="E37" s="7">
        <f>IF(O37&gt;0,RANK(O37,(N37:P37,Q37:AE37)),0)</f>
        <v>2</v>
      </c>
      <c r="F37" s="7">
        <f t="shared" si="1"/>
        <v>0</v>
      </c>
      <c r="G37" s="53">
        <f t="shared" si="2"/>
        <v>458</v>
      </c>
      <c r="H37" s="56">
        <f t="shared" si="3"/>
        <v>0.29915088177661658</v>
      </c>
      <c r="I37" s="6"/>
      <c r="J37" s="2">
        <f t="shared" si="4"/>
        <v>0.63618549967341609</v>
      </c>
      <c r="K37" s="2">
        <f t="shared" si="5"/>
        <v>0.3370346178967995</v>
      </c>
      <c r="L37" s="2">
        <f t="shared" si="6"/>
        <v>0</v>
      </c>
      <c r="M37" s="2">
        <f t="shared" si="7"/>
        <v>2.6779882429784407E-2</v>
      </c>
      <c r="N37" s="1">
        <v>974</v>
      </c>
      <c r="O37" s="1">
        <v>516</v>
      </c>
      <c r="P37" s="1"/>
      <c r="Q37">
        <v>37</v>
      </c>
      <c r="U37" s="1">
        <v>4</v>
      </c>
      <c r="V37" s="1"/>
      <c r="W37" s="1"/>
      <c r="X37" s="1"/>
      <c r="Y37" s="1"/>
      <c r="Z37" s="1"/>
      <c r="AA37" s="1"/>
      <c r="AB37" s="1"/>
      <c r="AG37" t="str">
        <f t="shared" si="8"/>
        <v>Canterbury</v>
      </c>
      <c r="AH37" t="s">
        <v>16</v>
      </c>
      <c r="AI37">
        <v>2</v>
      </c>
      <c r="AK37" s="88">
        <v>33</v>
      </c>
      <c r="AL37" s="90">
        <v>13</v>
      </c>
      <c r="AM37" s="90">
        <v>30</v>
      </c>
      <c r="AN37" s="93">
        <v>9860</v>
      </c>
      <c r="AO37" s="93">
        <f t="shared" si="9"/>
        <v>33013</v>
      </c>
      <c r="AP37" t="s">
        <v>665</v>
      </c>
      <c r="AQ37">
        <f t="shared" si="10"/>
        <v>3309860</v>
      </c>
      <c r="AU37">
        <v>44.63</v>
      </c>
      <c r="AV37">
        <v>0.79</v>
      </c>
      <c r="AW37">
        <v>43.84</v>
      </c>
    </row>
    <row r="38" spans="1:49" hidden="1" outlineLevel="1">
      <c r="A38" t="s">
        <v>802</v>
      </c>
      <c r="B38" s="7" t="s">
        <v>11</v>
      </c>
      <c r="C38" s="1">
        <f t="shared" si="0"/>
        <v>496</v>
      </c>
      <c r="D38" s="7">
        <f>IF(N38&gt;0, RANK(N38,(N38:P38,Q38:AE38)),0)</f>
        <v>1</v>
      </c>
      <c r="E38" s="7">
        <f>IF(O38&gt;0,RANK(O38,(N38:P38,Q38:AE38)),0)</f>
        <v>2</v>
      </c>
      <c r="F38" s="7">
        <f t="shared" si="1"/>
        <v>0</v>
      </c>
      <c r="G38" s="53">
        <f t="shared" si="2"/>
        <v>83</v>
      </c>
      <c r="H38" s="56">
        <f t="shared" si="3"/>
        <v>0.16733870967741934</v>
      </c>
      <c r="I38" s="6"/>
      <c r="J38" s="2">
        <f t="shared" si="4"/>
        <v>0.57056451612903225</v>
      </c>
      <c r="K38" s="2">
        <f t="shared" si="5"/>
        <v>0.40322580645161288</v>
      </c>
      <c r="L38" s="2">
        <f t="shared" si="6"/>
        <v>0</v>
      </c>
      <c r="M38" s="2">
        <f t="shared" si="7"/>
        <v>2.6209677419354871E-2</v>
      </c>
      <c r="N38" s="1">
        <v>283</v>
      </c>
      <c r="O38" s="1">
        <v>200</v>
      </c>
      <c r="P38" s="1"/>
      <c r="Q38">
        <v>13</v>
      </c>
      <c r="U38" s="1">
        <v>0</v>
      </c>
      <c r="V38" s="1"/>
      <c r="W38" s="1"/>
      <c r="X38" s="1"/>
      <c r="Y38" s="1"/>
      <c r="Z38" s="1"/>
      <c r="AA38" s="1"/>
      <c r="AB38" s="1"/>
      <c r="AG38" t="str">
        <f t="shared" si="8"/>
        <v>Carroll</v>
      </c>
      <c r="AH38" t="s">
        <v>13</v>
      </c>
      <c r="AI38">
        <v>2</v>
      </c>
      <c r="AK38" s="88">
        <v>33</v>
      </c>
      <c r="AL38" s="90">
        <v>7</v>
      </c>
      <c r="AM38" s="90">
        <v>30</v>
      </c>
      <c r="AN38" s="93">
        <v>10100</v>
      </c>
      <c r="AO38" s="93">
        <f t="shared" si="9"/>
        <v>33007</v>
      </c>
      <c r="AP38" t="s">
        <v>665</v>
      </c>
      <c r="AQ38">
        <f t="shared" si="10"/>
        <v>3310100</v>
      </c>
      <c r="AU38">
        <v>50.21</v>
      </c>
      <c r="AV38">
        <v>0.03</v>
      </c>
      <c r="AW38">
        <v>50.19</v>
      </c>
    </row>
    <row r="39" spans="1:49" hidden="1" outlineLevel="1">
      <c r="A39" t="s">
        <v>332</v>
      </c>
      <c r="B39" s="7" t="s">
        <v>11</v>
      </c>
      <c r="C39" s="1">
        <f t="shared" si="0"/>
        <v>705</v>
      </c>
      <c r="D39" s="7">
        <f>IF(N39&gt;0, RANK(N39,(N39:P39,Q39:AE39)),0)</f>
        <v>1</v>
      </c>
      <c r="E39" s="7">
        <f>IF(O39&gt;0,RANK(O39,(N39:P39,Q39:AE39)),0)</f>
        <v>2</v>
      </c>
      <c r="F39" s="7">
        <f t="shared" si="1"/>
        <v>0</v>
      </c>
      <c r="G39" s="53">
        <f t="shared" si="2"/>
        <v>8</v>
      </c>
      <c r="H39" s="56">
        <f t="shared" si="3"/>
        <v>1.1347517730496455E-2</v>
      </c>
      <c r="I39" s="6"/>
      <c r="J39" s="2">
        <f t="shared" si="4"/>
        <v>0.49645390070921985</v>
      </c>
      <c r="K39" s="2">
        <f t="shared" si="5"/>
        <v>0.48510638297872338</v>
      </c>
      <c r="L39" s="2">
        <f t="shared" si="6"/>
        <v>0</v>
      </c>
      <c r="M39" s="2">
        <f t="shared" si="7"/>
        <v>1.8439716312056709E-2</v>
      </c>
      <c r="N39" s="1">
        <v>350</v>
      </c>
      <c r="O39" s="1">
        <v>342</v>
      </c>
      <c r="P39" s="1"/>
      <c r="Q39">
        <v>13</v>
      </c>
      <c r="U39" s="1">
        <v>0</v>
      </c>
      <c r="V39" s="1"/>
      <c r="W39" s="1"/>
      <c r="X39" s="1"/>
      <c r="Y39" s="1"/>
      <c r="Z39" s="1"/>
      <c r="AA39" s="1"/>
      <c r="AB39" s="1"/>
      <c r="AG39" t="str">
        <f t="shared" si="8"/>
        <v>Center Harbor</v>
      </c>
      <c r="AH39" t="s">
        <v>312</v>
      </c>
      <c r="AI39">
        <v>2</v>
      </c>
      <c r="AK39" s="88">
        <v>33</v>
      </c>
      <c r="AL39" s="90">
        <v>1</v>
      </c>
      <c r="AM39" s="90">
        <v>20</v>
      </c>
      <c r="AN39" s="93">
        <v>10660</v>
      </c>
      <c r="AO39" s="93">
        <f t="shared" si="9"/>
        <v>33001</v>
      </c>
      <c r="AP39" t="s">
        <v>665</v>
      </c>
      <c r="AQ39">
        <f t="shared" si="10"/>
        <v>3310660</v>
      </c>
      <c r="AU39">
        <v>16.510000000000002</v>
      </c>
      <c r="AV39">
        <v>3.12</v>
      </c>
      <c r="AW39">
        <v>13.39</v>
      </c>
    </row>
    <row r="40" spans="1:49" hidden="1" outlineLevel="1">
      <c r="A40" t="s">
        <v>333</v>
      </c>
      <c r="B40" s="7" t="s">
        <v>11</v>
      </c>
      <c r="C40" s="1">
        <f t="shared" si="0"/>
        <v>2215</v>
      </c>
      <c r="D40" s="7">
        <f>IF(N40&gt;0, RANK(N40,(N40:P40,Q40:AE40)),0)</f>
        <v>1</v>
      </c>
      <c r="E40" s="7">
        <f>IF(O40&gt;0,RANK(O40,(N40:P40,Q40:AE40)),0)</f>
        <v>2</v>
      </c>
      <c r="F40" s="7">
        <f t="shared" si="1"/>
        <v>0</v>
      </c>
      <c r="G40" s="53">
        <f t="shared" si="2"/>
        <v>656</v>
      </c>
      <c r="H40" s="56">
        <f t="shared" si="3"/>
        <v>0.2961625282167043</v>
      </c>
      <c r="I40" s="6"/>
      <c r="J40" s="2">
        <f t="shared" si="4"/>
        <v>0.62663656884875851</v>
      </c>
      <c r="K40" s="2">
        <f t="shared" si="5"/>
        <v>0.33047404063205416</v>
      </c>
      <c r="L40" s="2">
        <f t="shared" si="6"/>
        <v>0</v>
      </c>
      <c r="M40" s="2">
        <f t="shared" si="7"/>
        <v>4.2889390519187331E-2</v>
      </c>
      <c r="N40" s="1">
        <v>1388</v>
      </c>
      <c r="O40" s="1">
        <v>732</v>
      </c>
      <c r="P40" s="1"/>
      <c r="Q40">
        <v>93</v>
      </c>
      <c r="U40" s="1">
        <v>2</v>
      </c>
      <c r="V40" s="1"/>
      <c r="W40" s="1"/>
      <c r="X40" s="1"/>
      <c r="Y40" s="1"/>
      <c r="Z40" s="1"/>
      <c r="AA40" s="1"/>
      <c r="AB40" s="1"/>
      <c r="AG40" t="str">
        <f t="shared" si="8"/>
        <v>Charlestown</v>
      </c>
      <c r="AH40" t="s">
        <v>985</v>
      </c>
      <c r="AI40">
        <v>2</v>
      </c>
      <c r="AK40" s="88">
        <v>33</v>
      </c>
      <c r="AL40" s="90">
        <v>19</v>
      </c>
      <c r="AM40" s="90">
        <v>10</v>
      </c>
      <c r="AN40" s="93">
        <v>11380</v>
      </c>
      <c r="AO40" s="93">
        <f t="shared" si="9"/>
        <v>33019</v>
      </c>
      <c r="AP40" t="s">
        <v>665</v>
      </c>
      <c r="AQ40">
        <f t="shared" si="10"/>
        <v>3311380</v>
      </c>
      <c r="AU40">
        <v>37.96</v>
      </c>
      <c r="AV40">
        <v>2.15</v>
      </c>
      <c r="AW40">
        <v>35.81</v>
      </c>
    </row>
    <row r="41" spans="1:49" hidden="1" outlineLevel="1">
      <c r="A41" t="s">
        <v>911</v>
      </c>
      <c r="B41" s="7" t="s">
        <v>11</v>
      </c>
      <c r="C41" s="1">
        <f t="shared" si="0"/>
        <v>207</v>
      </c>
      <c r="D41" s="7">
        <f>IF(N41&gt;0, RANK(N41,(N41:P41,Q41:AE41)),0)</f>
        <v>2</v>
      </c>
      <c r="E41" s="7">
        <f>IF(O41&gt;0,RANK(O41,(N41:P41,Q41:AE41)),0)</f>
        <v>1</v>
      </c>
      <c r="F41" s="7">
        <f t="shared" si="1"/>
        <v>0</v>
      </c>
      <c r="G41" s="53">
        <f t="shared" si="2"/>
        <v>5</v>
      </c>
      <c r="H41" s="56">
        <f t="shared" si="3"/>
        <v>2.4154589371980676E-2</v>
      </c>
      <c r="I41" s="6"/>
      <c r="J41" s="2">
        <f t="shared" si="4"/>
        <v>0.46859903381642515</v>
      </c>
      <c r="K41" s="2">
        <f t="shared" si="5"/>
        <v>0.49275362318840582</v>
      </c>
      <c r="L41" s="2">
        <f t="shared" si="6"/>
        <v>0</v>
      </c>
      <c r="M41" s="2">
        <f t="shared" si="7"/>
        <v>3.8647342995168976E-2</v>
      </c>
      <c r="N41" s="1">
        <v>97</v>
      </c>
      <c r="O41" s="1">
        <v>102</v>
      </c>
      <c r="P41" s="1"/>
      <c r="Q41">
        <v>8</v>
      </c>
      <c r="U41" s="1">
        <v>0</v>
      </c>
      <c r="V41" s="1"/>
      <c r="W41" s="1"/>
      <c r="X41" s="1"/>
      <c r="Y41" s="1"/>
      <c r="Z41" s="1"/>
      <c r="AA41" s="1"/>
      <c r="AB41" s="1"/>
      <c r="AG41" t="str">
        <f t="shared" si="8"/>
        <v>Chatham</v>
      </c>
      <c r="AH41" t="s">
        <v>802</v>
      </c>
      <c r="AI41">
        <v>1</v>
      </c>
      <c r="AK41" s="88">
        <v>33</v>
      </c>
      <c r="AL41" s="90">
        <v>3</v>
      </c>
      <c r="AM41" s="90">
        <v>20</v>
      </c>
      <c r="AN41" s="93">
        <v>11780</v>
      </c>
      <c r="AO41" s="93">
        <f t="shared" si="9"/>
        <v>33003</v>
      </c>
      <c r="AP41" t="s">
        <v>665</v>
      </c>
      <c r="AQ41">
        <f t="shared" si="10"/>
        <v>3311780</v>
      </c>
      <c r="AU41">
        <v>57.22</v>
      </c>
      <c r="AV41">
        <v>0.51</v>
      </c>
      <c r="AW41">
        <v>56.71</v>
      </c>
    </row>
    <row r="42" spans="1:49" hidden="1" outlineLevel="1">
      <c r="A42" t="s">
        <v>1015</v>
      </c>
      <c r="B42" s="7" t="s">
        <v>11</v>
      </c>
      <c r="C42" s="1">
        <f t="shared" si="0"/>
        <v>2703</v>
      </c>
      <c r="D42" s="7">
        <f>IF(N42&gt;0, RANK(N42,(N42:P42,Q42:AE42)),0)</f>
        <v>2</v>
      </c>
      <c r="E42" s="7">
        <f>IF(O42&gt;0,RANK(O42,(N42:P42,Q42:AE42)),0)</f>
        <v>1</v>
      </c>
      <c r="F42" s="7">
        <f t="shared" si="1"/>
        <v>0</v>
      </c>
      <c r="G42" s="53">
        <f t="shared" si="2"/>
        <v>285</v>
      </c>
      <c r="H42" s="56">
        <f t="shared" si="3"/>
        <v>0.10543840177580466</v>
      </c>
      <c r="I42" s="6"/>
      <c r="J42" s="2">
        <f t="shared" si="4"/>
        <v>0.43507214206437295</v>
      </c>
      <c r="K42" s="2">
        <f t="shared" si="5"/>
        <v>0.5405105438401776</v>
      </c>
      <c r="L42" s="2">
        <f t="shared" si="6"/>
        <v>0</v>
      </c>
      <c r="M42" s="2">
        <f t="shared" si="7"/>
        <v>2.4417314095449449E-2</v>
      </c>
      <c r="N42" s="1">
        <v>1176</v>
      </c>
      <c r="O42" s="1">
        <v>1461</v>
      </c>
      <c r="P42" s="1"/>
      <c r="Q42">
        <v>64</v>
      </c>
      <c r="U42" s="1">
        <v>2</v>
      </c>
      <c r="V42" s="1"/>
      <c r="W42" s="1"/>
      <c r="X42" s="1"/>
      <c r="Y42" s="1"/>
      <c r="Z42" s="1"/>
      <c r="AA42" s="1"/>
      <c r="AB42" s="1"/>
      <c r="AG42" t="str">
        <f t="shared" si="8"/>
        <v>Chester</v>
      </c>
      <c r="AH42" t="s">
        <v>294</v>
      </c>
      <c r="AI42">
        <v>1</v>
      </c>
      <c r="AK42" s="88">
        <v>33</v>
      </c>
      <c r="AL42" s="90">
        <v>15</v>
      </c>
      <c r="AM42" s="90">
        <v>25</v>
      </c>
      <c r="AN42" s="93">
        <v>12100</v>
      </c>
      <c r="AO42" s="93">
        <f t="shared" si="9"/>
        <v>33015</v>
      </c>
      <c r="AP42" t="s">
        <v>665</v>
      </c>
      <c r="AQ42">
        <f t="shared" si="10"/>
        <v>3312100</v>
      </c>
      <c r="AU42">
        <v>26.02</v>
      </c>
      <c r="AV42">
        <v>0.11</v>
      </c>
      <c r="AW42">
        <v>25.91</v>
      </c>
    </row>
    <row r="43" spans="1:49" hidden="1" outlineLevel="1">
      <c r="A43" t="s">
        <v>586</v>
      </c>
      <c r="B43" s="7" t="s">
        <v>11</v>
      </c>
      <c r="C43" s="1">
        <f t="shared" si="0"/>
        <v>2115</v>
      </c>
      <c r="D43" s="7">
        <f>IF(N43&gt;0, RANK(N43,(N43:P43,Q43:AE43)),0)</f>
        <v>1</v>
      </c>
      <c r="E43" s="7">
        <f>IF(O43&gt;0,RANK(O43,(N43:P43,Q43:AE43)),0)</f>
        <v>2</v>
      </c>
      <c r="F43" s="7">
        <f t="shared" si="1"/>
        <v>0</v>
      </c>
      <c r="G43" s="53">
        <f t="shared" si="2"/>
        <v>491</v>
      </c>
      <c r="H43" s="56">
        <f t="shared" si="3"/>
        <v>0.23215130023640662</v>
      </c>
      <c r="I43" s="6"/>
      <c r="J43" s="2">
        <f t="shared" si="4"/>
        <v>0.60709219858156027</v>
      </c>
      <c r="K43" s="2">
        <f t="shared" si="5"/>
        <v>0.37494089834515365</v>
      </c>
      <c r="L43" s="2">
        <f t="shared" si="6"/>
        <v>0</v>
      </c>
      <c r="M43" s="2">
        <f t="shared" si="7"/>
        <v>1.7966903073286078E-2</v>
      </c>
      <c r="N43" s="1">
        <v>1284</v>
      </c>
      <c r="O43" s="1">
        <v>793</v>
      </c>
      <c r="P43" s="1"/>
      <c r="Q43">
        <v>38</v>
      </c>
      <c r="U43" s="1">
        <v>0</v>
      </c>
      <c r="V43" s="1"/>
      <c r="W43" s="1"/>
      <c r="X43" s="1"/>
      <c r="Y43" s="1"/>
      <c r="Z43" s="1"/>
      <c r="AA43" s="1"/>
      <c r="AB43" s="1"/>
      <c r="AG43" t="str">
        <f t="shared" si="8"/>
        <v>Chesterfield</v>
      </c>
      <c r="AH43" t="s">
        <v>12</v>
      </c>
      <c r="AI43">
        <v>2</v>
      </c>
      <c r="AK43" s="88">
        <v>33</v>
      </c>
      <c r="AL43" s="90">
        <v>5</v>
      </c>
      <c r="AM43" s="90">
        <v>10</v>
      </c>
      <c r="AN43" s="93">
        <v>12260</v>
      </c>
      <c r="AO43" s="93">
        <f t="shared" si="9"/>
        <v>33005</v>
      </c>
      <c r="AP43" t="s">
        <v>665</v>
      </c>
      <c r="AQ43">
        <f t="shared" si="10"/>
        <v>3312260</v>
      </c>
      <c r="AU43">
        <v>47.56</v>
      </c>
      <c r="AV43">
        <v>2</v>
      </c>
      <c r="AW43">
        <v>45.56</v>
      </c>
    </row>
    <row r="44" spans="1:49" hidden="1" outlineLevel="1">
      <c r="A44" t="s">
        <v>334</v>
      </c>
      <c r="B44" s="7" t="s">
        <v>11</v>
      </c>
      <c r="C44" s="1">
        <f t="shared" si="0"/>
        <v>1526</v>
      </c>
      <c r="D44" s="7">
        <f>IF(N44&gt;0, RANK(N44,(N44:P44,Q44:AE44)),0)</f>
        <v>1</v>
      </c>
      <c r="E44" s="7">
        <f>IF(O44&gt;0,RANK(O44,(N44:P44,Q44:AE44)),0)</f>
        <v>2</v>
      </c>
      <c r="F44" s="7">
        <f t="shared" si="1"/>
        <v>0</v>
      </c>
      <c r="G44" s="53">
        <f t="shared" si="2"/>
        <v>43</v>
      </c>
      <c r="H44" s="56">
        <f t="shared" si="3"/>
        <v>2.8178243774574049E-2</v>
      </c>
      <c r="I44" s="6"/>
      <c r="J44" s="2">
        <f t="shared" si="4"/>
        <v>0.5013106159895151</v>
      </c>
      <c r="K44" s="2">
        <f t="shared" si="5"/>
        <v>0.47313237221494103</v>
      </c>
      <c r="L44" s="2">
        <f t="shared" si="6"/>
        <v>0</v>
      </c>
      <c r="M44" s="2">
        <f t="shared" si="7"/>
        <v>2.5557011795543871E-2</v>
      </c>
      <c r="N44" s="1">
        <v>765</v>
      </c>
      <c r="O44" s="1">
        <v>722</v>
      </c>
      <c r="P44" s="1"/>
      <c r="Q44">
        <v>39</v>
      </c>
      <c r="U44" s="1">
        <v>0</v>
      </c>
      <c r="V44" s="1"/>
      <c r="W44" s="1"/>
      <c r="X44" s="1"/>
      <c r="Y44" s="1"/>
      <c r="Z44" s="1"/>
      <c r="AA44" s="1"/>
      <c r="AB44" s="1"/>
      <c r="AG44" t="str">
        <f t="shared" si="8"/>
        <v>Chichester</v>
      </c>
      <c r="AH44" t="s">
        <v>16</v>
      </c>
      <c r="AI44">
        <v>2</v>
      </c>
      <c r="AK44" s="88">
        <v>33</v>
      </c>
      <c r="AL44" s="90">
        <v>13</v>
      </c>
      <c r="AM44" s="90">
        <v>35</v>
      </c>
      <c r="AN44" s="93">
        <v>12420</v>
      </c>
      <c r="AO44" s="93">
        <f t="shared" si="9"/>
        <v>33013</v>
      </c>
      <c r="AP44" t="s">
        <v>665</v>
      </c>
      <c r="AQ44">
        <f t="shared" si="10"/>
        <v>3312420</v>
      </c>
      <c r="AU44">
        <v>21.18</v>
      </c>
      <c r="AV44">
        <v>0.11</v>
      </c>
      <c r="AW44">
        <v>21.07</v>
      </c>
    </row>
    <row r="45" spans="1:49" hidden="1" outlineLevel="1">
      <c r="A45" t="s">
        <v>335</v>
      </c>
      <c r="B45" s="7" t="s">
        <v>11</v>
      </c>
      <c r="C45" s="1">
        <f t="shared" si="0"/>
        <v>5458</v>
      </c>
      <c r="D45" s="7">
        <f>IF(N45&gt;0, RANK(N45,(N45:P45,Q45:AE45)),0)</f>
        <v>1</v>
      </c>
      <c r="E45" s="7">
        <f>IF(O45&gt;0,RANK(O45,(N45:P45,Q45:AE45)),0)</f>
        <v>2</v>
      </c>
      <c r="F45" s="7">
        <f t="shared" si="1"/>
        <v>0</v>
      </c>
      <c r="G45" s="53">
        <f t="shared" si="2"/>
        <v>1437</v>
      </c>
      <c r="H45" s="56">
        <f t="shared" si="3"/>
        <v>0.26328325393917185</v>
      </c>
      <c r="I45" s="6"/>
      <c r="J45" s="2">
        <f t="shared" si="4"/>
        <v>0.61377794063759616</v>
      </c>
      <c r="K45" s="2">
        <f t="shared" si="5"/>
        <v>0.35049468669842432</v>
      </c>
      <c r="L45" s="2">
        <f t="shared" si="6"/>
        <v>0</v>
      </c>
      <c r="M45" s="2">
        <f t="shared" si="7"/>
        <v>3.5727372663979517E-2</v>
      </c>
      <c r="N45" s="1">
        <v>3350</v>
      </c>
      <c r="O45" s="1">
        <v>1913</v>
      </c>
      <c r="P45" s="1"/>
      <c r="Q45">
        <v>188</v>
      </c>
      <c r="U45" s="1">
        <v>7</v>
      </c>
      <c r="V45" s="1"/>
      <c r="W45" s="1"/>
      <c r="X45" s="1"/>
      <c r="Y45" s="1"/>
      <c r="Z45" s="1"/>
      <c r="AA45" s="1"/>
      <c r="AB45" s="1"/>
      <c r="AG45" t="str">
        <f t="shared" si="8"/>
        <v>Claremont</v>
      </c>
      <c r="AH45" t="s">
        <v>985</v>
      </c>
      <c r="AI45">
        <v>2</v>
      </c>
      <c r="AK45" s="88">
        <v>33</v>
      </c>
      <c r="AL45" s="90">
        <v>19</v>
      </c>
      <c r="AM45" s="90">
        <v>15</v>
      </c>
      <c r="AN45" s="93">
        <v>12900</v>
      </c>
      <c r="AO45" s="93">
        <f t="shared" si="9"/>
        <v>33019</v>
      </c>
      <c r="AP45" t="s">
        <v>146</v>
      </c>
      <c r="AQ45">
        <f t="shared" si="10"/>
        <v>3312900</v>
      </c>
      <c r="AU45">
        <v>44.09</v>
      </c>
      <c r="AV45">
        <v>0.96</v>
      </c>
      <c r="AW45">
        <v>43.12</v>
      </c>
    </row>
    <row r="46" spans="1:49" hidden="1" outlineLevel="1">
      <c r="A46" t="s">
        <v>336</v>
      </c>
      <c r="B46" s="7" t="s">
        <v>11</v>
      </c>
      <c r="C46" s="1">
        <f t="shared" si="0"/>
        <v>154</v>
      </c>
      <c r="D46" s="7">
        <f>IF(N46&gt;0, RANK(N46,(N46:P46,Q46:AE46)),0)</f>
        <v>2</v>
      </c>
      <c r="E46" s="7">
        <f>IF(O46&gt;0,RANK(O46,(N46:P46,Q46:AE46)),0)</f>
        <v>1</v>
      </c>
      <c r="F46" s="7">
        <f t="shared" si="1"/>
        <v>0</v>
      </c>
      <c r="G46" s="53">
        <f t="shared" si="2"/>
        <v>3</v>
      </c>
      <c r="H46" s="56">
        <f t="shared" si="3"/>
        <v>1.948051948051948E-2</v>
      </c>
      <c r="I46" s="6"/>
      <c r="J46" s="2">
        <f t="shared" si="4"/>
        <v>0.45454545454545453</v>
      </c>
      <c r="K46" s="2">
        <f t="shared" si="5"/>
        <v>0.47402597402597402</v>
      </c>
      <c r="L46" s="2">
        <f t="shared" si="6"/>
        <v>0</v>
      </c>
      <c r="M46" s="2">
        <f t="shared" si="7"/>
        <v>7.1428571428571397E-2</v>
      </c>
      <c r="N46" s="1">
        <v>70</v>
      </c>
      <c r="O46" s="1">
        <v>73</v>
      </c>
      <c r="P46" s="1"/>
      <c r="Q46">
        <v>11</v>
      </c>
      <c r="U46" s="1">
        <v>0</v>
      </c>
      <c r="V46" s="1"/>
      <c r="W46" s="1"/>
      <c r="X46" s="1"/>
      <c r="Y46" s="1"/>
      <c r="Z46" s="1"/>
      <c r="AA46" s="1"/>
      <c r="AB46" s="1"/>
      <c r="AG46" t="str">
        <f t="shared" si="8"/>
        <v>Clarksville</v>
      </c>
      <c r="AH46" t="s">
        <v>13</v>
      </c>
      <c r="AI46">
        <v>2</v>
      </c>
      <c r="AK46" s="88">
        <v>33</v>
      </c>
      <c r="AL46" s="90">
        <v>7</v>
      </c>
      <c r="AM46" s="90">
        <v>40</v>
      </c>
      <c r="AN46" s="93">
        <v>13220</v>
      </c>
      <c r="AO46" s="93">
        <f t="shared" si="9"/>
        <v>33007</v>
      </c>
      <c r="AP46" t="s">
        <v>665</v>
      </c>
      <c r="AQ46">
        <f t="shared" si="10"/>
        <v>3313220</v>
      </c>
      <c r="AU46">
        <v>62.12</v>
      </c>
      <c r="AV46">
        <v>1.88</v>
      </c>
      <c r="AW46">
        <v>60.24</v>
      </c>
    </row>
    <row r="47" spans="1:49" hidden="1" outlineLevel="1">
      <c r="A47" t="s">
        <v>1018</v>
      </c>
      <c r="B47" s="7" t="s">
        <v>11</v>
      </c>
      <c r="C47" s="1">
        <f t="shared" si="0"/>
        <v>967</v>
      </c>
      <c r="D47" s="7">
        <f>IF(N47&gt;0, RANK(N47,(N47:P47,Q47:AE47)),0)</f>
        <v>2</v>
      </c>
      <c r="E47" s="7">
        <f>IF(O47&gt;0,RANK(O47,(N47:P47,Q47:AE47)),0)</f>
        <v>1</v>
      </c>
      <c r="F47" s="7">
        <f t="shared" si="1"/>
        <v>0</v>
      </c>
      <c r="G47" s="53">
        <f t="shared" si="2"/>
        <v>19</v>
      </c>
      <c r="H47" s="56">
        <f t="shared" si="3"/>
        <v>1.9648397104446741E-2</v>
      </c>
      <c r="I47" s="6"/>
      <c r="J47" s="2">
        <f t="shared" si="4"/>
        <v>0.47362978283350571</v>
      </c>
      <c r="K47" s="2">
        <f t="shared" si="5"/>
        <v>0.49327817993795242</v>
      </c>
      <c r="L47" s="2">
        <f t="shared" si="6"/>
        <v>0</v>
      </c>
      <c r="M47" s="2">
        <f t="shared" si="7"/>
        <v>3.3092037228541926E-2</v>
      </c>
      <c r="N47" s="1">
        <v>458</v>
      </c>
      <c r="O47" s="1">
        <v>477</v>
      </c>
      <c r="P47" s="1"/>
      <c r="Q47">
        <v>29</v>
      </c>
      <c r="U47" s="1">
        <v>3</v>
      </c>
      <c r="V47" s="1"/>
      <c r="W47" s="1"/>
      <c r="X47" s="1"/>
      <c r="Y47" s="1"/>
      <c r="Z47" s="1"/>
      <c r="AA47" s="1"/>
      <c r="AB47" s="1"/>
      <c r="AG47" t="str">
        <f t="shared" si="8"/>
        <v>Colebrook</v>
      </c>
      <c r="AH47" t="s">
        <v>13</v>
      </c>
      <c r="AI47">
        <v>2</v>
      </c>
      <c r="AK47" s="88">
        <v>33</v>
      </c>
      <c r="AL47" s="90">
        <v>7</v>
      </c>
      <c r="AM47" s="90">
        <v>45</v>
      </c>
      <c r="AN47" s="93">
        <v>13780</v>
      </c>
      <c r="AO47" s="93">
        <f t="shared" si="9"/>
        <v>33007</v>
      </c>
      <c r="AP47" t="s">
        <v>665</v>
      </c>
      <c r="AQ47">
        <f t="shared" si="10"/>
        <v>3313780</v>
      </c>
      <c r="AU47">
        <v>41.01</v>
      </c>
      <c r="AV47">
        <v>0.03</v>
      </c>
      <c r="AW47">
        <v>40.99</v>
      </c>
    </row>
    <row r="48" spans="1:49" hidden="1" outlineLevel="1">
      <c r="A48" t="s">
        <v>314</v>
      </c>
      <c r="B48" s="7" t="s">
        <v>11</v>
      </c>
      <c r="C48" s="1">
        <f t="shared" si="0"/>
        <v>329</v>
      </c>
      <c r="D48" s="7">
        <f>IF(N48&gt;0, RANK(N48,(N48:P48,Q48:AE48)),0)</f>
        <v>2</v>
      </c>
      <c r="E48" s="7">
        <f>IF(O48&gt;0,RANK(O48,(N48:P48,Q48:AE48)),0)</f>
        <v>1</v>
      </c>
      <c r="F48" s="7">
        <f t="shared" si="1"/>
        <v>0</v>
      </c>
      <c r="G48" s="53">
        <f t="shared" si="2"/>
        <v>27</v>
      </c>
      <c r="H48" s="56">
        <f t="shared" si="3"/>
        <v>8.2066869300911852E-2</v>
      </c>
      <c r="I48" s="6"/>
      <c r="J48" s="2">
        <f t="shared" si="4"/>
        <v>0.45288753799392095</v>
      </c>
      <c r="K48" s="2">
        <f t="shared" si="5"/>
        <v>0.53495440729483279</v>
      </c>
      <c r="L48" s="2">
        <f t="shared" si="6"/>
        <v>0</v>
      </c>
      <c r="M48" s="2">
        <f t="shared" si="7"/>
        <v>1.2158054711246202E-2</v>
      </c>
      <c r="N48" s="1">
        <v>149</v>
      </c>
      <c r="O48" s="1">
        <v>176</v>
      </c>
      <c r="P48" s="1"/>
      <c r="Q48">
        <v>4</v>
      </c>
      <c r="U48" s="1">
        <v>0</v>
      </c>
      <c r="V48" s="1"/>
      <c r="W48" s="1"/>
      <c r="X48" s="1"/>
      <c r="Y48" s="1"/>
      <c r="Z48" s="1"/>
      <c r="AA48" s="1"/>
      <c r="AB48" s="1"/>
      <c r="AG48" t="str">
        <f t="shared" si="8"/>
        <v>Columbia</v>
      </c>
      <c r="AH48" t="s">
        <v>13</v>
      </c>
      <c r="AI48">
        <v>2</v>
      </c>
      <c r="AK48" s="88">
        <v>33</v>
      </c>
      <c r="AL48" s="90">
        <v>7</v>
      </c>
      <c r="AM48" s="90">
        <v>50</v>
      </c>
      <c r="AN48" s="93">
        <v>13940</v>
      </c>
      <c r="AO48" s="93">
        <f t="shared" si="9"/>
        <v>33007</v>
      </c>
      <c r="AP48" t="s">
        <v>665</v>
      </c>
      <c r="AQ48">
        <f t="shared" si="10"/>
        <v>3313940</v>
      </c>
      <c r="AU48">
        <v>60.89</v>
      </c>
      <c r="AV48">
        <v>0.06</v>
      </c>
      <c r="AW48">
        <v>60.83</v>
      </c>
    </row>
    <row r="49" spans="1:49" hidden="1" outlineLevel="1">
      <c r="A49" t="s">
        <v>587</v>
      </c>
      <c r="B49" s="7" t="s">
        <v>11</v>
      </c>
      <c r="C49" s="1">
        <f t="shared" si="0"/>
        <v>21505</v>
      </c>
      <c r="D49" s="7">
        <f>IF(N49&gt;0, RANK(N49,(N49:P49,Q49:AE49)),0)</f>
        <v>1</v>
      </c>
      <c r="E49" s="7">
        <f>IF(O49&gt;0,RANK(O49,(N49:P49,Q49:AE49)),0)</f>
        <v>2</v>
      </c>
      <c r="F49" s="7">
        <f t="shared" si="1"/>
        <v>0</v>
      </c>
      <c r="G49" s="53">
        <f t="shared" si="2"/>
        <v>8010</v>
      </c>
      <c r="H49" s="56">
        <f t="shared" si="3"/>
        <v>0.37247151825156938</v>
      </c>
      <c r="I49" s="6"/>
      <c r="J49" s="2">
        <f t="shared" si="4"/>
        <v>0.67458730527784239</v>
      </c>
      <c r="K49" s="2">
        <f t="shared" si="5"/>
        <v>0.30211578702627295</v>
      </c>
      <c r="L49" s="2">
        <f t="shared" si="6"/>
        <v>0</v>
      </c>
      <c r="M49" s="2">
        <f t="shared" si="7"/>
        <v>2.3296907695884661E-2</v>
      </c>
      <c r="N49" s="1">
        <v>14507</v>
      </c>
      <c r="O49" s="1">
        <v>6497</v>
      </c>
      <c r="P49" s="1"/>
      <c r="Q49">
        <v>476</v>
      </c>
      <c r="U49" s="1">
        <v>25</v>
      </c>
      <c r="V49" s="1"/>
      <c r="W49" s="1"/>
      <c r="X49" s="1"/>
      <c r="Y49" s="1"/>
      <c r="Z49" s="1"/>
      <c r="AA49" s="1"/>
      <c r="AB49" s="1"/>
      <c r="AG49" t="str">
        <f t="shared" si="8"/>
        <v>Concord</v>
      </c>
      <c r="AH49" t="s">
        <v>16</v>
      </c>
      <c r="AI49">
        <v>2</v>
      </c>
      <c r="AK49" s="88">
        <v>33</v>
      </c>
      <c r="AL49" s="90">
        <v>13</v>
      </c>
      <c r="AM49" s="90">
        <v>40</v>
      </c>
      <c r="AN49" s="93">
        <v>14200</v>
      </c>
      <c r="AO49" s="93">
        <f t="shared" si="9"/>
        <v>33013</v>
      </c>
      <c r="AP49" t="s">
        <v>146</v>
      </c>
      <c r="AQ49">
        <f t="shared" si="10"/>
        <v>3314200</v>
      </c>
      <c r="AU49">
        <v>67.52</v>
      </c>
      <c r="AV49">
        <v>3.23</v>
      </c>
      <c r="AW49">
        <v>64.290000000000006</v>
      </c>
    </row>
    <row r="50" spans="1:49" hidden="1" outlineLevel="1">
      <c r="A50" t="s">
        <v>578</v>
      </c>
      <c r="B50" s="7" t="s">
        <v>11</v>
      </c>
      <c r="C50" s="1">
        <f t="shared" si="0"/>
        <v>4926</v>
      </c>
      <c r="D50" s="7">
        <f>IF(N50&gt;0, RANK(N50,(N50:P50,Q50:AE50)),0)</f>
        <v>1</v>
      </c>
      <c r="E50" s="7">
        <f>IF(O50&gt;0,RANK(O50,(N50:P50,Q50:AE50)),0)</f>
        <v>2</v>
      </c>
      <c r="F50" s="7">
        <f t="shared" si="1"/>
        <v>0</v>
      </c>
      <c r="G50" s="53">
        <f t="shared" si="2"/>
        <v>1021</v>
      </c>
      <c r="H50" s="56">
        <f t="shared" si="3"/>
        <v>0.20726755988631751</v>
      </c>
      <c r="I50" s="6"/>
      <c r="J50" s="2">
        <f t="shared" si="4"/>
        <v>0.59155501421031265</v>
      </c>
      <c r="K50" s="2">
        <f t="shared" si="5"/>
        <v>0.38428745432399514</v>
      </c>
      <c r="L50" s="2">
        <f t="shared" si="6"/>
        <v>0</v>
      </c>
      <c r="M50" s="2">
        <f t="shared" si="7"/>
        <v>2.4157531465692217E-2</v>
      </c>
      <c r="N50" s="1">
        <v>2914</v>
      </c>
      <c r="O50" s="1">
        <v>1893</v>
      </c>
      <c r="P50" s="1"/>
      <c r="Q50">
        <v>116</v>
      </c>
      <c r="U50" s="1">
        <v>3</v>
      </c>
      <c r="V50" s="1"/>
      <c r="W50" s="1"/>
      <c r="X50" s="1"/>
      <c r="Y50" s="1"/>
      <c r="Z50" s="1"/>
      <c r="AA50" s="1"/>
      <c r="AB50" s="1"/>
      <c r="AG50" t="str">
        <f t="shared" si="8"/>
        <v>Conway</v>
      </c>
      <c r="AH50" t="s">
        <v>802</v>
      </c>
      <c r="AI50">
        <v>1</v>
      </c>
      <c r="AK50" s="88">
        <v>33</v>
      </c>
      <c r="AL50" s="90">
        <v>3</v>
      </c>
      <c r="AM50" s="90">
        <v>25</v>
      </c>
      <c r="AN50" s="93">
        <v>14660</v>
      </c>
      <c r="AO50" s="93">
        <f t="shared" si="9"/>
        <v>33003</v>
      </c>
      <c r="AP50" t="s">
        <v>665</v>
      </c>
      <c r="AQ50">
        <f t="shared" si="10"/>
        <v>3314660</v>
      </c>
      <c r="AU50">
        <v>71.709999999999994</v>
      </c>
      <c r="AV50">
        <v>2.0499999999999998</v>
      </c>
      <c r="AW50">
        <v>69.66</v>
      </c>
    </row>
    <row r="51" spans="1:49" hidden="1" outlineLevel="1">
      <c r="A51" t="s">
        <v>887</v>
      </c>
      <c r="B51" s="7" t="s">
        <v>11</v>
      </c>
      <c r="C51" s="1">
        <f t="shared" si="0"/>
        <v>1072</v>
      </c>
      <c r="D51" s="7">
        <f>IF(N51&gt;0, RANK(N51,(N51:P51,Q51:AE51)),0)</f>
        <v>1</v>
      </c>
      <c r="E51" s="7">
        <f>IF(O51&gt;0,RANK(O51,(N51:P51,Q51:AE51)),0)</f>
        <v>2</v>
      </c>
      <c r="F51" s="7">
        <f t="shared" si="1"/>
        <v>0</v>
      </c>
      <c r="G51" s="53">
        <f t="shared" si="2"/>
        <v>314</v>
      </c>
      <c r="H51" s="56">
        <f t="shared" si="3"/>
        <v>0.29291044776119401</v>
      </c>
      <c r="I51" s="6"/>
      <c r="J51" s="2">
        <f t="shared" si="4"/>
        <v>0.60074626865671643</v>
      </c>
      <c r="K51" s="2">
        <f t="shared" si="5"/>
        <v>0.30783582089552236</v>
      </c>
      <c r="L51" s="2">
        <f t="shared" si="6"/>
        <v>0</v>
      </c>
      <c r="M51" s="2">
        <f t="shared" si="7"/>
        <v>9.1417910447761208E-2</v>
      </c>
      <c r="N51" s="1">
        <v>644</v>
      </c>
      <c r="O51" s="1">
        <v>330</v>
      </c>
      <c r="P51" s="1"/>
      <c r="Q51">
        <v>96</v>
      </c>
      <c r="U51" s="1">
        <v>2</v>
      </c>
      <c r="V51" s="1"/>
      <c r="W51" s="1"/>
      <c r="X51" s="1"/>
      <c r="Y51" s="1"/>
      <c r="Z51" s="1"/>
      <c r="AA51" s="1"/>
      <c r="AB51" s="1"/>
      <c r="AG51" t="str">
        <f t="shared" si="8"/>
        <v>Cornish</v>
      </c>
      <c r="AH51" t="s">
        <v>985</v>
      </c>
      <c r="AI51">
        <v>2</v>
      </c>
      <c r="AK51" s="88">
        <v>33</v>
      </c>
      <c r="AL51" s="90">
        <v>19</v>
      </c>
      <c r="AM51" s="90">
        <v>20</v>
      </c>
      <c r="AN51" s="93">
        <v>15060</v>
      </c>
      <c r="AO51" s="93">
        <f t="shared" si="9"/>
        <v>33019</v>
      </c>
      <c r="AP51" t="s">
        <v>665</v>
      </c>
      <c r="AQ51">
        <f t="shared" si="10"/>
        <v>3315060</v>
      </c>
      <c r="AU51">
        <v>42.85</v>
      </c>
      <c r="AV51">
        <v>0.72</v>
      </c>
      <c r="AW51">
        <v>42.12</v>
      </c>
    </row>
    <row r="52" spans="1:49" hidden="1" outlineLevel="1">
      <c r="A52" t="s">
        <v>337</v>
      </c>
      <c r="B52" s="7" t="s">
        <v>11</v>
      </c>
      <c r="C52" s="1">
        <f t="shared" si="0"/>
        <v>431</v>
      </c>
      <c r="D52" s="7">
        <f>IF(N52&gt;0, RANK(N52,(N52:P52,Q52:AE52)),0)</f>
        <v>1</v>
      </c>
      <c r="E52" s="7">
        <f>IF(O52&gt;0,RANK(O52,(N52:P52,Q52:AE52)),0)</f>
        <v>1</v>
      </c>
      <c r="F52" s="7">
        <f t="shared" si="1"/>
        <v>0</v>
      </c>
      <c r="G52" s="53">
        <f t="shared" si="2"/>
        <v>0</v>
      </c>
      <c r="H52" s="56">
        <f t="shared" si="3"/>
        <v>0</v>
      </c>
      <c r="I52" s="6"/>
      <c r="J52" s="2">
        <f t="shared" si="4"/>
        <v>0.48723897911832947</v>
      </c>
      <c r="K52" s="2">
        <f t="shared" si="5"/>
        <v>0.48723897911832947</v>
      </c>
      <c r="L52" s="2">
        <f t="shared" si="6"/>
        <v>0</v>
      </c>
      <c r="M52" s="2">
        <f t="shared" si="7"/>
        <v>2.5522041763341052E-2</v>
      </c>
      <c r="N52" s="1">
        <v>210</v>
      </c>
      <c r="O52" s="1">
        <v>210</v>
      </c>
      <c r="P52" s="1"/>
      <c r="Q52">
        <v>10</v>
      </c>
      <c r="U52" s="1">
        <v>1</v>
      </c>
      <c r="V52" s="1"/>
      <c r="W52" s="1"/>
      <c r="X52" s="1"/>
      <c r="Y52" s="1"/>
      <c r="Z52" s="1"/>
      <c r="AA52" s="1"/>
      <c r="AB52" s="1"/>
      <c r="AG52" t="str">
        <f t="shared" si="8"/>
        <v>Croydon</v>
      </c>
      <c r="AH52" t="s">
        <v>985</v>
      </c>
      <c r="AI52">
        <v>2</v>
      </c>
      <c r="AK52" s="88">
        <v>33</v>
      </c>
      <c r="AL52" s="90">
        <v>19</v>
      </c>
      <c r="AM52" s="90">
        <v>25</v>
      </c>
      <c r="AN52" s="93">
        <v>16340</v>
      </c>
      <c r="AO52" s="93">
        <f t="shared" si="9"/>
        <v>33019</v>
      </c>
      <c r="AP52" t="s">
        <v>665</v>
      </c>
      <c r="AQ52">
        <f t="shared" si="10"/>
        <v>3316340</v>
      </c>
      <c r="AU52">
        <v>37.86</v>
      </c>
      <c r="AV52">
        <v>0.77</v>
      </c>
      <c r="AW52">
        <v>37.08</v>
      </c>
    </row>
    <row r="53" spans="1:49" hidden="1" outlineLevel="1">
      <c r="A53" t="s">
        <v>579</v>
      </c>
      <c r="B53" s="7" t="s">
        <v>11</v>
      </c>
      <c r="C53" s="1">
        <f t="shared" si="0"/>
        <v>488</v>
      </c>
      <c r="D53" s="7">
        <f>IF(N53&gt;0, RANK(N53,(N53:P53,Q53:AE53)),0)</f>
        <v>1</v>
      </c>
      <c r="E53" s="7">
        <f>IF(O53&gt;0,RANK(O53,(N53:P53,Q53:AE53)),0)</f>
        <v>2</v>
      </c>
      <c r="F53" s="7">
        <f t="shared" si="1"/>
        <v>0</v>
      </c>
      <c r="G53" s="53">
        <f t="shared" si="2"/>
        <v>12</v>
      </c>
      <c r="H53" s="56">
        <f t="shared" si="3"/>
        <v>2.4590163934426229E-2</v>
      </c>
      <c r="I53" s="6"/>
      <c r="J53" s="2">
        <f t="shared" si="4"/>
        <v>0.5</v>
      </c>
      <c r="K53" s="2">
        <f t="shared" si="5"/>
        <v>0.47540983606557374</v>
      </c>
      <c r="L53" s="2">
        <f t="shared" si="6"/>
        <v>0</v>
      </c>
      <c r="M53" s="2">
        <f t="shared" si="7"/>
        <v>2.4590163934426257E-2</v>
      </c>
      <c r="N53" s="1">
        <v>244</v>
      </c>
      <c r="O53" s="1">
        <v>232</v>
      </c>
      <c r="P53" s="1"/>
      <c r="Q53">
        <v>11</v>
      </c>
      <c r="U53" s="1">
        <v>1</v>
      </c>
      <c r="V53" s="1"/>
      <c r="W53" s="1"/>
      <c r="X53" s="1"/>
      <c r="Y53" s="1"/>
      <c r="Z53" s="1"/>
      <c r="AA53" s="1"/>
      <c r="AB53" s="1"/>
      <c r="AG53" t="str">
        <f t="shared" si="8"/>
        <v>Dalton</v>
      </c>
      <c r="AH53" t="s">
        <v>13</v>
      </c>
      <c r="AI53">
        <v>2</v>
      </c>
      <c r="AK53" s="88">
        <v>33</v>
      </c>
      <c r="AL53" s="90">
        <v>7</v>
      </c>
      <c r="AM53" s="90">
        <v>65</v>
      </c>
      <c r="AN53" s="93">
        <v>16820</v>
      </c>
      <c r="AO53" s="93">
        <f t="shared" si="9"/>
        <v>33007</v>
      </c>
      <c r="AP53" t="s">
        <v>665</v>
      </c>
      <c r="AQ53">
        <f t="shared" si="10"/>
        <v>3316820</v>
      </c>
      <c r="AU53">
        <v>28.26</v>
      </c>
      <c r="AV53">
        <v>0.77</v>
      </c>
      <c r="AW53">
        <v>27.49</v>
      </c>
    </row>
    <row r="54" spans="1:49" hidden="1" outlineLevel="1">
      <c r="A54" t="s">
        <v>449</v>
      </c>
      <c r="B54" s="7" t="s">
        <v>11</v>
      </c>
      <c r="C54" s="1">
        <f t="shared" si="0"/>
        <v>643</v>
      </c>
      <c r="D54" s="7">
        <f>IF(N54&gt;0, RANK(N54,(N54:P54,Q54:AE54)),0)</f>
        <v>1</v>
      </c>
      <c r="E54" s="7">
        <f>IF(O54&gt;0,RANK(O54,(N54:P54,Q54:AE54)),0)</f>
        <v>2</v>
      </c>
      <c r="F54" s="7">
        <f t="shared" si="1"/>
        <v>0</v>
      </c>
      <c r="G54" s="53">
        <f t="shared" si="2"/>
        <v>82</v>
      </c>
      <c r="H54" s="56">
        <f t="shared" si="3"/>
        <v>0.12752721617418353</v>
      </c>
      <c r="I54" s="6"/>
      <c r="J54" s="2">
        <f t="shared" si="4"/>
        <v>0.53343701399688959</v>
      </c>
      <c r="K54" s="2">
        <f t="shared" si="5"/>
        <v>0.40590979782270609</v>
      </c>
      <c r="L54" s="2">
        <f t="shared" si="6"/>
        <v>0</v>
      </c>
      <c r="M54" s="2">
        <f t="shared" si="7"/>
        <v>6.0653188180404327E-2</v>
      </c>
      <c r="N54" s="1">
        <v>343</v>
      </c>
      <c r="O54" s="1">
        <v>261</v>
      </c>
      <c r="P54" s="1"/>
      <c r="Q54">
        <v>37</v>
      </c>
      <c r="U54" s="1">
        <v>2</v>
      </c>
      <c r="V54" s="1"/>
      <c r="W54" s="1"/>
      <c r="X54" s="1"/>
      <c r="Y54" s="1"/>
      <c r="Z54" s="1"/>
      <c r="AA54" s="1"/>
      <c r="AB54" s="1"/>
      <c r="AG54" t="str">
        <f t="shared" si="8"/>
        <v>Danbury</v>
      </c>
      <c r="AH54" t="s">
        <v>16</v>
      </c>
      <c r="AI54">
        <v>2</v>
      </c>
      <c r="AK54" s="88">
        <v>33</v>
      </c>
      <c r="AL54" s="90">
        <v>13</v>
      </c>
      <c r="AM54" s="90">
        <v>45</v>
      </c>
      <c r="AN54" s="93">
        <v>16980</v>
      </c>
      <c r="AO54" s="93">
        <f t="shared" si="9"/>
        <v>33013</v>
      </c>
      <c r="AP54" t="s">
        <v>665</v>
      </c>
      <c r="AQ54">
        <f t="shared" si="10"/>
        <v>3316980</v>
      </c>
      <c r="AU54">
        <v>37.729999999999997</v>
      </c>
      <c r="AV54">
        <v>0.28000000000000003</v>
      </c>
      <c r="AW54">
        <v>37.450000000000003</v>
      </c>
    </row>
    <row r="55" spans="1:49" hidden="1" outlineLevel="1">
      <c r="A55" t="s">
        <v>338</v>
      </c>
      <c r="B55" s="7" t="s">
        <v>11</v>
      </c>
      <c r="C55" s="1">
        <f t="shared" si="0"/>
        <v>2312</v>
      </c>
      <c r="D55" s="7">
        <f>IF(N55&gt;0, RANK(N55,(N55:P55,Q55:AE55)),0)</f>
        <v>2</v>
      </c>
      <c r="E55" s="7">
        <f>IF(O55&gt;0,RANK(O55,(N55:P55,Q55:AE55)),0)</f>
        <v>1</v>
      </c>
      <c r="F55" s="7">
        <f t="shared" si="1"/>
        <v>0</v>
      </c>
      <c r="G55" s="53">
        <f t="shared" si="2"/>
        <v>65</v>
      </c>
      <c r="H55" s="56">
        <f t="shared" si="3"/>
        <v>2.8114186851211073E-2</v>
      </c>
      <c r="I55" s="6"/>
      <c r="J55" s="2">
        <f t="shared" si="4"/>
        <v>0.47015570934256057</v>
      </c>
      <c r="K55" s="2">
        <f t="shared" si="5"/>
        <v>0.4982698961937716</v>
      </c>
      <c r="L55" s="2">
        <f t="shared" si="6"/>
        <v>0</v>
      </c>
      <c r="M55" s="2">
        <f t="shared" si="7"/>
        <v>3.1574394463667832E-2</v>
      </c>
      <c r="N55" s="1">
        <v>1087</v>
      </c>
      <c r="O55" s="1">
        <v>1152</v>
      </c>
      <c r="P55" s="1"/>
      <c r="Q55">
        <v>71</v>
      </c>
      <c r="U55" s="1">
        <v>2</v>
      </c>
      <c r="V55" s="1"/>
      <c r="W55" s="1"/>
      <c r="X55" s="1"/>
      <c r="Y55" s="1"/>
      <c r="Z55" s="1"/>
      <c r="AA55" s="1"/>
      <c r="AB55" s="1"/>
      <c r="AG55" t="str">
        <f t="shared" si="8"/>
        <v>Danville</v>
      </c>
      <c r="AH55" t="s">
        <v>294</v>
      </c>
      <c r="AI55">
        <v>1</v>
      </c>
      <c r="AK55" s="88">
        <v>33</v>
      </c>
      <c r="AL55" s="90">
        <v>15</v>
      </c>
      <c r="AM55" s="90">
        <v>30</v>
      </c>
      <c r="AN55" s="93">
        <v>17140</v>
      </c>
      <c r="AO55" s="93">
        <f t="shared" si="9"/>
        <v>33015</v>
      </c>
      <c r="AP55" t="s">
        <v>665</v>
      </c>
      <c r="AQ55">
        <f t="shared" si="10"/>
        <v>3317140</v>
      </c>
      <c r="AU55">
        <v>11.91</v>
      </c>
      <c r="AV55">
        <v>0.2</v>
      </c>
      <c r="AW55">
        <v>11.71</v>
      </c>
    </row>
    <row r="56" spans="1:49" hidden="1" outlineLevel="1">
      <c r="A56" t="s">
        <v>825</v>
      </c>
      <c r="B56" s="7" t="s">
        <v>11</v>
      </c>
      <c r="C56" s="1">
        <f t="shared" si="0"/>
        <v>2644</v>
      </c>
      <c r="D56" s="7">
        <f>IF(N56&gt;0, RANK(N56,(N56:P56,Q56:AE56)),0)</f>
        <v>2</v>
      </c>
      <c r="E56" s="7">
        <f>IF(O56&gt;0,RANK(O56,(N56:P56,Q56:AE56)),0)</f>
        <v>1</v>
      </c>
      <c r="F56" s="7">
        <f t="shared" si="1"/>
        <v>0</v>
      </c>
      <c r="G56" s="53">
        <f t="shared" si="2"/>
        <v>196</v>
      </c>
      <c r="H56" s="56">
        <f t="shared" si="3"/>
        <v>7.4130105900151289E-2</v>
      </c>
      <c r="I56" s="6"/>
      <c r="J56" s="2">
        <f t="shared" si="4"/>
        <v>0.45196671709531011</v>
      </c>
      <c r="K56" s="2">
        <f t="shared" si="5"/>
        <v>0.52609682299546146</v>
      </c>
      <c r="L56" s="2">
        <f t="shared" si="6"/>
        <v>0</v>
      </c>
      <c r="M56" s="2">
        <f t="shared" si="7"/>
        <v>2.1936459909228434E-2</v>
      </c>
      <c r="N56" s="1">
        <v>1195</v>
      </c>
      <c r="O56" s="1">
        <v>1391</v>
      </c>
      <c r="P56" s="1"/>
      <c r="Q56">
        <v>55</v>
      </c>
      <c r="U56" s="1">
        <v>3</v>
      </c>
      <c r="V56" s="1"/>
      <c r="W56" s="1"/>
      <c r="X56" s="1"/>
      <c r="Y56" s="1"/>
      <c r="Z56" s="1"/>
      <c r="AA56" s="1"/>
      <c r="AB56" s="1"/>
      <c r="AG56" t="str">
        <f t="shared" si="8"/>
        <v>Deerfield</v>
      </c>
      <c r="AH56" t="s">
        <v>294</v>
      </c>
      <c r="AI56">
        <v>2</v>
      </c>
      <c r="AK56" s="88">
        <v>33</v>
      </c>
      <c r="AL56" s="90">
        <v>15</v>
      </c>
      <c r="AM56" s="90">
        <v>35</v>
      </c>
      <c r="AN56" s="93">
        <v>17460</v>
      </c>
      <c r="AO56" s="93">
        <f t="shared" si="9"/>
        <v>33015</v>
      </c>
      <c r="AP56" t="s">
        <v>665</v>
      </c>
      <c r="AQ56">
        <f t="shared" si="10"/>
        <v>3317460</v>
      </c>
      <c r="AU56">
        <v>52.26</v>
      </c>
      <c r="AV56">
        <v>1.35</v>
      </c>
      <c r="AW56">
        <v>50.91</v>
      </c>
    </row>
    <row r="57" spans="1:49" hidden="1" outlineLevel="1">
      <c r="A57" t="s">
        <v>339</v>
      </c>
      <c r="B57" s="7" t="s">
        <v>11</v>
      </c>
      <c r="C57" s="1">
        <f t="shared" si="0"/>
        <v>1025</v>
      </c>
      <c r="D57" s="7">
        <f>IF(N57&gt;0, RANK(N57,(N57:P57,Q57:AE57)),0)</f>
        <v>1</v>
      </c>
      <c r="E57" s="7">
        <f>IF(O57&gt;0,RANK(O57,(N57:P57,Q57:AE57)),0)</f>
        <v>2</v>
      </c>
      <c r="F57" s="7">
        <f t="shared" si="1"/>
        <v>0</v>
      </c>
      <c r="G57" s="53">
        <f t="shared" si="2"/>
        <v>48</v>
      </c>
      <c r="H57" s="56">
        <f t="shared" si="3"/>
        <v>4.6829268292682927E-2</v>
      </c>
      <c r="I57" s="6"/>
      <c r="J57" s="2">
        <f t="shared" si="4"/>
        <v>0.50439024390243903</v>
      </c>
      <c r="K57" s="2">
        <f t="shared" si="5"/>
        <v>0.45756097560975612</v>
      </c>
      <c r="L57" s="2">
        <f t="shared" si="6"/>
        <v>0</v>
      </c>
      <c r="M57" s="2">
        <f t="shared" si="7"/>
        <v>3.8048780487804856E-2</v>
      </c>
      <c r="N57" s="1">
        <v>517</v>
      </c>
      <c r="O57" s="1">
        <v>469</v>
      </c>
      <c r="P57" s="1"/>
      <c r="Q57">
        <v>38</v>
      </c>
      <c r="U57" s="1">
        <v>1</v>
      </c>
      <c r="V57" s="1"/>
      <c r="W57" s="1"/>
      <c r="X57" s="1"/>
      <c r="Y57" s="1"/>
      <c r="Z57" s="1"/>
      <c r="AA57" s="1"/>
      <c r="AB57" s="1"/>
      <c r="AG57" t="str">
        <f t="shared" si="8"/>
        <v>Deering</v>
      </c>
      <c r="AH57" t="s">
        <v>15</v>
      </c>
      <c r="AI57">
        <v>2</v>
      </c>
      <c r="AK57" s="88">
        <v>33</v>
      </c>
      <c r="AL57" s="90">
        <v>11</v>
      </c>
      <c r="AM57" s="90">
        <v>30</v>
      </c>
      <c r="AN57" s="93">
        <v>17780</v>
      </c>
      <c r="AO57" s="93">
        <f t="shared" si="9"/>
        <v>33011</v>
      </c>
      <c r="AP57" t="s">
        <v>665</v>
      </c>
      <c r="AQ57">
        <f t="shared" si="10"/>
        <v>3317780</v>
      </c>
      <c r="AU57">
        <v>31.44</v>
      </c>
      <c r="AV57">
        <v>0.64</v>
      </c>
      <c r="AW57">
        <v>30.8</v>
      </c>
    </row>
    <row r="58" spans="1:49" hidden="1" outlineLevel="1">
      <c r="A58" t="s">
        <v>340</v>
      </c>
      <c r="B58" s="7" t="s">
        <v>11</v>
      </c>
      <c r="C58" s="1">
        <f t="shared" si="0"/>
        <v>15591</v>
      </c>
      <c r="D58" s="7">
        <f>IF(N58&gt;0, RANK(N58,(N58:P58,Q58:AE58)),0)</f>
        <v>1</v>
      </c>
      <c r="E58" s="7">
        <f>IF(O58&gt;0,RANK(O58,(N58:P58,Q58:AE58)),0)</f>
        <v>2</v>
      </c>
      <c r="F58" s="7">
        <f t="shared" si="1"/>
        <v>0</v>
      </c>
      <c r="G58" s="53">
        <f t="shared" si="2"/>
        <v>730</v>
      </c>
      <c r="H58" s="56">
        <f t="shared" si="3"/>
        <v>4.6821884420499005E-2</v>
      </c>
      <c r="I58" s="6"/>
      <c r="J58" s="2">
        <f t="shared" si="4"/>
        <v>0.50612532871528448</v>
      </c>
      <c r="K58" s="2">
        <f t="shared" si="5"/>
        <v>0.45930344429478548</v>
      </c>
      <c r="L58" s="2">
        <f t="shared" si="6"/>
        <v>0</v>
      </c>
      <c r="M58" s="2">
        <f t="shared" si="7"/>
        <v>3.4571226989930037E-2</v>
      </c>
      <c r="N58" s="1">
        <v>7891</v>
      </c>
      <c r="O58" s="1">
        <v>7161</v>
      </c>
      <c r="P58" s="1"/>
      <c r="Q58">
        <v>534</v>
      </c>
      <c r="U58" s="1">
        <v>5</v>
      </c>
      <c r="V58" s="1"/>
      <c r="W58" s="1"/>
      <c r="X58" s="1"/>
      <c r="Y58" s="1"/>
      <c r="Z58" s="1"/>
      <c r="AA58" s="1"/>
      <c r="AB58" s="1"/>
      <c r="AG58" t="str">
        <f t="shared" si="8"/>
        <v>Derry</v>
      </c>
      <c r="AH58" t="s">
        <v>294</v>
      </c>
      <c r="AI58">
        <v>1</v>
      </c>
      <c r="AK58" s="88">
        <v>33</v>
      </c>
      <c r="AL58" s="90">
        <v>15</v>
      </c>
      <c r="AM58" s="90">
        <v>40</v>
      </c>
      <c r="AN58" s="93">
        <v>17940</v>
      </c>
      <c r="AO58" s="93">
        <f t="shared" si="9"/>
        <v>33015</v>
      </c>
      <c r="AP58" t="s">
        <v>665</v>
      </c>
      <c r="AQ58">
        <f t="shared" si="10"/>
        <v>3317940</v>
      </c>
      <c r="AU58">
        <v>36.659999999999997</v>
      </c>
      <c r="AV58">
        <v>0.88</v>
      </c>
      <c r="AW58">
        <v>35.79</v>
      </c>
    </row>
    <row r="59" spans="1:49" hidden="1" outlineLevel="1">
      <c r="A59" t="s">
        <v>341</v>
      </c>
      <c r="B59" s="7" t="s">
        <v>11</v>
      </c>
      <c r="C59" s="1">
        <f t="shared" si="0"/>
        <v>10</v>
      </c>
      <c r="D59" s="7">
        <f>IF(N59&gt;0, RANK(N59,(N59:P59,Q59:AE59)),0)</f>
        <v>2</v>
      </c>
      <c r="E59" s="7">
        <f>IF(O59&gt;0,RANK(O59,(N59:P59,Q59:AE59)),0)</f>
        <v>1</v>
      </c>
      <c r="F59" s="7">
        <f t="shared" si="1"/>
        <v>0</v>
      </c>
      <c r="G59" s="53">
        <f t="shared" si="2"/>
        <v>4</v>
      </c>
      <c r="H59" s="56">
        <f t="shared" si="3"/>
        <v>0.4</v>
      </c>
      <c r="I59" s="6"/>
      <c r="J59" s="2">
        <f t="shared" si="4"/>
        <v>0.3</v>
      </c>
      <c r="K59" s="2">
        <f t="shared" si="5"/>
        <v>0.7</v>
      </c>
      <c r="L59" s="2">
        <f t="shared" si="6"/>
        <v>0</v>
      </c>
      <c r="M59" s="2">
        <f t="shared" si="7"/>
        <v>0</v>
      </c>
      <c r="N59" s="1">
        <v>3</v>
      </c>
      <c r="O59" s="1">
        <v>7</v>
      </c>
      <c r="P59" s="1"/>
      <c r="Q59">
        <v>0</v>
      </c>
      <c r="U59" s="1">
        <v>0</v>
      </c>
      <c r="V59" s="1"/>
      <c r="W59" s="1"/>
      <c r="X59" s="1"/>
      <c r="Y59" s="1"/>
      <c r="Z59" s="1"/>
      <c r="AA59" s="1"/>
      <c r="AB59" s="1"/>
      <c r="AG59" t="str">
        <f t="shared" si="8"/>
        <v>Dixville</v>
      </c>
      <c r="AH59" t="s">
        <v>13</v>
      </c>
      <c r="AI59">
        <v>2</v>
      </c>
      <c r="AK59" s="88">
        <v>33</v>
      </c>
      <c r="AL59" s="90">
        <v>7</v>
      </c>
      <c r="AM59" s="90">
        <v>75</v>
      </c>
      <c r="AN59" s="93">
        <v>18420</v>
      </c>
      <c r="AO59" s="93">
        <f t="shared" si="9"/>
        <v>33007</v>
      </c>
      <c r="AP59" t="s">
        <v>559</v>
      </c>
      <c r="AQ59">
        <f t="shared" si="10"/>
        <v>3318420</v>
      </c>
      <c r="AU59">
        <v>48.99</v>
      </c>
      <c r="AV59">
        <v>0.14000000000000001</v>
      </c>
      <c r="AW59">
        <v>48.86</v>
      </c>
    </row>
    <row r="60" spans="1:49" hidden="1" outlineLevel="1">
      <c r="A60" t="s">
        <v>342</v>
      </c>
      <c r="B60" s="7" t="s">
        <v>11</v>
      </c>
      <c r="C60" s="1">
        <f t="shared" si="0"/>
        <v>192</v>
      </c>
      <c r="D60" s="7">
        <f>IF(N60&gt;0, RANK(N60,(N60:P60,Q60:AE60)),0)</f>
        <v>1</v>
      </c>
      <c r="E60" s="7">
        <f>IF(O60&gt;0,RANK(O60,(N60:P60,Q60:AE60)),0)</f>
        <v>2</v>
      </c>
      <c r="F60" s="7">
        <f t="shared" si="1"/>
        <v>0</v>
      </c>
      <c r="G60" s="53">
        <f t="shared" si="2"/>
        <v>2</v>
      </c>
      <c r="H60" s="56">
        <f t="shared" si="3"/>
        <v>1.0416666666666666E-2</v>
      </c>
      <c r="I60" s="6"/>
      <c r="J60" s="2">
        <f t="shared" si="4"/>
        <v>0.47916666666666669</v>
      </c>
      <c r="K60" s="2">
        <f t="shared" si="5"/>
        <v>0.46875</v>
      </c>
      <c r="L60" s="2">
        <f t="shared" si="6"/>
        <v>0</v>
      </c>
      <c r="M60" s="2">
        <f t="shared" si="7"/>
        <v>5.2083333333333259E-2</v>
      </c>
      <c r="N60" s="1">
        <v>92</v>
      </c>
      <c r="O60" s="1">
        <v>90</v>
      </c>
      <c r="P60" s="1"/>
      <c r="Q60">
        <v>10</v>
      </c>
      <c r="U60" s="1">
        <v>0</v>
      </c>
      <c r="V60" s="1"/>
      <c r="W60" s="1"/>
      <c r="X60" s="1"/>
      <c r="Y60" s="1"/>
      <c r="Z60" s="1"/>
      <c r="AA60" s="1"/>
      <c r="AB60" s="1"/>
      <c r="AG60" t="str">
        <f t="shared" si="8"/>
        <v>Dorchester</v>
      </c>
      <c r="AH60" t="s">
        <v>14</v>
      </c>
      <c r="AI60">
        <v>2</v>
      </c>
      <c r="AK60" s="88">
        <v>33</v>
      </c>
      <c r="AL60" s="90">
        <v>9</v>
      </c>
      <c r="AM60" s="90">
        <v>50</v>
      </c>
      <c r="AN60" s="93">
        <v>18740</v>
      </c>
      <c r="AO60" s="93">
        <f t="shared" si="9"/>
        <v>33009</v>
      </c>
      <c r="AP60" t="s">
        <v>665</v>
      </c>
      <c r="AQ60">
        <f t="shared" si="10"/>
        <v>3318740</v>
      </c>
      <c r="AU60">
        <v>45.24</v>
      </c>
      <c r="AV60">
        <v>0.55000000000000004</v>
      </c>
      <c r="AW60">
        <v>44.69</v>
      </c>
    </row>
    <row r="61" spans="1:49" hidden="1" outlineLevel="1">
      <c r="A61" t="s">
        <v>353</v>
      </c>
      <c r="B61" s="7" t="s">
        <v>11</v>
      </c>
      <c r="C61" s="1">
        <f t="shared" si="0"/>
        <v>15831</v>
      </c>
      <c r="D61" s="7">
        <f>IF(N61&gt;0, RANK(N61,(N61:P61,Q61:AE61)),0)</f>
        <v>1</v>
      </c>
      <c r="E61" s="7">
        <f>IF(O61&gt;0,RANK(O61,(N61:P61,Q61:AE61)),0)</f>
        <v>2</v>
      </c>
      <c r="F61" s="7">
        <f t="shared" si="1"/>
        <v>0</v>
      </c>
      <c r="G61" s="53">
        <f t="shared" si="2"/>
        <v>4663</v>
      </c>
      <c r="H61" s="56">
        <f t="shared" si="3"/>
        <v>0.29454867033036447</v>
      </c>
      <c r="I61" s="6"/>
      <c r="J61" s="2">
        <f t="shared" si="4"/>
        <v>0.63205103910049898</v>
      </c>
      <c r="K61" s="2">
        <f t="shared" si="5"/>
        <v>0.33750236877013456</v>
      </c>
      <c r="L61" s="2">
        <f t="shared" si="6"/>
        <v>0</v>
      </c>
      <c r="M61" s="2">
        <f t="shared" si="7"/>
        <v>3.0446592129366457E-2</v>
      </c>
      <c r="N61" s="1">
        <v>10006</v>
      </c>
      <c r="O61" s="1">
        <v>5343</v>
      </c>
      <c r="P61" s="1"/>
      <c r="Q61">
        <v>474</v>
      </c>
      <c r="U61" s="1">
        <v>8</v>
      </c>
      <c r="V61" s="1"/>
      <c r="W61" s="1"/>
      <c r="X61" s="1"/>
      <c r="Y61" s="1"/>
      <c r="Z61" s="1"/>
      <c r="AA61" s="1"/>
      <c r="AB61" s="1"/>
      <c r="AG61" t="str">
        <f t="shared" si="8"/>
        <v>Dover</v>
      </c>
      <c r="AH61" t="s">
        <v>317</v>
      </c>
      <c r="AI61">
        <v>1</v>
      </c>
      <c r="AK61" s="88">
        <v>33</v>
      </c>
      <c r="AL61" s="90">
        <v>17</v>
      </c>
      <c r="AM61" s="90">
        <v>10</v>
      </c>
      <c r="AN61" s="93">
        <v>18820</v>
      </c>
      <c r="AO61" s="93">
        <f t="shared" si="9"/>
        <v>33017</v>
      </c>
      <c r="AP61" t="s">
        <v>146</v>
      </c>
      <c r="AQ61">
        <f t="shared" si="10"/>
        <v>3318820</v>
      </c>
      <c r="AU61">
        <v>29.05</v>
      </c>
      <c r="AV61">
        <v>2.34</v>
      </c>
      <c r="AW61">
        <v>26.72</v>
      </c>
    </row>
    <row r="62" spans="1:49" hidden="1" outlineLevel="1">
      <c r="A62" t="s">
        <v>343</v>
      </c>
      <c r="B62" s="7" t="s">
        <v>11</v>
      </c>
      <c r="C62" s="1">
        <f t="shared" si="0"/>
        <v>1034</v>
      </c>
      <c r="D62" s="7">
        <f>IF(N62&gt;0, RANK(N62,(N62:P62,Q62:AE62)),0)</f>
        <v>1</v>
      </c>
      <c r="E62" s="7">
        <f>IF(O62&gt;0,RANK(O62,(N62:P62,Q62:AE62)),0)</f>
        <v>2</v>
      </c>
      <c r="F62" s="7">
        <f t="shared" si="1"/>
        <v>0</v>
      </c>
      <c r="G62" s="53">
        <f t="shared" si="2"/>
        <v>301</v>
      </c>
      <c r="H62" s="56">
        <f t="shared" si="3"/>
        <v>0.29110251450676983</v>
      </c>
      <c r="I62" s="6"/>
      <c r="J62" s="2">
        <f t="shared" si="4"/>
        <v>0.63152804642166349</v>
      </c>
      <c r="K62" s="2">
        <f t="shared" si="5"/>
        <v>0.34042553191489361</v>
      </c>
      <c r="L62" s="2">
        <f t="shared" si="6"/>
        <v>0</v>
      </c>
      <c r="M62" s="2">
        <f t="shared" si="7"/>
        <v>2.80464216634429E-2</v>
      </c>
      <c r="N62" s="1">
        <v>653</v>
      </c>
      <c r="O62" s="1">
        <v>352</v>
      </c>
      <c r="P62" s="1"/>
      <c r="Q62">
        <v>29</v>
      </c>
      <c r="U62" s="1">
        <v>0</v>
      </c>
      <c r="V62" s="1"/>
      <c r="W62" s="1"/>
      <c r="X62" s="1"/>
      <c r="Y62" s="1"/>
      <c r="Z62" s="1"/>
      <c r="AA62" s="1"/>
      <c r="AB62" s="1"/>
      <c r="AG62" t="str">
        <f t="shared" si="8"/>
        <v>Dublin</v>
      </c>
      <c r="AH62" t="s">
        <v>12</v>
      </c>
      <c r="AI62">
        <v>2</v>
      </c>
      <c r="AK62" s="88">
        <v>33</v>
      </c>
      <c r="AL62" s="90">
        <v>5</v>
      </c>
      <c r="AM62" s="90">
        <v>15</v>
      </c>
      <c r="AN62" s="93">
        <v>19140</v>
      </c>
      <c r="AO62" s="93">
        <f t="shared" si="9"/>
        <v>33005</v>
      </c>
      <c r="AP62" t="s">
        <v>665</v>
      </c>
      <c r="AQ62">
        <f t="shared" si="10"/>
        <v>3319140</v>
      </c>
      <c r="AU62">
        <v>29.08</v>
      </c>
      <c r="AV62">
        <v>1.1000000000000001</v>
      </c>
      <c r="AW62">
        <v>27.98</v>
      </c>
    </row>
    <row r="63" spans="1:49" hidden="1" outlineLevel="1">
      <c r="A63" t="s">
        <v>344</v>
      </c>
      <c r="B63" s="7" t="s">
        <v>11</v>
      </c>
      <c r="C63" s="1">
        <f t="shared" si="0"/>
        <v>161</v>
      </c>
      <c r="D63" s="7">
        <f>IF(N63&gt;0, RANK(N63,(N63:P63,Q63:AE63)),0)</f>
        <v>1</v>
      </c>
      <c r="E63" s="7">
        <f>IF(O63&gt;0,RANK(O63,(N63:P63,Q63:AE63)),0)</f>
        <v>2</v>
      </c>
      <c r="F63" s="7">
        <f t="shared" si="1"/>
        <v>0</v>
      </c>
      <c r="G63" s="53">
        <f t="shared" si="2"/>
        <v>9</v>
      </c>
      <c r="H63" s="56">
        <f t="shared" si="3"/>
        <v>5.5900621118012424E-2</v>
      </c>
      <c r="I63" s="6"/>
      <c r="J63" s="2">
        <f t="shared" si="4"/>
        <v>0.52173913043478259</v>
      </c>
      <c r="K63" s="2">
        <f t="shared" si="5"/>
        <v>0.46583850931677018</v>
      </c>
      <c r="L63" s="2">
        <f t="shared" si="6"/>
        <v>0</v>
      </c>
      <c r="M63" s="2">
        <f t="shared" si="7"/>
        <v>1.2422360248447228E-2</v>
      </c>
      <c r="N63" s="1">
        <v>84</v>
      </c>
      <c r="O63" s="1">
        <v>75</v>
      </c>
      <c r="P63" s="1"/>
      <c r="Q63">
        <v>2</v>
      </c>
      <c r="U63" s="1">
        <v>0</v>
      </c>
      <c r="V63" s="1"/>
      <c r="W63" s="1"/>
      <c r="X63" s="1"/>
      <c r="Y63" s="1"/>
      <c r="Z63" s="1"/>
      <c r="AA63" s="1"/>
      <c r="AB63" s="1"/>
      <c r="AG63" t="str">
        <f t="shared" si="8"/>
        <v>Dummer</v>
      </c>
      <c r="AH63" t="s">
        <v>13</v>
      </c>
      <c r="AI63">
        <v>2</v>
      </c>
      <c r="AK63" s="88">
        <v>33</v>
      </c>
      <c r="AL63" s="90">
        <v>7</v>
      </c>
      <c r="AM63" s="90">
        <v>80</v>
      </c>
      <c r="AN63" s="93">
        <v>19300</v>
      </c>
      <c r="AO63" s="93">
        <f t="shared" si="9"/>
        <v>33007</v>
      </c>
      <c r="AP63" t="s">
        <v>665</v>
      </c>
      <c r="AQ63">
        <f t="shared" si="10"/>
        <v>3319300</v>
      </c>
      <c r="AU63">
        <v>49.04</v>
      </c>
      <c r="AV63">
        <v>1.3</v>
      </c>
      <c r="AW63">
        <v>47.75</v>
      </c>
    </row>
    <row r="64" spans="1:49" hidden="1" outlineLevel="1">
      <c r="A64" t="s">
        <v>345</v>
      </c>
      <c r="B64" s="7" t="s">
        <v>11</v>
      </c>
      <c r="C64" s="1">
        <f t="shared" si="0"/>
        <v>1757</v>
      </c>
      <c r="D64" s="7">
        <f>IF(N64&gt;0, RANK(N64,(N64:P64,Q64:AE64)),0)</f>
        <v>2</v>
      </c>
      <c r="E64" s="7">
        <f>IF(O64&gt;0,RANK(O64,(N64:P64,Q64:AE64)),0)</f>
        <v>1</v>
      </c>
      <c r="F64" s="7">
        <f t="shared" si="1"/>
        <v>0</v>
      </c>
      <c r="G64" s="53">
        <f t="shared" si="2"/>
        <v>68</v>
      </c>
      <c r="H64" s="56">
        <f t="shared" si="3"/>
        <v>3.8702333523050657E-2</v>
      </c>
      <c r="I64" s="6"/>
      <c r="J64" s="2">
        <f t="shared" si="4"/>
        <v>0.47296528173022195</v>
      </c>
      <c r="K64" s="2">
        <f t="shared" si="5"/>
        <v>0.51166761525327265</v>
      </c>
      <c r="L64" s="2">
        <f t="shared" si="6"/>
        <v>0</v>
      </c>
      <c r="M64" s="2">
        <f t="shared" si="7"/>
        <v>1.5367103016505457E-2</v>
      </c>
      <c r="N64" s="1">
        <v>831</v>
      </c>
      <c r="O64" s="1">
        <v>899</v>
      </c>
      <c r="P64" s="1"/>
      <c r="Q64">
        <v>26</v>
      </c>
      <c r="U64" s="1">
        <v>1</v>
      </c>
      <c r="V64" s="1"/>
      <c r="W64" s="1"/>
      <c r="X64" s="1"/>
      <c r="Y64" s="1"/>
      <c r="Z64" s="1"/>
      <c r="AA64" s="1"/>
      <c r="AB64" s="1"/>
      <c r="AG64" t="str">
        <f t="shared" si="8"/>
        <v>Dunbarton</v>
      </c>
      <c r="AH64" t="s">
        <v>16</v>
      </c>
      <c r="AI64">
        <v>2</v>
      </c>
      <c r="AK64" s="88">
        <v>33</v>
      </c>
      <c r="AL64" s="90">
        <v>13</v>
      </c>
      <c r="AM64" s="90">
        <v>50</v>
      </c>
      <c r="AN64" s="93">
        <v>19460</v>
      </c>
      <c r="AO64" s="93">
        <f t="shared" si="9"/>
        <v>33013</v>
      </c>
      <c r="AP64" t="s">
        <v>665</v>
      </c>
      <c r="AQ64">
        <f t="shared" si="10"/>
        <v>3319460</v>
      </c>
      <c r="AU64">
        <v>31.36</v>
      </c>
      <c r="AV64">
        <v>0.47</v>
      </c>
      <c r="AW64">
        <v>30.89</v>
      </c>
    </row>
    <row r="65" spans="1:49" hidden="1" outlineLevel="1">
      <c r="A65" t="s">
        <v>405</v>
      </c>
      <c r="B65" s="7" t="s">
        <v>11</v>
      </c>
      <c r="C65" s="1">
        <f t="shared" si="0"/>
        <v>6951</v>
      </c>
      <c r="D65" s="7">
        <f>IF(N65&gt;0, RANK(N65,(N65:P65,Q65:AE65)),0)</f>
        <v>1</v>
      </c>
      <c r="E65" s="7">
        <f>IF(O65&gt;0,RANK(O65,(N65:P65,Q65:AE65)),0)</f>
        <v>2</v>
      </c>
      <c r="F65" s="7">
        <f t="shared" si="1"/>
        <v>0</v>
      </c>
      <c r="G65" s="53">
        <f t="shared" si="2"/>
        <v>2953</v>
      </c>
      <c r="H65" s="56">
        <f t="shared" si="3"/>
        <v>0.424830959574162</v>
      </c>
      <c r="I65" s="6"/>
      <c r="J65" s="2">
        <f t="shared" si="4"/>
        <v>0.69270608545533019</v>
      </c>
      <c r="K65" s="2">
        <f t="shared" si="5"/>
        <v>0.26787512588116819</v>
      </c>
      <c r="L65" s="2">
        <f t="shared" si="6"/>
        <v>0</v>
      </c>
      <c r="M65" s="2">
        <f t="shared" si="7"/>
        <v>3.9418788663501625E-2</v>
      </c>
      <c r="N65" s="1">
        <v>4815</v>
      </c>
      <c r="O65" s="1">
        <v>1862</v>
      </c>
      <c r="P65" s="1"/>
      <c r="Q65">
        <v>267</v>
      </c>
      <c r="U65" s="1">
        <v>7</v>
      </c>
      <c r="V65" s="1"/>
      <c r="W65" s="1"/>
      <c r="X65" s="1"/>
      <c r="Y65" s="1"/>
      <c r="Z65" s="1"/>
      <c r="AA65" s="1"/>
      <c r="AB65" s="1"/>
      <c r="AG65" t="str">
        <f t="shared" si="8"/>
        <v>Durham</v>
      </c>
      <c r="AH65" t="s">
        <v>317</v>
      </c>
      <c r="AI65">
        <v>1</v>
      </c>
      <c r="AK65" s="88">
        <v>33</v>
      </c>
      <c r="AL65" s="90">
        <v>17</v>
      </c>
      <c r="AM65" s="90">
        <v>15</v>
      </c>
      <c r="AN65" s="93">
        <v>19700</v>
      </c>
      <c r="AO65" s="93">
        <f t="shared" si="9"/>
        <v>33017</v>
      </c>
      <c r="AP65" t="s">
        <v>665</v>
      </c>
      <c r="AQ65">
        <f t="shared" si="10"/>
        <v>3319700</v>
      </c>
      <c r="AU65">
        <v>24.76</v>
      </c>
      <c r="AV65">
        <v>2.37</v>
      </c>
      <c r="AW65">
        <v>22.39</v>
      </c>
    </row>
    <row r="66" spans="1:49" hidden="1" outlineLevel="1">
      <c r="A66" t="s">
        <v>346</v>
      </c>
      <c r="B66" s="7" t="s">
        <v>11</v>
      </c>
      <c r="C66" s="1">
        <f t="shared" si="0"/>
        <v>1489</v>
      </c>
      <c r="D66" s="7">
        <f>IF(N66&gt;0, RANK(N66,(N66:P66,Q66:AE66)),0)</f>
        <v>2</v>
      </c>
      <c r="E66" s="7">
        <f>IF(O66&gt;0,RANK(O66,(N66:P66,Q66:AE66)),0)</f>
        <v>1</v>
      </c>
      <c r="F66" s="7">
        <f t="shared" si="1"/>
        <v>0</v>
      </c>
      <c r="G66" s="53">
        <f t="shared" si="2"/>
        <v>155</v>
      </c>
      <c r="H66" s="56">
        <f t="shared" si="3"/>
        <v>0.10409670920080591</v>
      </c>
      <c r="I66" s="6"/>
      <c r="J66" s="2">
        <f t="shared" si="4"/>
        <v>0.43317662860980521</v>
      </c>
      <c r="K66" s="2">
        <f t="shared" si="5"/>
        <v>0.53727333781061115</v>
      </c>
      <c r="L66" s="2">
        <f t="shared" si="6"/>
        <v>0</v>
      </c>
      <c r="M66" s="2">
        <f t="shared" si="7"/>
        <v>2.9550033579583634E-2</v>
      </c>
      <c r="N66" s="1">
        <v>645</v>
      </c>
      <c r="O66" s="1">
        <v>800</v>
      </c>
      <c r="P66" s="1"/>
      <c r="Q66">
        <v>43</v>
      </c>
      <c r="U66" s="1">
        <v>1</v>
      </c>
      <c r="V66" s="1"/>
      <c r="W66" s="1"/>
      <c r="X66" s="1"/>
      <c r="Y66" s="1"/>
      <c r="Z66" s="1"/>
      <c r="AA66" s="1"/>
      <c r="AB66" s="1"/>
      <c r="AG66" t="str">
        <f t="shared" si="8"/>
        <v>East Kingston</v>
      </c>
      <c r="AH66" t="s">
        <v>294</v>
      </c>
      <c r="AI66">
        <v>1</v>
      </c>
      <c r="AK66" s="88">
        <v>33</v>
      </c>
      <c r="AL66" s="90">
        <v>15</v>
      </c>
      <c r="AM66" s="90">
        <v>45</v>
      </c>
      <c r="AN66" s="93">
        <v>21380</v>
      </c>
      <c r="AO66" s="93">
        <f t="shared" si="9"/>
        <v>33015</v>
      </c>
      <c r="AP66" t="s">
        <v>665</v>
      </c>
      <c r="AQ66">
        <f t="shared" si="10"/>
        <v>3321380</v>
      </c>
      <c r="AU66">
        <v>10.050000000000001</v>
      </c>
      <c r="AV66">
        <v>0.06</v>
      </c>
      <c r="AW66">
        <v>9.99</v>
      </c>
    </row>
    <row r="67" spans="1:49" hidden="1" outlineLevel="1">
      <c r="A67" t="s">
        <v>430</v>
      </c>
      <c r="B67" s="7" t="s">
        <v>11</v>
      </c>
      <c r="C67" s="1">
        <f t="shared" ref="C67:C130" si="11">SUM(N67:AE67)</f>
        <v>189</v>
      </c>
      <c r="D67" s="7">
        <f>IF(N67&gt;0, RANK(N67,(N67:P67,Q67:AE67)),0)</f>
        <v>1</v>
      </c>
      <c r="E67" s="7">
        <f>IF(O67&gt;0,RANK(O67,(N67:P67,Q67:AE67)),0)</f>
        <v>2</v>
      </c>
      <c r="F67" s="7">
        <f t="shared" ref="F67:F130" si="12">IF(P67&gt;0,RANK(P67,(N67:AE67)),0)</f>
        <v>0</v>
      </c>
      <c r="G67" s="53">
        <f t="shared" ref="G67:G130" si="13">IF(C67&gt;0,MAX(N67:P67)-LARGE(N67:P67,2),0)</f>
        <v>58</v>
      </c>
      <c r="H67" s="56">
        <f t="shared" ref="H67:H130" si="14">IF(C67&gt;0,G67/C67,0)</f>
        <v>0.30687830687830686</v>
      </c>
      <c r="I67" s="6"/>
      <c r="J67" s="2">
        <f t="shared" ref="J67:J130" si="15">IF(C67=0,"-",N67/C67)</f>
        <v>0.64550264550264547</v>
      </c>
      <c r="K67" s="2">
        <f t="shared" ref="K67:K130" si="16">IF(C67=0,"-",O67/C67)</f>
        <v>0.33862433862433861</v>
      </c>
      <c r="L67" s="2">
        <f t="shared" ref="L67:L130" si="17">IF(C67=0,"-",P67/C67)</f>
        <v>0</v>
      </c>
      <c r="M67" s="2">
        <f t="shared" ref="M67:M130" si="18">IF(C67=0,"-",(1-J67-K67-L67))</f>
        <v>1.5873015873015928E-2</v>
      </c>
      <c r="N67" s="1">
        <v>122</v>
      </c>
      <c r="O67" s="1">
        <v>64</v>
      </c>
      <c r="P67" s="1"/>
      <c r="Q67">
        <v>3</v>
      </c>
      <c r="U67" s="1">
        <v>0</v>
      </c>
      <c r="V67" s="1"/>
      <c r="W67" s="1"/>
      <c r="X67" s="1"/>
      <c r="Y67" s="1"/>
      <c r="Z67" s="1"/>
      <c r="AA67" s="1"/>
      <c r="AB67" s="1"/>
      <c r="AG67" t="str">
        <f t="shared" ref="AG67:AG130" si="19">A67</f>
        <v>Easton</v>
      </c>
      <c r="AH67" t="s">
        <v>14</v>
      </c>
      <c r="AI67">
        <v>2</v>
      </c>
      <c r="AK67" s="88">
        <v>33</v>
      </c>
      <c r="AL67" s="90">
        <v>9</v>
      </c>
      <c r="AM67" s="90">
        <v>55</v>
      </c>
      <c r="AN67" s="93">
        <v>22020</v>
      </c>
      <c r="AO67" s="93">
        <f t="shared" ref="AO67:AO130" si="20">AK67*1000+AL67</f>
        <v>33009</v>
      </c>
      <c r="AP67" t="s">
        <v>665</v>
      </c>
      <c r="AQ67">
        <f t="shared" ref="AQ67:AQ130" si="21">AK67*100000+AN67</f>
        <v>3322020</v>
      </c>
      <c r="AU67">
        <v>31.19</v>
      </c>
      <c r="AV67">
        <v>0.01</v>
      </c>
      <c r="AW67">
        <v>31.18</v>
      </c>
    </row>
    <row r="68" spans="1:49" hidden="1" outlineLevel="1">
      <c r="A68" t="s">
        <v>347</v>
      </c>
      <c r="B68" s="7" t="s">
        <v>11</v>
      </c>
      <c r="C68" s="1">
        <f t="shared" si="11"/>
        <v>287</v>
      </c>
      <c r="D68" s="7">
        <f>IF(N68&gt;0, RANK(N68,(N68:P68,Q68:AE68)),0)</f>
        <v>1</v>
      </c>
      <c r="E68" s="7">
        <f>IF(O68&gt;0,RANK(O68,(N68:P68,Q68:AE68)),0)</f>
        <v>2</v>
      </c>
      <c r="F68" s="7">
        <f t="shared" si="12"/>
        <v>0</v>
      </c>
      <c r="G68" s="53">
        <f t="shared" si="13"/>
        <v>37</v>
      </c>
      <c r="H68" s="56">
        <f t="shared" si="14"/>
        <v>0.1289198606271777</v>
      </c>
      <c r="I68" s="6"/>
      <c r="J68" s="2">
        <f t="shared" si="15"/>
        <v>0.55400696864111498</v>
      </c>
      <c r="K68" s="2">
        <f t="shared" si="16"/>
        <v>0.42508710801393729</v>
      </c>
      <c r="L68" s="2">
        <f t="shared" si="17"/>
        <v>0</v>
      </c>
      <c r="M68" s="2">
        <f t="shared" si="18"/>
        <v>2.090592334494773E-2</v>
      </c>
      <c r="N68" s="1">
        <v>159</v>
      </c>
      <c r="O68" s="1">
        <v>122</v>
      </c>
      <c r="P68" s="1"/>
      <c r="Q68">
        <v>5</v>
      </c>
      <c r="U68" s="1">
        <v>1</v>
      </c>
      <c r="V68" s="1"/>
      <c r="W68" s="1"/>
      <c r="X68" s="1"/>
      <c r="Y68" s="1"/>
      <c r="Z68" s="1"/>
      <c r="AA68" s="1"/>
      <c r="AB68" s="1"/>
      <c r="AG68" t="str">
        <f t="shared" si="19"/>
        <v>Eaton</v>
      </c>
      <c r="AH68" t="s">
        <v>802</v>
      </c>
      <c r="AI68">
        <v>1</v>
      </c>
      <c r="AK68" s="88">
        <v>33</v>
      </c>
      <c r="AL68" s="90">
        <v>3</v>
      </c>
      <c r="AM68" s="90">
        <v>30</v>
      </c>
      <c r="AN68" s="93">
        <v>23380</v>
      </c>
      <c r="AO68" s="93">
        <f t="shared" si="20"/>
        <v>33003</v>
      </c>
      <c r="AP68" t="s">
        <v>665</v>
      </c>
      <c r="AQ68">
        <f t="shared" si="21"/>
        <v>3323380</v>
      </c>
      <c r="AU68">
        <v>25.58</v>
      </c>
      <c r="AV68">
        <v>1.18</v>
      </c>
      <c r="AW68">
        <v>24.39</v>
      </c>
    </row>
    <row r="69" spans="1:49" hidden="1" outlineLevel="1">
      <c r="A69" t="s">
        <v>348</v>
      </c>
      <c r="B69" s="7" t="s">
        <v>11</v>
      </c>
      <c r="C69" s="1">
        <f t="shared" si="11"/>
        <v>779</v>
      </c>
      <c r="D69" s="7">
        <f>IF(N69&gt;0, RANK(N69,(N69:P69,Q69:AE69)),0)</f>
        <v>1</v>
      </c>
      <c r="E69" s="7">
        <f>IF(O69&gt;0,RANK(O69,(N69:P69,Q69:AE69)),0)</f>
        <v>2</v>
      </c>
      <c r="F69" s="7">
        <f t="shared" si="12"/>
        <v>0</v>
      </c>
      <c r="G69" s="53">
        <f t="shared" si="13"/>
        <v>56</v>
      </c>
      <c r="H69" s="56">
        <f t="shared" si="14"/>
        <v>7.1887034659820284E-2</v>
      </c>
      <c r="I69" s="6"/>
      <c r="J69" s="2">
        <f t="shared" si="15"/>
        <v>0.50834403080872914</v>
      </c>
      <c r="K69" s="2">
        <f t="shared" si="16"/>
        <v>0.43645699614890887</v>
      </c>
      <c r="L69" s="2">
        <f t="shared" si="17"/>
        <v>0</v>
      </c>
      <c r="M69" s="2">
        <f t="shared" si="18"/>
        <v>5.5198973042361987E-2</v>
      </c>
      <c r="N69" s="1">
        <v>396</v>
      </c>
      <c r="O69" s="1">
        <v>340</v>
      </c>
      <c r="P69" s="1"/>
      <c r="Q69">
        <v>42</v>
      </c>
      <c r="U69" s="1">
        <v>1</v>
      </c>
      <c r="V69" s="1"/>
      <c r="W69" s="1"/>
      <c r="X69" s="1"/>
      <c r="Y69" s="1"/>
      <c r="Z69" s="1"/>
      <c r="AA69" s="1"/>
      <c r="AB69" s="1"/>
      <c r="AG69" t="str">
        <f t="shared" si="19"/>
        <v>Effingham</v>
      </c>
      <c r="AH69" t="s">
        <v>802</v>
      </c>
      <c r="AI69">
        <v>1</v>
      </c>
      <c r="AK69" s="88">
        <v>33</v>
      </c>
      <c r="AL69" s="90">
        <v>3</v>
      </c>
      <c r="AM69" s="90">
        <v>35</v>
      </c>
      <c r="AN69" s="93">
        <v>23620</v>
      </c>
      <c r="AO69" s="93">
        <f t="shared" si="20"/>
        <v>33003</v>
      </c>
      <c r="AP69" t="s">
        <v>665</v>
      </c>
      <c r="AQ69">
        <f t="shared" si="21"/>
        <v>3323620</v>
      </c>
      <c r="AU69">
        <v>39.65</v>
      </c>
      <c r="AV69">
        <v>1.1100000000000001</v>
      </c>
      <c r="AW69">
        <v>38.549999999999997</v>
      </c>
    </row>
    <row r="70" spans="1:49" hidden="1" outlineLevel="1">
      <c r="A70" t="s">
        <v>609</v>
      </c>
      <c r="B70" s="7" t="s">
        <v>11</v>
      </c>
      <c r="C70" s="1">
        <f t="shared" si="11"/>
        <v>53</v>
      </c>
      <c r="D70" s="7">
        <f>IF(N70&gt;0, RANK(N70,(N70:P70,Q70:AE70)),0)</f>
        <v>1</v>
      </c>
      <c r="E70" s="7">
        <f>IF(O70&gt;0,RANK(O70,(N70:P70,Q70:AE70)),0)</f>
        <v>2</v>
      </c>
      <c r="F70" s="7">
        <f t="shared" si="12"/>
        <v>0</v>
      </c>
      <c r="G70" s="53">
        <f t="shared" si="13"/>
        <v>16</v>
      </c>
      <c r="H70" s="56">
        <f t="shared" si="14"/>
        <v>0.30188679245283018</v>
      </c>
      <c r="I70" s="6"/>
      <c r="J70" s="2">
        <f t="shared" si="15"/>
        <v>0.64150943396226412</v>
      </c>
      <c r="K70" s="2">
        <f t="shared" si="16"/>
        <v>0.33962264150943394</v>
      </c>
      <c r="L70" s="2">
        <f t="shared" si="17"/>
        <v>0</v>
      </c>
      <c r="M70" s="2">
        <f t="shared" si="18"/>
        <v>1.8867924528301938E-2</v>
      </c>
      <c r="N70" s="1">
        <v>34</v>
      </c>
      <c r="O70" s="1">
        <v>18</v>
      </c>
      <c r="P70" s="1"/>
      <c r="Q70">
        <v>1</v>
      </c>
      <c r="U70" s="1">
        <v>0</v>
      </c>
      <c r="V70" s="1"/>
      <c r="W70" s="1"/>
      <c r="X70" s="1"/>
      <c r="Y70" s="1"/>
      <c r="Z70" s="1"/>
      <c r="AA70" s="1"/>
      <c r="AB70" s="1"/>
      <c r="AG70" t="str">
        <f t="shared" si="19"/>
        <v>Ellsworth</v>
      </c>
      <c r="AH70" t="s">
        <v>14</v>
      </c>
      <c r="AI70">
        <v>2</v>
      </c>
      <c r="AK70" s="88">
        <v>33</v>
      </c>
      <c r="AL70" s="90">
        <v>9</v>
      </c>
      <c r="AM70" s="90">
        <v>60</v>
      </c>
      <c r="AN70" s="93">
        <v>23860</v>
      </c>
      <c r="AO70" s="93">
        <f t="shared" si="20"/>
        <v>33009</v>
      </c>
      <c r="AP70" t="s">
        <v>665</v>
      </c>
      <c r="AQ70">
        <f t="shared" si="21"/>
        <v>3323860</v>
      </c>
      <c r="AU70">
        <v>21.48</v>
      </c>
      <c r="AV70">
        <v>0.1</v>
      </c>
      <c r="AW70">
        <v>21.39</v>
      </c>
    </row>
    <row r="71" spans="1:49" hidden="1" outlineLevel="1">
      <c r="A71" t="s">
        <v>431</v>
      </c>
      <c r="B71" s="7" t="s">
        <v>11</v>
      </c>
      <c r="C71" s="1">
        <f t="shared" si="11"/>
        <v>2386</v>
      </c>
      <c r="D71" s="7">
        <f>IF(N71&gt;0, RANK(N71,(N71:P71,Q71:AE71)),0)</f>
        <v>1</v>
      </c>
      <c r="E71" s="7">
        <f>IF(O71&gt;0,RANK(O71,(N71:P71,Q71:AE71)),0)</f>
        <v>2</v>
      </c>
      <c r="F71" s="7">
        <f t="shared" si="12"/>
        <v>0</v>
      </c>
      <c r="G71" s="53">
        <f t="shared" si="13"/>
        <v>839</v>
      </c>
      <c r="H71" s="56">
        <f t="shared" si="14"/>
        <v>0.35163453478625312</v>
      </c>
      <c r="I71" s="6"/>
      <c r="J71" s="2">
        <f t="shared" si="15"/>
        <v>0.6584241408214585</v>
      </c>
      <c r="K71" s="2">
        <f t="shared" si="16"/>
        <v>0.30678960603520539</v>
      </c>
      <c r="L71" s="2">
        <f t="shared" si="17"/>
        <v>0</v>
      </c>
      <c r="M71" s="2">
        <f t="shared" si="18"/>
        <v>3.478625314333611E-2</v>
      </c>
      <c r="N71" s="1">
        <v>1571</v>
      </c>
      <c r="O71" s="1">
        <v>732</v>
      </c>
      <c r="P71" s="1"/>
      <c r="Q71">
        <v>82</v>
      </c>
      <c r="U71" s="1">
        <v>1</v>
      </c>
      <c r="V71" s="1"/>
      <c r="W71" s="1"/>
      <c r="X71" s="1"/>
      <c r="Y71" s="1"/>
      <c r="Z71" s="1"/>
      <c r="AA71" s="1"/>
      <c r="AB71" s="1"/>
      <c r="AG71" t="str">
        <f t="shared" si="19"/>
        <v>Enfield</v>
      </c>
      <c r="AH71" t="s">
        <v>14</v>
      </c>
      <c r="AI71">
        <v>2</v>
      </c>
      <c r="AK71" s="88">
        <v>33</v>
      </c>
      <c r="AL71" s="90">
        <v>9</v>
      </c>
      <c r="AM71" s="90">
        <v>65</v>
      </c>
      <c r="AN71" s="93">
        <v>24340</v>
      </c>
      <c r="AO71" s="93">
        <f t="shared" si="20"/>
        <v>33009</v>
      </c>
      <c r="AP71" t="s">
        <v>665</v>
      </c>
      <c r="AQ71">
        <f t="shared" si="21"/>
        <v>3324340</v>
      </c>
      <c r="AU71">
        <v>43.1</v>
      </c>
      <c r="AV71">
        <v>2.85</v>
      </c>
      <c r="AW71">
        <v>40.25</v>
      </c>
    </row>
    <row r="72" spans="1:49" hidden="1" outlineLevel="1">
      <c r="A72" t="s">
        <v>349</v>
      </c>
      <c r="B72" s="7" t="s">
        <v>11</v>
      </c>
      <c r="C72" s="1">
        <f t="shared" si="11"/>
        <v>3506</v>
      </c>
      <c r="D72" s="7">
        <f>IF(N72&gt;0, RANK(N72,(N72:P72,Q72:AE72)),0)</f>
        <v>1</v>
      </c>
      <c r="E72" s="7">
        <f>IF(O72&gt;0,RANK(O72,(N72:P72,Q72:AE72)),0)</f>
        <v>2</v>
      </c>
      <c r="F72" s="7">
        <f t="shared" si="12"/>
        <v>0</v>
      </c>
      <c r="G72" s="53">
        <f t="shared" si="13"/>
        <v>434</v>
      </c>
      <c r="H72" s="56">
        <f t="shared" si="14"/>
        <v>0.12378779235596121</v>
      </c>
      <c r="I72" s="6"/>
      <c r="J72" s="2">
        <f t="shared" si="15"/>
        <v>0.54592127780946953</v>
      </c>
      <c r="K72" s="2">
        <f t="shared" si="16"/>
        <v>0.42213348545350826</v>
      </c>
      <c r="L72" s="2">
        <f t="shared" si="17"/>
        <v>0</v>
      </c>
      <c r="M72" s="2">
        <f t="shared" si="18"/>
        <v>3.1945236737022209E-2</v>
      </c>
      <c r="N72" s="1">
        <v>1914</v>
      </c>
      <c r="O72" s="1">
        <v>1480</v>
      </c>
      <c r="P72" s="1"/>
      <c r="Q72">
        <v>110</v>
      </c>
      <c r="U72" s="1">
        <v>2</v>
      </c>
      <c r="V72" s="1"/>
      <c r="W72" s="1"/>
      <c r="X72" s="1"/>
      <c r="Y72" s="1"/>
      <c r="Z72" s="1"/>
      <c r="AA72" s="1"/>
      <c r="AB72" s="1"/>
      <c r="AG72" t="str">
        <f t="shared" si="19"/>
        <v>Epping</v>
      </c>
      <c r="AH72" t="s">
        <v>294</v>
      </c>
      <c r="AI72">
        <v>1</v>
      </c>
      <c r="AK72" s="88">
        <v>33</v>
      </c>
      <c r="AL72" s="90">
        <v>15</v>
      </c>
      <c r="AM72" s="90">
        <v>50</v>
      </c>
      <c r="AN72" s="93">
        <v>24660</v>
      </c>
      <c r="AO72" s="93">
        <f t="shared" si="20"/>
        <v>33015</v>
      </c>
      <c r="AP72" t="s">
        <v>665</v>
      </c>
      <c r="AQ72">
        <f t="shared" si="21"/>
        <v>3324660</v>
      </c>
      <c r="AU72">
        <v>26.23</v>
      </c>
      <c r="AV72">
        <v>0.2</v>
      </c>
      <c r="AW72">
        <v>26.03</v>
      </c>
    </row>
    <row r="73" spans="1:49" hidden="1" outlineLevel="1">
      <c r="A73" t="s">
        <v>350</v>
      </c>
      <c r="B73" s="7" t="s">
        <v>11</v>
      </c>
      <c r="C73" s="1">
        <f t="shared" si="11"/>
        <v>2532</v>
      </c>
      <c r="D73" s="7">
        <f>IF(N73&gt;0, RANK(N73,(N73:P73,Q73:AE73)),0)</f>
        <v>1</v>
      </c>
      <c r="E73" s="7">
        <f>IF(O73&gt;0,RANK(O73,(N73:P73,Q73:AE73)),0)</f>
        <v>2</v>
      </c>
      <c r="F73" s="7">
        <f t="shared" si="12"/>
        <v>0</v>
      </c>
      <c r="G73" s="53">
        <f t="shared" si="13"/>
        <v>51</v>
      </c>
      <c r="H73" s="56">
        <f t="shared" si="14"/>
        <v>2.014218009478673E-2</v>
      </c>
      <c r="I73" s="6"/>
      <c r="J73" s="2">
        <f t="shared" si="15"/>
        <v>0.49842022116903634</v>
      </c>
      <c r="K73" s="2">
        <f t="shared" si="16"/>
        <v>0.47827804107424959</v>
      </c>
      <c r="L73" s="2">
        <f t="shared" si="17"/>
        <v>0</v>
      </c>
      <c r="M73" s="2">
        <f t="shared" si="18"/>
        <v>2.3301737756714125E-2</v>
      </c>
      <c r="N73" s="1">
        <v>1262</v>
      </c>
      <c r="O73" s="1">
        <v>1211</v>
      </c>
      <c r="P73" s="1"/>
      <c r="Q73">
        <v>54</v>
      </c>
      <c r="U73" s="1">
        <v>5</v>
      </c>
      <c r="V73" s="1"/>
      <c r="W73" s="1"/>
      <c r="X73" s="1"/>
      <c r="Y73" s="1"/>
      <c r="Z73" s="1"/>
      <c r="AA73" s="1"/>
      <c r="AB73" s="1"/>
      <c r="AG73" t="str">
        <f t="shared" si="19"/>
        <v>Epsom</v>
      </c>
      <c r="AH73" t="s">
        <v>16</v>
      </c>
      <c r="AI73">
        <v>2</v>
      </c>
      <c r="AK73" s="88">
        <v>33</v>
      </c>
      <c r="AL73" s="90">
        <v>13</v>
      </c>
      <c r="AM73" s="90">
        <v>55</v>
      </c>
      <c r="AN73" s="93">
        <v>24900</v>
      </c>
      <c r="AO73" s="93">
        <f t="shared" si="20"/>
        <v>33013</v>
      </c>
      <c r="AP73" t="s">
        <v>665</v>
      </c>
      <c r="AQ73">
        <f t="shared" si="21"/>
        <v>3324900</v>
      </c>
      <c r="AU73">
        <v>34.369999999999997</v>
      </c>
      <c r="AV73">
        <v>0.2</v>
      </c>
      <c r="AW73">
        <v>34.17</v>
      </c>
    </row>
    <row r="74" spans="1:49" hidden="1" outlineLevel="1">
      <c r="A74" t="s">
        <v>351</v>
      </c>
      <c r="B74" s="7" t="s">
        <v>11</v>
      </c>
      <c r="C74" s="1">
        <f t="shared" si="11"/>
        <v>171</v>
      </c>
      <c r="D74" s="7">
        <f>IF(N74&gt;0, RANK(N74,(N74:P74,Q74:AE74)),0)</f>
        <v>2</v>
      </c>
      <c r="E74" s="7">
        <f>IF(O74&gt;0,RANK(O74,(N74:P74,Q74:AE74)),0)</f>
        <v>1</v>
      </c>
      <c r="F74" s="7">
        <f t="shared" si="12"/>
        <v>0</v>
      </c>
      <c r="G74" s="53">
        <f t="shared" si="13"/>
        <v>18</v>
      </c>
      <c r="H74" s="56">
        <f t="shared" si="14"/>
        <v>0.10526315789473684</v>
      </c>
      <c r="I74" s="6"/>
      <c r="J74" s="2">
        <f t="shared" si="15"/>
        <v>0.44444444444444442</v>
      </c>
      <c r="K74" s="2">
        <f t="shared" si="16"/>
        <v>0.54970760233918126</v>
      </c>
      <c r="L74" s="2">
        <f t="shared" si="17"/>
        <v>0</v>
      </c>
      <c r="M74" s="2">
        <f t="shared" si="18"/>
        <v>5.8479532163743242E-3</v>
      </c>
      <c r="N74" s="1">
        <v>76</v>
      </c>
      <c r="O74" s="1">
        <v>94</v>
      </c>
      <c r="P74" s="1"/>
      <c r="Q74">
        <v>1</v>
      </c>
      <c r="U74" s="1">
        <v>0</v>
      </c>
      <c r="V74" s="1"/>
      <c r="W74" s="1"/>
      <c r="X74" s="1"/>
      <c r="Y74" s="1"/>
      <c r="Z74" s="1"/>
      <c r="AA74" s="1"/>
      <c r="AB74" s="1"/>
      <c r="AG74" t="str">
        <f t="shared" si="19"/>
        <v>Errol</v>
      </c>
      <c r="AH74" t="s">
        <v>13</v>
      </c>
      <c r="AI74">
        <v>2</v>
      </c>
      <c r="AK74" s="88">
        <v>33</v>
      </c>
      <c r="AL74" s="90">
        <v>7</v>
      </c>
      <c r="AM74" s="90">
        <v>85</v>
      </c>
      <c r="AN74" s="93">
        <v>25140</v>
      </c>
      <c r="AO74" s="93">
        <f t="shared" si="20"/>
        <v>33007</v>
      </c>
      <c r="AP74" t="s">
        <v>665</v>
      </c>
      <c r="AQ74">
        <f t="shared" si="21"/>
        <v>3325140</v>
      </c>
      <c r="AU74">
        <v>69.59</v>
      </c>
      <c r="AV74">
        <v>8.6300000000000008</v>
      </c>
      <c r="AW74">
        <v>60.97</v>
      </c>
    </row>
    <row r="75" spans="1:49" hidden="1" outlineLevel="1">
      <c r="A75" t="s">
        <v>610</v>
      </c>
      <c r="B75" s="7" t="s">
        <v>11</v>
      </c>
      <c r="C75" s="1">
        <f t="shared" si="11"/>
        <v>8768</v>
      </c>
      <c r="D75" s="7">
        <f>IF(N75&gt;0, RANK(N75,(N75:P75,Q75:AE75)),0)</f>
        <v>1</v>
      </c>
      <c r="E75" s="7">
        <f>IF(O75&gt;0,RANK(O75,(N75:P75,Q75:AE75)),0)</f>
        <v>2</v>
      </c>
      <c r="F75" s="7">
        <f t="shared" si="12"/>
        <v>0</v>
      </c>
      <c r="G75" s="53">
        <f t="shared" si="13"/>
        <v>2356</v>
      </c>
      <c r="H75" s="56">
        <f t="shared" si="14"/>
        <v>0.26870437956204379</v>
      </c>
      <c r="I75" s="6"/>
      <c r="J75" s="2">
        <f t="shared" si="15"/>
        <v>0.62488594890510951</v>
      </c>
      <c r="K75" s="2">
        <f t="shared" si="16"/>
        <v>0.35618156934306572</v>
      </c>
      <c r="L75" s="2">
        <f t="shared" si="17"/>
        <v>0</v>
      </c>
      <c r="M75" s="2">
        <f t="shared" si="18"/>
        <v>1.893248175182477E-2</v>
      </c>
      <c r="N75" s="1">
        <v>5479</v>
      </c>
      <c r="O75" s="1">
        <v>3123</v>
      </c>
      <c r="P75" s="1"/>
      <c r="Q75">
        <v>158</v>
      </c>
      <c r="U75" s="1">
        <v>8</v>
      </c>
      <c r="V75" s="1"/>
      <c r="W75" s="1"/>
      <c r="X75" s="1"/>
      <c r="Y75" s="1"/>
      <c r="Z75" s="1"/>
      <c r="AA75" s="1"/>
      <c r="AB75" s="1"/>
      <c r="AG75" t="str">
        <f t="shared" si="19"/>
        <v>Exeter</v>
      </c>
      <c r="AH75" t="s">
        <v>294</v>
      </c>
      <c r="AI75">
        <v>1</v>
      </c>
      <c r="AK75" s="88">
        <v>33</v>
      </c>
      <c r="AL75" s="90">
        <v>15</v>
      </c>
      <c r="AM75" s="90">
        <v>55</v>
      </c>
      <c r="AN75" s="93">
        <v>25380</v>
      </c>
      <c r="AO75" s="93">
        <f t="shared" si="20"/>
        <v>33015</v>
      </c>
      <c r="AP75" t="s">
        <v>665</v>
      </c>
      <c r="AQ75">
        <f t="shared" si="21"/>
        <v>3325380</v>
      </c>
      <c r="AU75">
        <v>20.010000000000002</v>
      </c>
      <c r="AV75">
        <v>0.37</v>
      </c>
      <c r="AW75">
        <v>19.64</v>
      </c>
    </row>
    <row r="76" spans="1:49" hidden="1" outlineLevel="1">
      <c r="A76" t="s">
        <v>432</v>
      </c>
      <c r="B76" s="7" t="s">
        <v>11</v>
      </c>
      <c r="C76" s="1">
        <f t="shared" si="11"/>
        <v>2955</v>
      </c>
      <c r="D76" s="7">
        <f>IF(N76&gt;0, RANK(N76,(N76:P76,Q76:AE76)),0)</f>
        <v>1</v>
      </c>
      <c r="E76" s="7">
        <f>IF(O76&gt;0,RANK(O76,(N76:P76,Q76:AE76)),0)</f>
        <v>2</v>
      </c>
      <c r="F76" s="7">
        <f t="shared" si="12"/>
        <v>0</v>
      </c>
      <c r="G76" s="53">
        <f t="shared" si="13"/>
        <v>263</v>
      </c>
      <c r="H76" s="56">
        <f t="shared" si="14"/>
        <v>8.9001692047377332E-2</v>
      </c>
      <c r="I76" s="6"/>
      <c r="J76" s="2">
        <f t="shared" si="15"/>
        <v>0.52656514382402708</v>
      </c>
      <c r="K76" s="2">
        <f t="shared" si="16"/>
        <v>0.43756345177664974</v>
      </c>
      <c r="L76" s="2">
        <f t="shared" si="17"/>
        <v>0</v>
      </c>
      <c r="M76" s="2">
        <f t="shared" si="18"/>
        <v>3.5871404399323181E-2</v>
      </c>
      <c r="N76" s="1">
        <v>1556</v>
      </c>
      <c r="O76" s="1">
        <v>1293</v>
      </c>
      <c r="P76" s="1"/>
      <c r="Q76">
        <v>102</v>
      </c>
      <c r="U76" s="1">
        <v>4</v>
      </c>
      <c r="V76" s="1"/>
      <c r="W76" s="1"/>
      <c r="X76" s="1"/>
      <c r="Y76" s="1"/>
      <c r="Z76" s="1"/>
      <c r="AA76" s="1"/>
      <c r="AB76" s="1"/>
      <c r="AG76" t="str">
        <f t="shared" si="19"/>
        <v>Farmington</v>
      </c>
      <c r="AH76" t="s">
        <v>317</v>
      </c>
      <c r="AI76">
        <v>1</v>
      </c>
      <c r="AK76" s="88">
        <v>33</v>
      </c>
      <c r="AL76" s="90">
        <v>17</v>
      </c>
      <c r="AM76" s="90">
        <v>20</v>
      </c>
      <c r="AN76" s="93">
        <v>26020</v>
      </c>
      <c r="AO76" s="93">
        <f t="shared" si="20"/>
        <v>33017</v>
      </c>
      <c r="AP76" t="s">
        <v>665</v>
      </c>
      <c r="AQ76">
        <f t="shared" si="21"/>
        <v>3326020</v>
      </c>
      <c r="AU76">
        <v>37.479999999999997</v>
      </c>
      <c r="AV76">
        <v>0.33</v>
      </c>
      <c r="AW76">
        <v>37.15</v>
      </c>
    </row>
    <row r="77" spans="1:49" hidden="1" outlineLevel="1">
      <c r="A77" t="s">
        <v>843</v>
      </c>
      <c r="B77" s="7" t="s">
        <v>11</v>
      </c>
      <c r="C77" s="1">
        <f t="shared" si="11"/>
        <v>1250</v>
      </c>
      <c r="D77" s="7">
        <f>IF(N77&gt;0, RANK(N77,(N77:P77,Q77:AE77)),0)</f>
        <v>1</v>
      </c>
      <c r="E77" s="7">
        <f>IF(O77&gt;0,RANK(O77,(N77:P77,Q77:AE77)),0)</f>
        <v>2</v>
      </c>
      <c r="F77" s="7">
        <f t="shared" si="12"/>
        <v>0</v>
      </c>
      <c r="G77" s="53">
        <f t="shared" si="13"/>
        <v>252</v>
      </c>
      <c r="H77" s="56">
        <f t="shared" si="14"/>
        <v>0.2016</v>
      </c>
      <c r="I77" s="6"/>
      <c r="J77" s="2">
        <f t="shared" si="15"/>
        <v>0.59840000000000004</v>
      </c>
      <c r="K77" s="2">
        <f t="shared" si="16"/>
        <v>0.39679999999999999</v>
      </c>
      <c r="L77" s="2">
        <f t="shared" si="17"/>
        <v>0</v>
      </c>
      <c r="M77" s="2">
        <f t="shared" si="18"/>
        <v>4.799999999999971E-3</v>
      </c>
      <c r="N77" s="1">
        <v>748</v>
      </c>
      <c r="O77" s="1">
        <v>496</v>
      </c>
      <c r="P77" s="1"/>
      <c r="Q77">
        <v>5</v>
      </c>
      <c r="U77" s="1">
        <v>1</v>
      </c>
      <c r="V77" s="1"/>
      <c r="W77" s="1"/>
      <c r="X77" s="1"/>
      <c r="Y77" s="1"/>
      <c r="Z77" s="1"/>
      <c r="AA77" s="1"/>
      <c r="AB77" s="1"/>
      <c r="AG77" t="str">
        <f t="shared" si="19"/>
        <v>Fitzwilliam</v>
      </c>
      <c r="AH77" t="s">
        <v>12</v>
      </c>
      <c r="AI77">
        <v>2</v>
      </c>
      <c r="AK77" s="88">
        <v>33</v>
      </c>
      <c r="AL77" s="90">
        <v>5</v>
      </c>
      <c r="AM77" s="90">
        <v>20</v>
      </c>
      <c r="AN77" s="93">
        <v>26500</v>
      </c>
      <c r="AO77" s="93">
        <f t="shared" si="20"/>
        <v>33005</v>
      </c>
      <c r="AP77" t="s">
        <v>665</v>
      </c>
      <c r="AQ77">
        <f t="shared" si="21"/>
        <v>3326500</v>
      </c>
      <c r="AU77">
        <v>36.03</v>
      </c>
      <c r="AV77">
        <v>1.41</v>
      </c>
      <c r="AW77">
        <v>34.619999999999997</v>
      </c>
    </row>
    <row r="78" spans="1:49" hidden="1" outlineLevel="1">
      <c r="A78" t="s">
        <v>844</v>
      </c>
      <c r="B78" s="7" t="s">
        <v>11</v>
      </c>
      <c r="C78" s="1">
        <f t="shared" si="11"/>
        <v>1025</v>
      </c>
      <c r="D78" s="7">
        <f>IF(N78&gt;0, RANK(N78,(N78:P78,Q78:AE78)),0)</f>
        <v>1</v>
      </c>
      <c r="E78" s="7">
        <f>IF(O78&gt;0,RANK(O78,(N78:P78,Q78:AE78)),0)</f>
        <v>2</v>
      </c>
      <c r="F78" s="7">
        <f t="shared" si="12"/>
        <v>0</v>
      </c>
      <c r="G78" s="53">
        <f t="shared" si="13"/>
        <v>88</v>
      </c>
      <c r="H78" s="56">
        <f t="shared" si="14"/>
        <v>8.5853658536585373E-2</v>
      </c>
      <c r="I78" s="6"/>
      <c r="J78" s="2">
        <f t="shared" si="15"/>
        <v>0.51219512195121952</v>
      </c>
      <c r="K78" s="2">
        <f t="shared" si="16"/>
        <v>0.42634146341463414</v>
      </c>
      <c r="L78" s="2">
        <f t="shared" si="17"/>
        <v>0</v>
      </c>
      <c r="M78" s="2">
        <f t="shared" si="18"/>
        <v>6.1463414634146341E-2</v>
      </c>
      <c r="N78" s="1">
        <v>525</v>
      </c>
      <c r="O78" s="1">
        <v>437</v>
      </c>
      <c r="P78" s="1"/>
      <c r="Q78">
        <v>61</v>
      </c>
      <c r="U78" s="1">
        <v>2</v>
      </c>
      <c r="V78" s="1"/>
      <c r="W78" s="1"/>
      <c r="X78" s="1"/>
      <c r="Y78" s="1"/>
      <c r="Z78" s="1"/>
      <c r="AA78" s="1"/>
      <c r="AB78" s="1"/>
      <c r="AG78" t="str">
        <f t="shared" si="19"/>
        <v>Francestown</v>
      </c>
      <c r="AH78" t="s">
        <v>15</v>
      </c>
      <c r="AI78">
        <v>2</v>
      </c>
      <c r="AK78" s="88">
        <v>33</v>
      </c>
      <c r="AL78" s="90">
        <v>11</v>
      </c>
      <c r="AM78" s="90">
        <v>35</v>
      </c>
      <c r="AN78" s="93">
        <v>27140</v>
      </c>
      <c r="AO78" s="93">
        <f t="shared" si="20"/>
        <v>33011</v>
      </c>
      <c r="AP78" t="s">
        <v>665</v>
      </c>
      <c r="AQ78">
        <f t="shared" si="21"/>
        <v>3327140</v>
      </c>
      <c r="AU78">
        <v>30.7</v>
      </c>
      <c r="AV78">
        <v>0.53</v>
      </c>
      <c r="AW78">
        <v>30.16</v>
      </c>
    </row>
    <row r="79" spans="1:49" hidden="1" outlineLevel="1">
      <c r="A79" t="s">
        <v>826</v>
      </c>
      <c r="B79" s="7" t="s">
        <v>11</v>
      </c>
      <c r="C79" s="1">
        <f t="shared" si="11"/>
        <v>747</v>
      </c>
      <c r="D79" s="7">
        <f>IF(N79&gt;0, RANK(N79,(N79:P79,Q79:AE79)),0)</f>
        <v>1</v>
      </c>
      <c r="E79" s="7">
        <f>IF(O79&gt;0,RANK(O79,(N79:P79,Q79:AE79)),0)</f>
        <v>2</v>
      </c>
      <c r="F79" s="7">
        <f t="shared" si="12"/>
        <v>0</v>
      </c>
      <c r="G79" s="53">
        <f t="shared" si="13"/>
        <v>244</v>
      </c>
      <c r="H79" s="56">
        <f t="shared" si="14"/>
        <v>0.32663989290495316</v>
      </c>
      <c r="I79" s="6"/>
      <c r="J79" s="2">
        <f t="shared" si="15"/>
        <v>0.65461847389558236</v>
      </c>
      <c r="K79" s="2">
        <f t="shared" si="16"/>
        <v>0.32797858099062921</v>
      </c>
      <c r="L79" s="2">
        <f t="shared" si="17"/>
        <v>0</v>
      </c>
      <c r="M79" s="2">
        <f t="shared" si="18"/>
        <v>1.7402945113788426E-2</v>
      </c>
      <c r="N79" s="1">
        <v>489</v>
      </c>
      <c r="O79" s="1">
        <v>245</v>
      </c>
      <c r="P79" s="1"/>
      <c r="Q79">
        <v>13</v>
      </c>
      <c r="U79" s="1">
        <v>0</v>
      </c>
      <c r="V79" s="1"/>
      <c r="W79" s="1"/>
      <c r="X79" s="1"/>
      <c r="Y79" s="1"/>
      <c r="Z79" s="1"/>
      <c r="AA79" s="1"/>
      <c r="AB79" s="1"/>
      <c r="AG79" t="str">
        <f t="shared" si="19"/>
        <v>Franconia</v>
      </c>
      <c r="AH79" t="s">
        <v>14</v>
      </c>
      <c r="AI79">
        <v>2</v>
      </c>
      <c r="AK79" s="88">
        <v>33</v>
      </c>
      <c r="AL79" s="90">
        <v>9</v>
      </c>
      <c r="AM79" s="90">
        <v>70</v>
      </c>
      <c r="AN79" s="93">
        <v>27300</v>
      </c>
      <c r="AO79" s="93">
        <f t="shared" si="20"/>
        <v>33009</v>
      </c>
      <c r="AP79" t="s">
        <v>665</v>
      </c>
      <c r="AQ79">
        <f t="shared" si="21"/>
        <v>3327300</v>
      </c>
      <c r="AU79">
        <v>65.959999999999994</v>
      </c>
      <c r="AV79">
        <v>0.08</v>
      </c>
      <c r="AW79">
        <v>65.88</v>
      </c>
    </row>
    <row r="80" spans="1:49" hidden="1" outlineLevel="1">
      <c r="A80" t="s">
        <v>37</v>
      </c>
      <c r="B80" s="7" t="s">
        <v>11</v>
      </c>
      <c r="C80" s="1">
        <f t="shared" si="11"/>
        <v>3640</v>
      </c>
      <c r="D80" s="7">
        <f>IF(N80&gt;0, RANK(N80,(N80:P80,Q80:AE80)),0)</f>
        <v>1</v>
      </c>
      <c r="E80" s="7">
        <f>IF(O80&gt;0,RANK(O80,(N80:P80,Q80:AE80)),0)</f>
        <v>2</v>
      </c>
      <c r="F80" s="7">
        <f t="shared" si="12"/>
        <v>0</v>
      </c>
      <c r="G80" s="53">
        <f t="shared" si="13"/>
        <v>787</v>
      </c>
      <c r="H80" s="56">
        <f t="shared" si="14"/>
        <v>0.21620879120879122</v>
      </c>
      <c r="I80" s="6"/>
      <c r="J80" s="2">
        <f t="shared" si="15"/>
        <v>0.58983516483516485</v>
      </c>
      <c r="K80" s="2">
        <f t="shared" si="16"/>
        <v>0.37362637362637363</v>
      </c>
      <c r="L80" s="2">
        <f t="shared" si="17"/>
        <v>0</v>
      </c>
      <c r="M80" s="2">
        <f t="shared" si="18"/>
        <v>3.653846153846152E-2</v>
      </c>
      <c r="N80" s="1">
        <v>2147</v>
      </c>
      <c r="O80" s="1">
        <v>1360</v>
      </c>
      <c r="P80" s="1"/>
      <c r="Q80">
        <v>126</v>
      </c>
      <c r="U80" s="1">
        <v>7</v>
      </c>
      <c r="V80" s="1"/>
      <c r="W80" s="1"/>
      <c r="X80" s="1"/>
      <c r="Y80" s="1"/>
      <c r="Z80" s="1"/>
      <c r="AA80" s="1"/>
      <c r="AB80" s="1"/>
      <c r="AG80" t="str">
        <f t="shared" si="19"/>
        <v>Franklin</v>
      </c>
      <c r="AH80" t="s">
        <v>16</v>
      </c>
      <c r="AI80">
        <v>2</v>
      </c>
      <c r="AK80" s="88">
        <v>33</v>
      </c>
      <c r="AL80" s="90">
        <v>13</v>
      </c>
      <c r="AM80" s="90">
        <v>60</v>
      </c>
      <c r="AN80" s="93">
        <v>27380</v>
      </c>
      <c r="AO80" s="93">
        <f t="shared" si="20"/>
        <v>33013</v>
      </c>
      <c r="AP80" t="s">
        <v>146</v>
      </c>
      <c r="AQ80">
        <f t="shared" si="21"/>
        <v>3327380</v>
      </c>
      <c r="AU80">
        <v>29.16</v>
      </c>
      <c r="AV80">
        <v>1.59</v>
      </c>
      <c r="AW80">
        <v>27.57</v>
      </c>
    </row>
    <row r="81" spans="1:49" hidden="1" outlineLevel="1">
      <c r="A81" t="s">
        <v>611</v>
      </c>
      <c r="B81" s="7" t="s">
        <v>11</v>
      </c>
      <c r="C81" s="1">
        <f t="shared" si="11"/>
        <v>907</v>
      </c>
      <c r="D81" s="7">
        <f>IF(N81&gt;0, RANK(N81,(N81:P81,Q81:AE81)),0)</f>
        <v>1</v>
      </c>
      <c r="E81" s="7">
        <f>IF(O81&gt;0,RANK(O81,(N81:P81,Q81:AE81)),0)</f>
        <v>2</v>
      </c>
      <c r="F81" s="7">
        <f t="shared" si="12"/>
        <v>0</v>
      </c>
      <c r="G81" s="53">
        <f t="shared" si="13"/>
        <v>37</v>
      </c>
      <c r="H81" s="56">
        <f t="shared" si="14"/>
        <v>4.0793825799338476E-2</v>
      </c>
      <c r="I81" s="6"/>
      <c r="J81" s="2">
        <f t="shared" si="15"/>
        <v>0.51378169790518191</v>
      </c>
      <c r="K81" s="2">
        <f t="shared" si="16"/>
        <v>0.47298787210584342</v>
      </c>
      <c r="L81" s="2">
        <f t="shared" si="17"/>
        <v>0</v>
      </c>
      <c r="M81" s="2">
        <f t="shared" si="18"/>
        <v>1.3230429988974668E-2</v>
      </c>
      <c r="N81" s="1">
        <v>466</v>
      </c>
      <c r="O81" s="1">
        <v>429</v>
      </c>
      <c r="P81" s="1"/>
      <c r="Q81">
        <v>11</v>
      </c>
      <c r="U81" s="1">
        <v>1</v>
      </c>
      <c r="V81" s="1"/>
      <c r="W81" s="1"/>
      <c r="X81" s="1"/>
      <c r="Y81" s="1"/>
      <c r="Z81" s="1"/>
      <c r="AA81" s="1"/>
      <c r="AB81" s="1"/>
      <c r="AG81" t="str">
        <f t="shared" si="19"/>
        <v>Freedom</v>
      </c>
      <c r="AH81" t="s">
        <v>802</v>
      </c>
      <c r="AI81">
        <v>1</v>
      </c>
      <c r="AK81" s="88">
        <v>33</v>
      </c>
      <c r="AL81" s="90">
        <v>3</v>
      </c>
      <c r="AM81" s="90">
        <v>40</v>
      </c>
      <c r="AN81" s="93">
        <v>27700</v>
      </c>
      <c r="AO81" s="93">
        <f t="shared" si="20"/>
        <v>33003</v>
      </c>
      <c r="AP81" t="s">
        <v>665</v>
      </c>
      <c r="AQ81">
        <f t="shared" si="21"/>
        <v>3327700</v>
      </c>
      <c r="AU81">
        <v>37.96</v>
      </c>
      <c r="AV81">
        <v>3.32</v>
      </c>
      <c r="AW81">
        <v>34.65</v>
      </c>
    </row>
    <row r="82" spans="1:49" hidden="1" outlineLevel="1">
      <c r="A82" t="s">
        <v>827</v>
      </c>
      <c r="B82" s="7" t="s">
        <v>11</v>
      </c>
      <c r="C82" s="1">
        <f t="shared" si="11"/>
        <v>2422</v>
      </c>
      <c r="D82" s="7">
        <f>IF(N82&gt;0, RANK(N82,(N82:P82,Q82:AE82)),0)</f>
        <v>2</v>
      </c>
      <c r="E82" s="7">
        <f>IF(O82&gt;0,RANK(O82,(N82:P82,Q82:AE82)),0)</f>
        <v>1</v>
      </c>
      <c r="F82" s="7">
        <f t="shared" si="12"/>
        <v>0</v>
      </c>
      <c r="G82" s="53">
        <f t="shared" si="13"/>
        <v>21</v>
      </c>
      <c r="H82" s="56">
        <f t="shared" si="14"/>
        <v>8.670520231213872E-3</v>
      </c>
      <c r="I82" s="6"/>
      <c r="J82" s="2">
        <f t="shared" si="15"/>
        <v>0.47976878612716761</v>
      </c>
      <c r="K82" s="2">
        <f t="shared" si="16"/>
        <v>0.48843930635838151</v>
      </c>
      <c r="L82" s="2">
        <f t="shared" si="17"/>
        <v>0</v>
      </c>
      <c r="M82" s="2">
        <f t="shared" si="18"/>
        <v>3.1791907514450934E-2</v>
      </c>
      <c r="N82" s="1">
        <v>1162</v>
      </c>
      <c r="O82" s="1">
        <v>1183</v>
      </c>
      <c r="P82" s="1"/>
      <c r="Q82">
        <v>76</v>
      </c>
      <c r="U82" s="1">
        <v>1</v>
      </c>
      <c r="V82" s="1"/>
      <c r="W82" s="1"/>
      <c r="X82" s="1"/>
      <c r="Y82" s="1"/>
      <c r="Z82" s="1"/>
      <c r="AA82" s="1"/>
      <c r="AB82" s="1"/>
      <c r="AG82" t="str">
        <f t="shared" si="19"/>
        <v>Fremont</v>
      </c>
      <c r="AH82" t="s">
        <v>294</v>
      </c>
      <c r="AI82">
        <v>1</v>
      </c>
      <c r="AK82" s="88">
        <v>33</v>
      </c>
      <c r="AL82" s="90">
        <v>15</v>
      </c>
      <c r="AM82" s="90">
        <v>60</v>
      </c>
      <c r="AN82" s="93">
        <v>27940</v>
      </c>
      <c r="AO82" s="93">
        <f t="shared" si="20"/>
        <v>33015</v>
      </c>
      <c r="AP82" t="s">
        <v>665</v>
      </c>
      <c r="AQ82">
        <f t="shared" si="21"/>
        <v>3327940</v>
      </c>
      <c r="AU82">
        <v>17.41</v>
      </c>
      <c r="AV82">
        <v>0.25</v>
      </c>
      <c r="AW82">
        <v>17.16</v>
      </c>
    </row>
    <row r="83" spans="1:49" hidden="1" outlineLevel="1">
      <c r="A83" t="s">
        <v>828</v>
      </c>
      <c r="B83" s="7" t="s">
        <v>11</v>
      </c>
      <c r="C83" s="1">
        <f t="shared" si="11"/>
        <v>4522</v>
      </c>
      <c r="D83" s="7">
        <f>IF(N83&gt;0, RANK(N83,(N83:P83,Q83:AE83)),0)</f>
        <v>1</v>
      </c>
      <c r="E83" s="7">
        <f>IF(O83&gt;0,RANK(O83,(N83:P83,Q83:AE83)),0)</f>
        <v>2</v>
      </c>
      <c r="F83" s="7">
        <f t="shared" si="12"/>
        <v>0</v>
      </c>
      <c r="G83" s="53">
        <f t="shared" si="13"/>
        <v>95</v>
      </c>
      <c r="H83" s="56">
        <f t="shared" si="14"/>
        <v>2.100840336134454E-2</v>
      </c>
      <c r="I83" s="6"/>
      <c r="J83" s="2">
        <f t="shared" si="15"/>
        <v>0.49911543564794336</v>
      </c>
      <c r="K83" s="2">
        <f t="shared" si="16"/>
        <v>0.47810703228659884</v>
      </c>
      <c r="L83" s="2">
        <f t="shared" si="17"/>
        <v>0</v>
      </c>
      <c r="M83" s="2">
        <f t="shared" si="18"/>
        <v>2.2777532065457795E-2</v>
      </c>
      <c r="N83" s="1">
        <v>2257</v>
      </c>
      <c r="O83" s="1">
        <v>2162</v>
      </c>
      <c r="P83" s="1"/>
      <c r="Q83">
        <v>95</v>
      </c>
      <c r="U83" s="1">
        <v>8</v>
      </c>
      <c r="V83" s="1"/>
      <c r="W83" s="1"/>
      <c r="X83" s="1"/>
      <c r="Y83" s="1"/>
      <c r="Z83" s="1"/>
      <c r="AA83" s="1"/>
      <c r="AB83" s="1"/>
      <c r="AG83" t="str">
        <f t="shared" si="19"/>
        <v>Gilford</v>
      </c>
      <c r="AH83" t="s">
        <v>312</v>
      </c>
      <c r="AI83">
        <v>1</v>
      </c>
      <c r="AK83" s="88">
        <v>33</v>
      </c>
      <c r="AL83" s="90">
        <v>1</v>
      </c>
      <c r="AM83" s="90">
        <v>25</v>
      </c>
      <c r="AN83" s="93">
        <v>28740</v>
      </c>
      <c r="AO83" s="93">
        <f t="shared" si="20"/>
        <v>33001</v>
      </c>
      <c r="AP83" t="s">
        <v>665</v>
      </c>
      <c r="AQ83">
        <f t="shared" si="21"/>
        <v>3328740</v>
      </c>
      <c r="AU83">
        <v>53.83</v>
      </c>
      <c r="AV83">
        <v>14.85</v>
      </c>
      <c r="AW83">
        <v>38.97</v>
      </c>
    </row>
    <row r="84" spans="1:49" hidden="1" outlineLevel="1">
      <c r="A84" t="s">
        <v>829</v>
      </c>
      <c r="B84" s="7" t="s">
        <v>11</v>
      </c>
      <c r="C84" s="1">
        <f t="shared" si="11"/>
        <v>2166</v>
      </c>
      <c r="D84" s="7">
        <f>IF(N84&gt;0, RANK(N84,(N84:P84,Q84:AE84)),0)</f>
        <v>1</v>
      </c>
      <c r="E84" s="7">
        <f>IF(O84&gt;0,RANK(O84,(N84:P84,Q84:AE84)),0)</f>
        <v>2</v>
      </c>
      <c r="F84" s="7">
        <f t="shared" si="12"/>
        <v>0</v>
      </c>
      <c r="G84" s="53">
        <f t="shared" si="13"/>
        <v>39</v>
      </c>
      <c r="H84" s="56">
        <f t="shared" si="14"/>
        <v>1.8005540166204988E-2</v>
      </c>
      <c r="I84" s="6"/>
      <c r="J84" s="2">
        <f t="shared" si="15"/>
        <v>0.49676823638042472</v>
      </c>
      <c r="K84" s="2">
        <f t="shared" si="16"/>
        <v>0.47876269621421974</v>
      </c>
      <c r="L84" s="2">
        <f t="shared" si="17"/>
        <v>0</v>
      </c>
      <c r="M84" s="2">
        <f t="shared" si="18"/>
        <v>2.4469067405355593E-2</v>
      </c>
      <c r="N84" s="1">
        <v>1076</v>
      </c>
      <c r="O84" s="1">
        <v>1037</v>
      </c>
      <c r="P84" s="1"/>
      <c r="Q84">
        <v>53</v>
      </c>
      <c r="U84" s="1">
        <v>0</v>
      </c>
      <c r="V84" s="1"/>
      <c r="W84" s="1"/>
      <c r="X84" s="1"/>
      <c r="Y84" s="1"/>
      <c r="Z84" s="1"/>
      <c r="AA84" s="1"/>
      <c r="AB84" s="1"/>
      <c r="AG84" t="str">
        <f t="shared" si="19"/>
        <v>Gilmanton</v>
      </c>
      <c r="AH84" t="s">
        <v>312</v>
      </c>
      <c r="AI84">
        <v>1</v>
      </c>
      <c r="AK84" s="88">
        <v>33</v>
      </c>
      <c r="AL84" s="90">
        <v>1</v>
      </c>
      <c r="AM84" s="90">
        <v>30</v>
      </c>
      <c r="AN84" s="93">
        <v>28980</v>
      </c>
      <c r="AO84" s="93">
        <f t="shared" si="20"/>
        <v>33001</v>
      </c>
      <c r="AP84" t="s">
        <v>665</v>
      </c>
      <c r="AQ84">
        <f t="shared" si="21"/>
        <v>3328980</v>
      </c>
      <c r="AU84">
        <v>59.06</v>
      </c>
      <c r="AV84">
        <v>1.95</v>
      </c>
      <c r="AW84">
        <v>57.11</v>
      </c>
    </row>
    <row r="85" spans="1:49" hidden="1" outlineLevel="1">
      <c r="A85" t="s">
        <v>830</v>
      </c>
      <c r="B85" s="7" t="s">
        <v>11</v>
      </c>
      <c r="C85" s="1">
        <f t="shared" si="11"/>
        <v>426</v>
      </c>
      <c r="D85" s="7">
        <f>IF(N85&gt;0, RANK(N85,(N85:P85,Q85:AE85)),0)</f>
        <v>1</v>
      </c>
      <c r="E85" s="7">
        <f>IF(O85&gt;0,RANK(O85,(N85:P85,Q85:AE85)),0)</f>
        <v>2</v>
      </c>
      <c r="F85" s="7">
        <f t="shared" si="12"/>
        <v>0</v>
      </c>
      <c r="G85" s="53">
        <f t="shared" si="13"/>
        <v>79</v>
      </c>
      <c r="H85" s="56">
        <f t="shared" si="14"/>
        <v>0.18544600938967137</v>
      </c>
      <c r="I85" s="6"/>
      <c r="J85" s="2">
        <f t="shared" si="15"/>
        <v>0.57511737089201875</v>
      </c>
      <c r="K85" s="2">
        <f t="shared" si="16"/>
        <v>0.38967136150234744</v>
      </c>
      <c r="L85" s="2">
        <f t="shared" si="17"/>
        <v>0</v>
      </c>
      <c r="M85" s="2">
        <f t="shared" si="18"/>
        <v>3.5211267605633811E-2</v>
      </c>
      <c r="N85" s="1">
        <v>245</v>
      </c>
      <c r="O85" s="1">
        <v>166</v>
      </c>
      <c r="P85" s="1"/>
      <c r="Q85">
        <v>15</v>
      </c>
      <c r="U85" s="1">
        <v>0</v>
      </c>
      <c r="V85" s="1"/>
      <c r="W85" s="1"/>
      <c r="X85" s="1"/>
      <c r="Y85" s="1"/>
      <c r="Z85" s="1"/>
      <c r="AA85" s="1"/>
      <c r="AB85" s="1"/>
      <c r="AG85" t="str">
        <f t="shared" si="19"/>
        <v>Gilsum</v>
      </c>
      <c r="AH85" t="s">
        <v>12</v>
      </c>
      <c r="AI85">
        <v>2</v>
      </c>
      <c r="AK85" s="88">
        <v>33</v>
      </c>
      <c r="AL85" s="90">
        <v>5</v>
      </c>
      <c r="AM85" s="90">
        <v>25</v>
      </c>
      <c r="AN85" s="93">
        <v>29220</v>
      </c>
      <c r="AO85" s="93">
        <f t="shared" si="20"/>
        <v>33005</v>
      </c>
      <c r="AP85" t="s">
        <v>665</v>
      </c>
      <c r="AQ85">
        <f t="shared" si="21"/>
        <v>3329220</v>
      </c>
      <c r="AU85">
        <v>16.68</v>
      </c>
      <c r="AV85">
        <v>0.02</v>
      </c>
      <c r="AW85">
        <v>16.66</v>
      </c>
    </row>
    <row r="86" spans="1:49" hidden="1" outlineLevel="1">
      <c r="A86" t="s">
        <v>831</v>
      </c>
      <c r="B86" s="7" t="s">
        <v>11</v>
      </c>
      <c r="C86" s="1">
        <f t="shared" si="11"/>
        <v>9028</v>
      </c>
      <c r="D86" s="7">
        <f>IF(N86&gt;0, RANK(N86,(N86:P86,Q86:AE86)),0)</f>
        <v>2</v>
      </c>
      <c r="E86" s="7">
        <f>IF(O86&gt;0,RANK(O86,(N86:P86,Q86:AE86)),0)</f>
        <v>1</v>
      </c>
      <c r="F86" s="7">
        <f t="shared" si="12"/>
        <v>0</v>
      </c>
      <c r="G86" s="53">
        <f t="shared" si="13"/>
        <v>279</v>
      </c>
      <c r="H86" s="56">
        <f t="shared" si="14"/>
        <v>3.0903854674346476E-2</v>
      </c>
      <c r="I86" s="6"/>
      <c r="J86" s="2">
        <f t="shared" si="15"/>
        <v>0.4715330084182543</v>
      </c>
      <c r="K86" s="2">
        <f t="shared" si="16"/>
        <v>0.50243686309260083</v>
      </c>
      <c r="L86" s="2">
        <f t="shared" si="17"/>
        <v>0</v>
      </c>
      <c r="M86" s="2">
        <f t="shared" si="18"/>
        <v>2.6030128489144877E-2</v>
      </c>
      <c r="N86" s="1">
        <v>4257</v>
      </c>
      <c r="O86" s="1">
        <v>4536</v>
      </c>
      <c r="P86" s="1"/>
      <c r="Q86">
        <v>226</v>
      </c>
      <c r="U86" s="1">
        <v>9</v>
      </c>
      <c r="V86" s="1"/>
      <c r="W86" s="1"/>
      <c r="X86" s="1"/>
      <c r="Y86" s="1"/>
      <c r="Z86" s="1"/>
      <c r="AA86" s="1"/>
      <c r="AB86" s="1"/>
      <c r="AG86" t="str">
        <f t="shared" si="19"/>
        <v>Goffstown</v>
      </c>
      <c r="AH86" t="s">
        <v>15</v>
      </c>
      <c r="AI86">
        <v>1</v>
      </c>
      <c r="AK86" s="88">
        <v>33</v>
      </c>
      <c r="AL86" s="90">
        <v>11</v>
      </c>
      <c r="AM86" s="90">
        <v>40</v>
      </c>
      <c r="AN86" s="93">
        <v>29860</v>
      </c>
      <c r="AO86" s="93">
        <f t="shared" si="20"/>
        <v>33011</v>
      </c>
      <c r="AP86" t="s">
        <v>665</v>
      </c>
      <c r="AQ86">
        <f t="shared" si="21"/>
        <v>3329860</v>
      </c>
      <c r="AU86">
        <v>37.51</v>
      </c>
      <c r="AV86">
        <v>0.62</v>
      </c>
      <c r="AW86">
        <v>36.89</v>
      </c>
    </row>
    <row r="87" spans="1:49" hidden="1" outlineLevel="1">
      <c r="A87" t="s">
        <v>383</v>
      </c>
      <c r="B87" s="7" t="s">
        <v>11</v>
      </c>
      <c r="C87" s="1">
        <f t="shared" si="11"/>
        <v>1530</v>
      </c>
      <c r="D87" s="7">
        <f>IF(N87&gt;0, RANK(N87,(N87:P87,Q87:AE87)),0)</f>
        <v>1</v>
      </c>
      <c r="E87" s="7">
        <f>IF(O87&gt;0,RANK(O87,(N87:P87,Q87:AE87)),0)</f>
        <v>2</v>
      </c>
      <c r="F87" s="7">
        <f t="shared" si="12"/>
        <v>0</v>
      </c>
      <c r="G87" s="53">
        <f t="shared" si="13"/>
        <v>542</v>
      </c>
      <c r="H87" s="56">
        <f t="shared" si="14"/>
        <v>0.35424836601307191</v>
      </c>
      <c r="I87" s="6"/>
      <c r="J87" s="2">
        <f t="shared" si="15"/>
        <v>0.66405228758169932</v>
      </c>
      <c r="K87" s="2">
        <f t="shared" si="16"/>
        <v>0.30980392156862746</v>
      </c>
      <c r="L87" s="2">
        <f t="shared" si="17"/>
        <v>0</v>
      </c>
      <c r="M87" s="2">
        <f t="shared" si="18"/>
        <v>2.6143790849673221E-2</v>
      </c>
      <c r="N87" s="1">
        <v>1016</v>
      </c>
      <c r="O87" s="1">
        <v>474</v>
      </c>
      <c r="P87" s="1"/>
      <c r="Q87">
        <v>38</v>
      </c>
      <c r="U87" s="1">
        <v>2</v>
      </c>
      <c r="V87" s="1"/>
      <c r="W87" s="1"/>
      <c r="X87" s="1"/>
      <c r="Y87" s="1"/>
      <c r="Z87" s="1"/>
      <c r="AA87" s="1"/>
      <c r="AB87" s="1"/>
      <c r="AG87" t="str">
        <f t="shared" si="19"/>
        <v>Gorham</v>
      </c>
      <c r="AH87" t="s">
        <v>13</v>
      </c>
      <c r="AI87">
        <v>2</v>
      </c>
      <c r="AK87" s="88">
        <v>33</v>
      </c>
      <c r="AL87" s="90">
        <v>7</v>
      </c>
      <c r="AM87" s="90">
        <v>95</v>
      </c>
      <c r="AN87" s="93">
        <v>30260</v>
      </c>
      <c r="AO87" s="93">
        <f t="shared" si="20"/>
        <v>33007</v>
      </c>
      <c r="AP87" t="s">
        <v>665</v>
      </c>
      <c r="AQ87">
        <f t="shared" si="21"/>
        <v>3330260</v>
      </c>
      <c r="AU87">
        <v>32.31</v>
      </c>
      <c r="AV87">
        <v>0.41</v>
      </c>
      <c r="AW87">
        <v>31.91</v>
      </c>
    </row>
    <row r="88" spans="1:49" hidden="1" outlineLevel="1">
      <c r="A88" t="s">
        <v>433</v>
      </c>
      <c r="B88" s="7" t="s">
        <v>11</v>
      </c>
      <c r="C88" s="1">
        <f t="shared" si="11"/>
        <v>434</v>
      </c>
      <c r="D88" s="7">
        <f>IF(N88&gt;0, RANK(N88,(N88:P88,Q88:AE88)),0)</f>
        <v>1</v>
      </c>
      <c r="E88" s="7">
        <f>IF(O88&gt;0,RANK(O88,(N88:P88,Q88:AE88)),0)</f>
        <v>2</v>
      </c>
      <c r="F88" s="7">
        <f t="shared" si="12"/>
        <v>0</v>
      </c>
      <c r="G88" s="53">
        <f t="shared" si="13"/>
        <v>49</v>
      </c>
      <c r="H88" s="56">
        <f t="shared" si="14"/>
        <v>0.11290322580645161</v>
      </c>
      <c r="I88" s="6"/>
      <c r="J88" s="2">
        <f t="shared" si="15"/>
        <v>0.53456221198156684</v>
      </c>
      <c r="K88" s="2">
        <f t="shared" si="16"/>
        <v>0.42165898617511521</v>
      </c>
      <c r="L88" s="2">
        <f t="shared" si="17"/>
        <v>0</v>
      </c>
      <c r="M88" s="2">
        <f t="shared" si="18"/>
        <v>4.3778801843317949E-2</v>
      </c>
      <c r="N88" s="1">
        <v>232</v>
      </c>
      <c r="O88" s="1">
        <v>183</v>
      </c>
      <c r="P88" s="1"/>
      <c r="Q88">
        <v>17</v>
      </c>
      <c r="U88" s="1">
        <v>2</v>
      </c>
      <c r="V88" s="1"/>
      <c r="W88" s="1"/>
      <c r="X88" s="1"/>
      <c r="Y88" s="1"/>
      <c r="Z88" s="1"/>
      <c r="AA88" s="1"/>
      <c r="AB88" s="1"/>
      <c r="AG88" t="str">
        <f t="shared" si="19"/>
        <v>Goshen</v>
      </c>
      <c r="AH88" t="s">
        <v>985</v>
      </c>
      <c r="AI88">
        <v>2</v>
      </c>
      <c r="AK88" s="88">
        <v>33</v>
      </c>
      <c r="AL88" s="90">
        <v>19</v>
      </c>
      <c r="AM88" s="90">
        <v>30</v>
      </c>
      <c r="AN88" s="93">
        <v>30500</v>
      </c>
      <c r="AO88" s="93">
        <f t="shared" si="20"/>
        <v>33019</v>
      </c>
      <c r="AP88" t="s">
        <v>665</v>
      </c>
      <c r="AQ88">
        <f t="shared" si="21"/>
        <v>3330500</v>
      </c>
      <c r="AU88">
        <v>22.58</v>
      </c>
      <c r="AV88">
        <v>0.09</v>
      </c>
      <c r="AW88">
        <v>22.49</v>
      </c>
    </row>
    <row r="89" spans="1:49" hidden="1" outlineLevel="1">
      <c r="A89" t="s">
        <v>14</v>
      </c>
      <c r="B89" s="7" t="s">
        <v>11</v>
      </c>
      <c r="C89" s="1">
        <f t="shared" si="11"/>
        <v>692</v>
      </c>
      <c r="D89" s="7">
        <f>IF(N89&gt;0, RANK(N89,(N89:P89,Q89:AE89)),0)</f>
        <v>1</v>
      </c>
      <c r="E89" s="7">
        <f>IF(O89&gt;0,RANK(O89,(N89:P89,Q89:AE89)),0)</f>
        <v>2</v>
      </c>
      <c r="F89" s="7">
        <f t="shared" si="12"/>
        <v>0</v>
      </c>
      <c r="G89" s="53">
        <f t="shared" si="13"/>
        <v>77</v>
      </c>
      <c r="H89" s="56">
        <f t="shared" si="14"/>
        <v>0.11127167630057803</v>
      </c>
      <c r="I89" s="6"/>
      <c r="J89" s="2">
        <f t="shared" si="15"/>
        <v>0.49421965317919075</v>
      </c>
      <c r="K89" s="2">
        <f t="shared" si="16"/>
        <v>0.38294797687861271</v>
      </c>
      <c r="L89" s="2">
        <f t="shared" si="17"/>
        <v>0</v>
      </c>
      <c r="M89" s="2">
        <f t="shared" si="18"/>
        <v>0.1228323699421966</v>
      </c>
      <c r="N89" s="1">
        <v>342</v>
      </c>
      <c r="O89" s="1">
        <v>265</v>
      </c>
      <c r="P89" s="1"/>
      <c r="Q89">
        <v>85</v>
      </c>
      <c r="U89" s="1">
        <v>0</v>
      </c>
      <c r="V89" s="1"/>
      <c r="W89" s="1"/>
      <c r="X89" s="1"/>
      <c r="Y89" s="1"/>
      <c r="Z89" s="1"/>
      <c r="AA89" s="1"/>
      <c r="AB89" s="1"/>
      <c r="AG89" t="str">
        <f t="shared" si="19"/>
        <v>Grafton</v>
      </c>
      <c r="AH89" t="s">
        <v>14</v>
      </c>
      <c r="AI89">
        <v>2</v>
      </c>
      <c r="AK89" s="88">
        <v>33</v>
      </c>
      <c r="AL89" s="90">
        <v>9</v>
      </c>
      <c r="AM89" s="90">
        <v>75</v>
      </c>
      <c r="AN89" s="93">
        <v>30820</v>
      </c>
      <c r="AO89" s="93">
        <f t="shared" si="20"/>
        <v>33009</v>
      </c>
      <c r="AP89" t="s">
        <v>665</v>
      </c>
      <c r="AQ89">
        <f t="shared" si="21"/>
        <v>3330820</v>
      </c>
      <c r="AU89">
        <v>42.63</v>
      </c>
      <c r="AV89">
        <v>0.79</v>
      </c>
      <c r="AW89">
        <v>41.83</v>
      </c>
    </row>
    <row r="90" spans="1:49" hidden="1" outlineLevel="1">
      <c r="A90" t="s">
        <v>836</v>
      </c>
      <c r="B90" s="7" t="s">
        <v>11</v>
      </c>
      <c r="C90" s="1">
        <f t="shared" si="11"/>
        <v>1966</v>
      </c>
      <c r="D90" s="7">
        <f>IF(N90&gt;0, RANK(N90,(N90:P90,Q90:AE90)),0)</f>
        <v>1</v>
      </c>
      <c r="E90" s="7">
        <f>IF(O90&gt;0,RANK(O90,(N90:P90,Q90:AE90)),0)</f>
        <v>2</v>
      </c>
      <c r="F90" s="7">
        <f t="shared" si="12"/>
        <v>0</v>
      </c>
      <c r="G90" s="53">
        <f t="shared" si="13"/>
        <v>465</v>
      </c>
      <c r="H90" s="56">
        <f t="shared" si="14"/>
        <v>0.23652085452695829</v>
      </c>
      <c r="I90" s="6"/>
      <c r="J90" s="2">
        <f t="shared" si="15"/>
        <v>0.60528992878942012</v>
      </c>
      <c r="K90" s="2">
        <f t="shared" si="16"/>
        <v>0.36876907426246186</v>
      </c>
      <c r="L90" s="2">
        <f t="shared" si="17"/>
        <v>0</v>
      </c>
      <c r="M90" s="2">
        <f t="shared" si="18"/>
        <v>2.5940996948118022E-2</v>
      </c>
      <c r="N90" s="1">
        <v>1190</v>
      </c>
      <c r="O90" s="1">
        <v>725</v>
      </c>
      <c r="P90" s="1"/>
      <c r="Q90">
        <v>51</v>
      </c>
      <c r="U90" s="1">
        <v>0</v>
      </c>
      <c r="V90" s="1"/>
      <c r="W90" s="1"/>
      <c r="X90" s="1"/>
      <c r="Y90" s="1"/>
      <c r="Z90" s="1"/>
      <c r="AA90" s="1"/>
      <c r="AB90" s="1"/>
      <c r="AG90" t="str">
        <f t="shared" si="19"/>
        <v>Grantham</v>
      </c>
      <c r="AH90" t="s">
        <v>985</v>
      </c>
      <c r="AI90">
        <v>2</v>
      </c>
      <c r="AK90" s="88">
        <v>33</v>
      </c>
      <c r="AL90" s="90">
        <v>19</v>
      </c>
      <c r="AM90" s="90">
        <v>35</v>
      </c>
      <c r="AN90" s="93">
        <v>31220</v>
      </c>
      <c r="AO90" s="93">
        <f t="shared" si="20"/>
        <v>33019</v>
      </c>
      <c r="AP90" t="s">
        <v>665</v>
      </c>
      <c r="AQ90">
        <f t="shared" si="21"/>
        <v>3331220</v>
      </c>
      <c r="AU90">
        <v>27.65</v>
      </c>
      <c r="AV90">
        <v>0.87</v>
      </c>
      <c r="AW90">
        <v>26.78</v>
      </c>
    </row>
    <row r="91" spans="1:49" hidden="1" outlineLevel="1">
      <c r="A91" t="s">
        <v>574</v>
      </c>
      <c r="B91" s="7" t="s">
        <v>11</v>
      </c>
      <c r="C91" s="1">
        <f t="shared" si="11"/>
        <v>901</v>
      </c>
      <c r="D91" s="7">
        <f>IF(N91&gt;0, RANK(N91,(N91:P91,Q91:AE91)),0)</f>
        <v>1</v>
      </c>
      <c r="E91" s="7">
        <f>IF(O91&gt;0,RANK(O91,(N91:P91,Q91:AE91)),0)</f>
        <v>2</v>
      </c>
      <c r="F91" s="7">
        <f t="shared" si="12"/>
        <v>0</v>
      </c>
      <c r="G91" s="53">
        <f t="shared" si="13"/>
        <v>93</v>
      </c>
      <c r="H91" s="56">
        <f t="shared" si="14"/>
        <v>0.10321864594894561</v>
      </c>
      <c r="I91" s="6"/>
      <c r="J91" s="2">
        <f t="shared" si="15"/>
        <v>0.52941176470588236</v>
      </c>
      <c r="K91" s="2">
        <f t="shared" si="16"/>
        <v>0.42619311875693672</v>
      </c>
      <c r="L91" s="2">
        <f t="shared" si="17"/>
        <v>0</v>
      </c>
      <c r="M91" s="2">
        <f t="shared" si="18"/>
        <v>4.4395116537180923E-2</v>
      </c>
      <c r="N91" s="1">
        <v>477</v>
      </c>
      <c r="O91" s="1">
        <v>384</v>
      </c>
      <c r="P91" s="1"/>
      <c r="Q91">
        <v>40</v>
      </c>
      <c r="U91" s="1">
        <v>0</v>
      </c>
      <c r="V91" s="1"/>
      <c r="W91" s="1"/>
      <c r="X91" s="1"/>
      <c r="Y91" s="1"/>
      <c r="Z91" s="1"/>
      <c r="AA91" s="1"/>
      <c r="AB91" s="1"/>
      <c r="AG91" t="str">
        <f t="shared" si="19"/>
        <v>Greenfield</v>
      </c>
      <c r="AH91" t="s">
        <v>15</v>
      </c>
      <c r="AI91">
        <v>2</v>
      </c>
      <c r="AK91" s="88">
        <v>33</v>
      </c>
      <c r="AL91" s="90">
        <v>11</v>
      </c>
      <c r="AM91" s="90">
        <v>45</v>
      </c>
      <c r="AN91" s="93">
        <v>31540</v>
      </c>
      <c r="AO91" s="93">
        <f t="shared" si="20"/>
        <v>33011</v>
      </c>
      <c r="AP91" t="s">
        <v>665</v>
      </c>
      <c r="AQ91">
        <f t="shared" si="21"/>
        <v>3331540</v>
      </c>
      <c r="AU91">
        <v>26.01</v>
      </c>
      <c r="AV91">
        <v>0.56000000000000005</v>
      </c>
      <c r="AW91">
        <v>25.45</v>
      </c>
    </row>
    <row r="92" spans="1:49" hidden="1" outlineLevel="1">
      <c r="A92" t="s">
        <v>837</v>
      </c>
      <c r="B92" s="7" t="s">
        <v>11</v>
      </c>
      <c r="C92" s="1">
        <f t="shared" si="11"/>
        <v>2402</v>
      </c>
      <c r="D92" s="7">
        <f>IF(N92&gt;0, RANK(N92,(N92:P92,Q92:AE92)),0)</f>
        <v>1</v>
      </c>
      <c r="E92" s="7">
        <f>IF(O92&gt;0,RANK(O92,(N92:P92,Q92:AE92)),0)</f>
        <v>2</v>
      </c>
      <c r="F92" s="7">
        <f t="shared" si="12"/>
        <v>0</v>
      </c>
      <c r="G92" s="53">
        <f t="shared" si="13"/>
        <v>325</v>
      </c>
      <c r="H92" s="56">
        <f t="shared" si="14"/>
        <v>0.13530391340549541</v>
      </c>
      <c r="I92" s="6"/>
      <c r="J92" s="2">
        <f t="shared" si="15"/>
        <v>0.55828476269775185</v>
      </c>
      <c r="K92" s="2">
        <f t="shared" si="16"/>
        <v>0.42298084929225643</v>
      </c>
      <c r="L92" s="2">
        <f t="shared" si="17"/>
        <v>0</v>
      </c>
      <c r="M92" s="2">
        <f t="shared" si="18"/>
        <v>1.873438800999172E-2</v>
      </c>
      <c r="N92" s="1">
        <v>1341</v>
      </c>
      <c r="O92" s="1">
        <v>1016</v>
      </c>
      <c r="P92" s="1"/>
      <c r="Q92">
        <v>44</v>
      </c>
      <c r="U92" s="1">
        <v>1</v>
      </c>
      <c r="V92" s="1"/>
      <c r="W92" s="1"/>
      <c r="X92" s="1"/>
      <c r="Y92" s="1"/>
      <c r="Z92" s="1"/>
      <c r="AA92" s="1"/>
      <c r="AB92" s="1"/>
      <c r="AG92" t="str">
        <f t="shared" si="19"/>
        <v>Greenland</v>
      </c>
      <c r="AH92" t="s">
        <v>294</v>
      </c>
      <c r="AI92">
        <v>1</v>
      </c>
      <c r="AK92" s="88">
        <v>33</v>
      </c>
      <c r="AL92" s="90">
        <v>15</v>
      </c>
      <c r="AM92" s="90">
        <v>65</v>
      </c>
      <c r="AN92" s="93">
        <v>31700</v>
      </c>
      <c r="AO92" s="93">
        <f t="shared" si="20"/>
        <v>33015</v>
      </c>
      <c r="AP92" t="s">
        <v>665</v>
      </c>
      <c r="AQ92">
        <f t="shared" si="21"/>
        <v>3331700</v>
      </c>
      <c r="AU92">
        <v>13.29</v>
      </c>
      <c r="AV92">
        <v>2.8</v>
      </c>
      <c r="AW92">
        <v>10.49</v>
      </c>
    </row>
    <row r="93" spans="1:49" hidden="1" outlineLevel="1">
      <c r="A93" t="s">
        <v>838</v>
      </c>
      <c r="B93" s="7" t="s">
        <v>11</v>
      </c>
      <c r="C93" s="1">
        <f t="shared" si="11"/>
        <v>1</v>
      </c>
      <c r="D93" s="7">
        <f>IF(N93&gt;0, RANK(N93,(N93:P93,Q93:AE93)),0)</f>
        <v>1</v>
      </c>
      <c r="E93" s="7">
        <f>IF(O93&gt;0,RANK(O93,(N93:P93,Q93:AE93)),0)</f>
        <v>0</v>
      </c>
      <c r="F93" s="7">
        <f t="shared" si="12"/>
        <v>0</v>
      </c>
      <c r="G93" s="53">
        <f t="shared" si="13"/>
        <v>1</v>
      </c>
      <c r="H93" s="56">
        <f t="shared" si="14"/>
        <v>1</v>
      </c>
      <c r="I93" s="6"/>
      <c r="J93" s="2">
        <f t="shared" si="15"/>
        <v>1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1">
        <v>1</v>
      </c>
      <c r="O93" s="1">
        <v>0</v>
      </c>
      <c r="P93" s="1"/>
      <c r="Q93">
        <v>0</v>
      </c>
      <c r="U93" s="1">
        <v>0</v>
      </c>
      <c r="V93" s="1"/>
      <c r="W93" s="1"/>
      <c r="X93" s="1"/>
      <c r="Y93" s="1"/>
      <c r="Z93" s="1"/>
      <c r="AA93" s="1"/>
      <c r="AB93" s="1"/>
      <c r="AG93" t="str">
        <f t="shared" si="19"/>
        <v>Green's Grant</v>
      </c>
      <c r="AH93" t="s">
        <v>13</v>
      </c>
      <c r="AI93">
        <v>2</v>
      </c>
      <c r="AK93" s="88">
        <v>33</v>
      </c>
      <c r="AL93" s="90">
        <v>7</v>
      </c>
      <c r="AM93" s="90">
        <v>100</v>
      </c>
      <c r="AN93" s="93">
        <v>31780</v>
      </c>
      <c r="AO93" s="93">
        <f t="shared" si="20"/>
        <v>33007</v>
      </c>
      <c r="AP93" t="s">
        <v>51</v>
      </c>
      <c r="AQ93">
        <f t="shared" si="21"/>
        <v>3331780</v>
      </c>
      <c r="AU93">
        <v>3.66</v>
      </c>
      <c r="AV93">
        <v>0</v>
      </c>
      <c r="AW93">
        <v>3.66</v>
      </c>
    </row>
    <row r="94" spans="1:49" hidden="1" outlineLevel="1">
      <c r="A94" s="7" t="s">
        <v>384</v>
      </c>
      <c r="B94" s="7" t="s">
        <v>11</v>
      </c>
      <c r="C94" s="1">
        <f t="shared" si="11"/>
        <v>928</v>
      </c>
      <c r="D94" s="7">
        <f>IF(N94&gt;0, RANK(N94,(N94:P94,Q94:AE94)),0)</f>
        <v>1</v>
      </c>
      <c r="E94" s="7">
        <f>IF(O94&gt;0,RANK(O94,(N94:P94,Q94:AE94)),0)</f>
        <v>2</v>
      </c>
      <c r="F94" s="7">
        <f t="shared" si="12"/>
        <v>0</v>
      </c>
      <c r="G94" s="53">
        <f t="shared" si="13"/>
        <v>119</v>
      </c>
      <c r="H94" s="56">
        <f t="shared" si="14"/>
        <v>0.12823275862068967</v>
      </c>
      <c r="I94" s="6"/>
      <c r="J94" s="2">
        <f t="shared" si="15"/>
        <v>0.53879310344827591</v>
      </c>
      <c r="K94" s="2">
        <f t="shared" si="16"/>
        <v>0.41056034482758619</v>
      </c>
      <c r="L94" s="2">
        <f t="shared" si="17"/>
        <v>0</v>
      </c>
      <c r="M94" s="2">
        <f t="shared" si="18"/>
        <v>5.06465517241379E-2</v>
      </c>
      <c r="N94" s="1">
        <v>500</v>
      </c>
      <c r="O94" s="1">
        <v>381</v>
      </c>
      <c r="P94" s="1"/>
      <c r="Q94">
        <v>45</v>
      </c>
      <c r="U94" s="1">
        <v>2</v>
      </c>
      <c r="V94" s="1"/>
      <c r="W94" s="1"/>
      <c r="X94" s="1"/>
      <c r="Y94" s="1"/>
      <c r="Z94" s="1"/>
      <c r="AA94" s="1"/>
      <c r="AB94" s="1"/>
      <c r="AG94" t="str">
        <f t="shared" si="19"/>
        <v>Greenville</v>
      </c>
      <c r="AH94" t="s">
        <v>15</v>
      </c>
      <c r="AI94">
        <v>2</v>
      </c>
      <c r="AK94" s="88">
        <v>33</v>
      </c>
      <c r="AL94" s="90">
        <v>11</v>
      </c>
      <c r="AM94" s="90">
        <v>50</v>
      </c>
      <c r="AN94" s="93">
        <v>31940</v>
      </c>
      <c r="AO94" s="93">
        <f t="shared" si="20"/>
        <v>33011</v>
      </c>
      <c r="AP94" t="s">
        <v>665</v>
      </c>
      <c r="AQ94">
        <f t="shared" si="21"/>
        <v>3331940</v>
      </c>
      <c r="AU94">
        <v>6.87</v>
      </c>
      <c r="AV94">
        <v>0</v>
      </c>
      <c r="AW94">
        <v>6.87</v>
      </c>
    </row>
    <row r="95" spans="1:49" hidden="1" outlineLevel="1">
      <c r="A95" t="s">
        <v>215</v>
      </c>
      <c r="B95" s="7" t="s">
        <v>11</v>
      </c>
      <c r="C95" s="1">
        <f t="shared" si="11"/>
        <v>288</v>
      </c>
      <c r="D95" s="7">
        <f>IF(N95&gt;0, RANK(N95,(N95:P95,Q95:AE95)),0)</f>
        <v>2</v>
      </c>
      <c r="E95" s="7">
        <f>IF(O95&gt;0,RANK(O95,(N95:P95,Q95:AE95)),0)</f>
        <v>1</v>
      </c>
      <c r="F95" s="7">
        <f t="shared" si="12"/>
        <v>0</v>
      </c>
      <c r="G95" s="53">
        <f t="shared" si="13"/>
        <v>8</v>
      </c>
      <c r="H95" s="56">
        <f t="shared" si="14"/>
        <v>2.7777777777777776E-2</v>
      </c>
      <c r="I95" s="6"/>
      <c r="J95" s="2">
        <f t="shared" si="15"/>
        <v>0.46875</v>
      </c>
      <c r="K95" s="2">
        <f t="shared" si="16"/>
        <v>0.49652777777777779</v>
      </c>
      <c r="L95" s="2">
        <f t="shared" si="17"/>
        <v>0</v>
      </c>
      <c r="M95" s="2">
        <f t="shared" si="18"/>
        <v>3.472222222222221E-2</v>
      </c>
      <c r="N95" s="1">
        <v>135</v>
      </c>
      <c r="O95" s="1">
        <v>143</v>
      </c>
      <c r="P95" s="1"/>
      <c r="Q95">
        <v>10</v>
      </c>
      <c r="U95" s="1">
        <v>0</v>
      </c>
      <c r="V95" s="1"/>
      <c r="W95" s="1"/>
      <c r="X95" s="1"/>
      <c r="Y95" s="1"/>
      <c r="Z95" s="1"/>
      <c r="AA95" s="1"/>
      <c r="AB95" s="1"/>
      <c r="AG95" t="str">
        <f t="shared" si="19"/>
        <v>Groton</v>
      </c>
      <c r="AH95" t="s">
        <v>14</v>
      </c>
      <c r="AI95">
        <v>2</v>
      </c>
      <c r="AK95" s="88">
        <v>33</v>
      </c>
      <c r="AL95" s="90">
        <v>9</v>
      </c>
      <c r="AM95" s="90">
        <v>80</v>
      </c>
      <c r="AN95" s="93">
        <v>32180</v>
      </c>
      <c r="AO95" s="93">
        <f t="shared" si="20"/>
        <v>33009</v>
      </c>
      <c r="AP95" t="s">
        <v>665</v>
      </c>
      <c r="AQ95">
        <f t="shared" si="21"/>
        <v>3332180</v>
      </c>
      <c r="AU95">
        <v>40.82</v>
      </c>
      <c r="AV95">
        <v>0.05</v>
      </c>
      <c r="AW95">
        <v>40.78</v>
      </c>
    </row>
    <row r="96" spans="1:49" hidden="1" outlineLevel="1">
      <c r="A96" t="s">
        <v>839</v>
      </c>
      <c r="B96" s="7" t="s">
        <v>11</v>
      </c>
      <c r="C96" s="1">
        <f t="shared" si="11"/>
        <v>121</v>
      </c>
      <c r="D96" s="7">
        <f>IF(N96&gt;0, RANK(N96,(N96:P96,Q96:AE96)),0)</f>
        <v>2</v>
      </c>
      <c r="E96" s="7">
        <f>IF(O96&gt;0,RANK(O96,(N96:P96,Q96:AE96)),0)</f>
        <v>1</v>
      </c>
      <c r="F96" s="7">
        <f t="shared" si="12"/>
        <v>0</v>
      </c>
      <c r="G96" s="53">
        <f t="shared" si="13"/>
        <v>70</v>
      </c>
      <c r="H96" s="56">
        <f t="shared" si="14"/>
        <v>0.57851239669421484</v>
      </c>
      <c r="I96" s="6"/>
      <c r="J96" s="2">
        <f t="shared" si="15"/>
        <v>0.20661157024793389</v>
      </c>
      <c r="K96" s="2">
        <f t="shared" si="16"/>
        <v>0.78512396694214881</v>
      </c>
      <c r="L96" s="2">
        <f t="shared" si="17"/>
        <v>0</v>
      </c>
      <c r="M96" s="2">
        <f t="shared" si="18"/>
        <v>8.2644628099173278E-3</v>
      </c>
      <c r="N96" s="1">
        <v>25</v>
      </c>
      <c r="O96" s="1">
        <v>95</v>
      </c>
      <c r="P96" s="1"/>
      <c r="Q96">
        <v>1</v>
      </c>
      <c r="U96" s="1">
        <v>0</v>
      </c>
      <c r="V96" s="1"/>
      <c r="W96" s="1"/>
      <c r="X96" s="1"/>
      <c r="Y96" s="1"/>
      <c r="Z96" s="1"/>
      <c r="AA96" s="1"/>
      <c r="AB96" s="1"/>
      <c r="AG96" t="str">
        <f t="shared" si="19"/>
        <v>Hale's Location</v>
      </c>
      <c r="AH96" t="s">
        <v>802</v>
      </c>
      <c r="AI96">
        <v>1</v>
      </c>
      <c r="AK96" s="88">
        <v>33</v>
      </c>
      <c r="AL96" s="90">
        <v>3</v>
      </c>
      <c r="AM96" s="90">
        <v>45</v>
      </c>
      <c r="AN96" s="93">
        <v>32500</v>
      </c>
      <c r="AO96" s="93">
        <f t="shared" si="20"/>
        <v>33003</v>
      </c>
      <c r="AP96" t="s">
        <v>840</v>
      </c>
      <c r="AQ96">
        <f t="shared" si="21"/>
        <v>3332500</v>
      </c>
      <c r="AU96">
        <v>2.4300000000000002</v>
      </c>
      <c r="AV96">
        <v>0</v>
      </c>
      <c r="AW96">
        <v>2.4300000000000002</v>
      </c>
    </row>
    <row r="97" spans="1:49" hidden="1" outlineLevel="1">
      <c r="A97" t="s">
        <v>841</v>
      </c>
      <c r="B97" s="7" t="s">
        <v>11</v>
      </c>
      <c r="C97" s="1">
        <f t="shared" si="11"/>
        <v>5170</v>
      </c>
      <c r="D97" s="7">
        <f>IF(N97&gt;0, RANK(N97,(N97:P97,Q97:AE97)),0)</f>
        <v>2</v>
      </c>
      <c r="E97" s="7">
        <f>IF(O97&gt;0,RANK(O97,(N97:P97,Q97:AE97)),0)</f>
        <v>1</v>
      </c>
      <c r="F97" s="7">
        <f t="shared" si="12"/>
        <v>0</v>
      </c>
      <c r="G97" s="53">
        <f t="shared" si="13"/>
        <v>621</v>
      </c>
      <c r="H97" s="56">
        <f t="shared" si="14"/>
        <v>0.12011605415860735</v>
      </c>
      <c r="I97" s="6"/>
      <c r="J97" s="2">
        <f t="shared" si="15"/>
        <v>0.42514506769825916</v>
      </c>
      <c r="K97" s="2">
        <f t="shared" si="16"/>
        <v>0.54526112185686659</v>
      </c>
      <c r="L97" s="2">
        <f t="shared" si="17"/>
        <v>0</v>
      </c>
      <c r="M97" s="2">
        <f t="shared" si="18"/>
        <v>2.9593810444874302E-2</v>
      </c>
      <c r="N97" s="1">
        <v>2198</v>
      </c>
      <c r="O97" s="1">
        <v>2819</v>
      </c>
      <c r="P97" s="1"/>
      <c r="Q97">
        <v>147</v>
      </c>
      <c r="U97" s="1">
        <v>6</v>
      </c>
      <c r="V97" s="1"/>
      <c r="W97" s="1"/>
      <c r="X97" s="1"/>
      <c r="Y97" s="1"/>
      <c r="Z97" s="1"/>
      <c r="AA97" s="1"/>
      <c r="AB97" s="1"/>
      <c r="AG97" t="str">
        <f t="shared" si="19"/>
        <v>Hampstead</v>
      </c>
      <c r="AH97" t="s">
        <v>294</v>
      </c>
      <c r="AI97">
        <v>1</v>
      </c>
      <c r="AK97" s="88">
        <v>33</v>
      </c>
      <c r="AL97" s="90">
        <v>15</v>
      </c>
      <c r="AM97" s="90">
        <v>70</v>
      </c>
      <c r="AN97" s="93">
        <v>32900</v>
      </c>
      <c r="AO97" s="93">
        <f t="shared" si="20"/>
        <v>33015</v>
      </c>
      <c r="AP97" t="s">
        <v>665</v>
      </c>
      <c r="AQ97">
        <f t="shared" si="21"/>
        <v>3332900</v>
      </c>
      <c r="AU97">
        <v>14.01</v>
      </c>
      <c r="AV97">
        <v>0.69</v>
      </c>
      <c r="AW97">
        <v>13.32</v>
      </c>
    </row>
    <row r="98" spans="1:49" hidden="1" outlineLevel="1">
      <c r="A98" t="s">
        <v>216</v>
      </c>
      <c r="B98" s="7" t="s">
        <v>11</v>
      </c>
      <c r="C98" s="1">
        <f t="shared" si="11"/>
        <v>9464</v>
      </c>
      <c r="D98" s="7">
        <f>IF(N98&gt;0, RANK(N98,(N98:P98,Q98:AE98)),0)</f>
        <v>1</v>
      </c>
      <c r="E98" s="7">
        <f>IF(O98&gt;0,RANK(O98,(N98:P98,Q98:AE98)),0)</f>
        <v>2</v>
      </c>
      <c r="F98" s="7">
        <f t="shared" si="12"/>
        <v>0</v>
      </c>
      <c r="G98" s="53">
        <f t="shared" si="13"/>
        <v>980</v>
      </c>
      <c r="H98" s="56">
        <f t="shared" si="14"/>
        <v>0.10355029585798817</v>
      </c>
      <c r="I98" s="6"/>
      <c r="J98" s="2">
        <f t="shared" si="15"/>
        <v>0.54311073541842769</v>
      </c>
      <c r="K98" s="2">
        <f t="shared" si="16"/>
        <v>0.43956043956043955</v>
      </c>
      <c r="L98" s="2">
        <f t="shared" si="17"/>
        <v>0</v>
      </c>
      <c r="M98" s="2">
        <f t="shared" si="18"/>
        <v>1.7328825021132754E-2</v>
      </c>
      <c r="N98" s="1">
        <v>5140</v>
      </c>
      <c r="O98" s="1">
        <v>4160</v>
      </c>
      <c r="P98" s="1"/>
      <c r="Q98">
        <v>153</v>
      </c>
      <c r="U98" s="1">
        <v>11</v>
      </c>
      <c r="V98" s="1"/>
      <c r="W98" s="1"/>
      <c r="X98" s="1"/>
      <c r="Y98" s="1"/>
      <c r="Z98" s="1"/>
      <c r="AA98" s="1"/>
      <c r="AB98" s="1"/>
      <c r="AG98" t="str">
        <f t="shared" si="19"/>
        <v>Hampton</v>
      </c>
      <c r="AH98" t="s">
        <v>294</v>
      </c>
      <c r="AI98">
        <v>1</v>
      </c>
      <c r="AK98" s="88">
        <v>33</v>
      </c>
      <c r="AL98" s="90">
        <v>15</v>
      </c>
      <c r="AM98" s="90">
        <v>75</v>
      </c>
      <c r="AN98" s="93">
        <v>33060</v>
      </c>
      <c r="AO98" s="93">
        <f t="shared" si="20"/>
        <v>33015</v>
      </c>
      <c r="AP98" t="s">
        <v>665</v>
      </c>
      <c r="AQ98">
        <f t="shared" si="21"/>
        <v>3333060</v>
      </c>
      <c r="AU98">
        <v>14.58</v>
      </c>
      <c r="AV98">
        <v>1.55</v>
      </c>
      <c r="AW98">
        <v>13.03</v>
      </c>
    </row>
    <row r="99" spans="1:49" hidden="1" outlineLevel="1">
      <c r="A99" t="s">
        <v>842</v>
      </c>
      <c r="B99" s="7" t="s">
        <v>11</v>
      </c>
      <c r="C99" s="1">
        <f t="shared" si="11"/>
        <v>1460</v>
      </c>
      <c r="D99" s="7">
        <f>IF(N99&gt;0, RANK(N99,(N99:P99,Q99:AE99)),0)</f>
        <v>2</v>
      </c>
      <c r="E99" s="7">
        <f>IF(O99&gt;0,RANK(O99,(N99:P99,Q99:AE99)),0)</f>
        <v>1</v>
      </c>
      <c r="F99" s="7">
        <f t="shared" si="12"/>
        <v>0</v>
      </c>
      <c r="G99" s="53">
        <f t="shared" si="13"/>
        <v>260</v>
      </c>
      <c r="H99" s="56">
        <f t="shared" si="14"/>
        <v>0.17808219178082191</v>
      </c>
      <c r="I99" s="6"/>
      <c r="J99" s="2">
        <f t="shared" si="15"/>
        <v>0.4041095890410959</v>
      </c>
      <c r="K99" s="2">
        <f t="shared" si="16"/>
        <v>0.5821917808219178</v>
      </c>
      <c r="L99" s="2">
        <f t="shared" si="17"/>
        <v>0</v>
      </c>
      <c r="M99" s="2">
        <f t="shared" si="18"/>
        <v>1.3698630136986245E-2</v>
      </c>
      <c r="N99" s="1">
        <v>590</v>
      </c>
      <c r="O99" s="1">
        <v>850</v>
      </c>
      <c r="P99" s="1"/>
      <c r="Q99">
        <v>20</v>
      </c>
      <c r="U99" s="1">
        <v>0</v>
      </c>
      <c r="V99" s="1"/>
      <c r="W99" s="1"/>
      <c r="X99" s="1"/>
      <c r="Y99" s="1"/>
      <c r="Z99" s="1"/>
      <c r="AA99" s="1"/>
      <c r="AB99" s="1"/>
      <c r="AG99" t="str">
        <f t="shared" si="19"/>
        <v>Hampton Falls</v>
      </c>
      <c r="AH99" t="s">
        <v>294</v>
      </c>
      <c r="AI99">
        <v>1</v>
      </c>
      <c r="AK99" s="88">
        <v>33</v>
      </c>
      <c r="AL99" s="90">
        <v>15</v>
      </c>
      <c r="AM99" s="90">
        <v>80</v>
      </c>
      <c r="AN99" s="93">
        <v>33460</v>
      </c>
      <c r="AO99" s="93">
        <f t="shared" si="20"/>
        <v>33015</v>
      </c>
      <c r="AP99" t="s">
        <v>665</v>
      </c>
      <c r="AQ99">
        <f t="shared" si="21"/>
        <v>3333460</v>
      </c>
      <c r="AU99">
        <v>12.52</v>
      </c>
      <c r="AV99">
        <v>0.3</v>
      </c>
      <c r="AW99">
        <v>12.22</v>
      </c>
    </row>
    <row r="100" spans="1:49" hidden="1" outlineLevel="1">
      <c r="A100" t="s">
        <v>73</v>
      </c>
      <c r="B100" s="7" t="s">
        <v>11</v>
      </c>
      <c r="C100" s="1">
        <f t="shared" si="11"/>
        <v>1201</v>
      </c>
      <c r="D100" s="7">
        <f>IF(N100&gt;0, RANK(N100,(N100:P100,Q100:AE100)),0)</f>
        <v>1</v>
      </c>
      <c r="E100" s="7">
        <f>IF(O100&gt;0,RANK(O100,(N100:P100,Q100:AE100)),0)</f>
        <v>2</v>
      </c>
      <c r="F100" s="7">
        <f t="shared" si="12"/>
        <v>0</v>
      </c>
      <c r="G100" s="53">
        <f t="shared" si="13"/>
        <v>340</v>
      </c>
      <c r="H100" s="56">
        <f t="shared" si="14"/>
        <v>0.28309741881765194</v>
      </c>
      <c r="I100" s="6"/>
      <c r="J100" s="2">
        <f t="shared" si="15"/>
        <v>0.63447127393838465</v>
      </c>
      <c r="K100" s="2">
        <f t="shared" si="16"/>
        <v>0.35137385512073271</v>
      </c>
      <c r="L100" s="2">
        <f t="shared" si="17"/>
        <v>0</v>
      </c>
      <c r="M100" s="2">
        <f t="shared" si="18"/>
        <v>1.4154870940882636E-2</v>
      </c>
      <c r="N100" s="1">
        <v>762</v>
      </c>
      <c r="O100" s="1">
        <v>422</v>
      </c>
      <c r="P100" s="1"/>
      <c r="Q100">
        <v>16</v>
      </c>
      <c r="U100" s="1">
        <v>1</v>
      </c>
      <c r="V100" s="1"/>
      <c r="W100" s="1"/>
      <c r="X100" s="1"/>
      <c r="Y100" s="1"/>
      <c r="Z100" s="1"/>
      <c r="AA100" s="1"/>
      <c r="AB100" s="1"/>
      <c r="AG100" t="str">
        <f t="shared" si="19"/>
        <v>Hancock</v>
      </c>
      <c r="AH100" t="s">
        <v>15</v>
      </c>
      <c r="AI100">
        <v>2</v>
      </c>
      <c r="AK100" s="88">
        <v>33</v>
      </c>
      <c r="AL100" s="90">
        <v>11</v>
      </c>
      <c r="AM100" s="90">
        <v>55</v>
      </c>
      <c r="AN100" s="93">
        <v>33700</v>
      </c>
      <c r="AO100" s="93">
        <f t="shared" si="20"/>
        <v>33011</v>
      </c>
      <c r="AP100" t="s">
        <v>665</v>
      </c>
      <c r="AQ100">
        <f t="shared" si="21"/>
        <v>3333700</v>
      </c>
      <c r="AU100">
        <v>31.22</v>
      </c>
      <c r="AV100">
        <v>1.25</v>
      </c>
      <c r="AW100">
        <v>29.97</v>
      </c>
    </row>
    <row r="101" spans="1:49" hidden="1" outlineLevel="1">
      <c r="A101" t="s">
        <v>385</v>
      </c>
      <c r="B101" s="7" t="s">
        <v>11</v>
      </c>
      <c r="C101" s="1">
        <f t="shared" si="11"/>
        <v>6731</v>
      </c>
      <c r="D101" s="7">
        <f>IF(N101&gt;0, RANK(N101,(N101:P101,Q101:AE101)),0)</f>
        <v>1</v>
      </c>
      <c r="E101" s="7">
        <f>IF(O101&gt;0,RANK(O101,(N101:P101,Q101:AE101)),0)</f>
        <v>2</v>
      </c>
      <c r="F101" s="7">
        <f t="shared" si="12"/>
        <v>0</v>
      </c>
      <c r="G101" s="53">
        <f t="shared" si="13"/>
        <v>3790</v>
      </c>
      <c r="H101" s="56">
        <f t="shared" si="14"/>
        <v>0.56306640915168626</v>
      </c>
      <c r="I101" s="6"/>
      <c r="J101" s="2">
        <f t="shared" si="15"/>
        <v>0.76793938493537361</v>
      </c>
      <c r="K101" s="2">
        <f t="shared" si="16"/>
        <v>0.20487297578368741</v>
      </c>
      <c r="L101" s="2">
        <f t="shared" si="17"/>
        <v>0</v>
      </c>
      <c r="M101" s="2">
        <f t="shared" si="18"/>
        <v>2.718763928093898E-2</v>
      </c>
      <c r="N101" s="1">
        <v>5169</v>
      </c>
      <c r="O101" s="1">
        <v>1379</v>
      </c>
      <c r="P101" s="1"/>
      <c r="Q101">
        <v>175</v>
      </c>
      <c r="U101" s="1">
        <v>8</v>
      </c>
      <c r="V101" s="1"/>
      <c r="W101" s="1"/>
      <c r="X101" s="1"/>
      <c r="Y101" s="1"/>
      <c r="Z101" s="1"/>
      <c r="AA101" s="1"/>
      <c r="AB101" s="1"/>
      <c r="AG101" t="str">
        <f t="shared" si="19"/>
        <v>Hanover</v>
      </c>
      <c r="AH101" t="s">
        <v>14</v>
      </c>
      <c r="AI101">
        <v>2</v>
      </c>
      <c r="AK101" s="88">
        <v>33</v>
      </c>
      <c r="AL101" s="90">
        <v>9</v>
      </c>
      <c r="AM101" s="90">
        <v>85</v>
      </c>
      <c r="AN101" s="93">
        <v>33860</v>
      </c>
      <c r="AO101" s="93">
        <f t="shared" si="20"/>
        <v>33009</v>
      </c>
      <c r="AP101" t="s">
        <v>665</v>
      </c>
      <c r="AQ101">
        <f t="shared" si="21"/>
        <v>3333860</v>
      </c>
      <c r="AU101">
        <v>50.21</v>
      </c>
      <c r="AV101">
        <v>1.1200000000000001</v>
      </c>
      <c r="AW101">
        <v>49.09</v>
      </c>
    </row>
    <row r="102" spans="1:49" hidden="1" outlineLevel="1">
      <c r="A102" t="s">
        <v>481</v>
      </c>
      <c r="B102" s="7" t="s">
        <v>11</v>
      </c>
      <c r="C102" s="1">
        <f t="shared" si="11"/>
        <v>680</v>
      </c>
      <c r="D102" s="7">
        <f>IF(N102&gt;0, RANK(N102,(N102:P102,Q102:AE102)),0)</f>
        <v>1</v>
      </c>
      <c r="E102" s="7">
        <f>IF(O102&gt;0,RANK(O102,(N102:P102,Q102:AE102)),0)</f>
        <v>2</v>
      </c>
      <c r="F102" s="7">
        <f t="shared" si="12"/>
        <v>0</v>
      </c>
      <c r="G102" s="53">
        <f t="shared" si="13"/>
        <v>303</v>
      </c>
      <c r="H102" s="56">
        <f t="shared" si="14"/>
        <v>0.44558823529411767</v>
      </c>
      <c r="I102" s="6"/>
      <c r="J102" s="2">
        <f t="shared" si="15"/>
        <v>0.71470588235294119</v>
      </c>
      <c r="K102" s="2">
        <f t="shared" si="16"/>
        <v>0.26911764705882352</v>
      </c>
      <c r="L102" s="2">
        <f t="shared" si="17"/>
        <v>0</v>
      </c>
      <c r="M102" s="2">
        <f t="shared" si="18"/>
        <v>1.6176470588235292E-2</v>
      </c>
      <c r="N102" s="1">
        <v>486</v>
      </c>
      <c r="O102" s="1">
        <v>183</v>
      </c>
      <c r="P102" s="1"/>
      <c r="Q102">
        <v>11</v>
      </c>
      <c r="U102" s="1">
        <v>0</v>
      </c>
      <c r="V102" s="1"/>
      <c r="W102" s="1"/>
      <c r="X102" s="1"/>
      <c r="Y102" s="1"/>
      <c r="Z102" s="1"/>
      <c r="AA102" s="1"/>
      <c r="AB102" s="1"/>
      <c r="AG102" t="str">
        <f t="shared" si="19"/>
        <v>Harrisville</v>
      </c>
      <c r="AH102" t="s">
        <v>12</v>
      </c>
      <c r="AI102">
        <v>2</v>
      </c>
      <c r="AK102" s="88">
        <v>33</v>
      </c>
      <c r="AL102" s="90">
        <v>5</v>
      </c>
      <c r="AM102" s="90">
        <v>30</v>
      </c>
      <c r="AN102" s="93">
        <v>34420</v>
      </c>
      <c r="AO102" s="93">
        <f t="shared" si="20"/>
        <v>33005</v>
      </c>
      <c r="AP102" t="s">
        <v>665</v>
      </c>
      <c r="AQ102">
        <f t="shared" si="21"/>
        <v>3334420</v>
      </c>
      <c r="AU102">
        <v>20.25</v>
      </c>
      <c r="AV102">
        <v>1.51</v>
      </c>
      <c r="AW102">
        <v>18.739999999999998</v>
      </c>
    </row>
    <row r="103" spans="1:49" hidden="1" outlineLevel="1">
      <c r="A103" t="s">
        <v>482</v>
      </c>
      <c r="B103" s="7" t="s">
        <v>11</v>
      </c>
      <c r="C103" s="1">
        <f t="shared" si="11"/>
        <v>33</v>
      </c>
      <c r="D103" s="7">
        <f>IF(N103&gt;0, RANK(N103,(N103:P103,Q103:AE103)),0)</f>
        <v>1</v>
      </c>
      <c r="E103" s="7">
        <f>IF(O103&gt;0,RANK(O103,(N103:P103,Q103:AE103)),0)</f>
        <v>2</v>
      </c>
      <c r="F103" s="7">
        <f t="shared" si="12"/>
        <v>0</v>
      </c>
      <c r="G103" s="53">
        <f t="shared" si="13"/>
        <v>13</v>
      </c>
      <c r="H103" s="56">
        <f t="shared" si="14"/>
        <v>0.39393939393939392</v>
      </c>
      <c r="I103" s="6"/>
      <c r="J103" s="2">
        <f t="shared" si="15"/>
        <v>0.66666666666666663</v>
      </c>
      <c r="K103" s="2">
        <f t="shared" si="16"/>
        <v>0.27272727272727271</v>
      </c>
      <c r="L103" s="2">
        <f t="shared" si="17"/>
        <v>0</v>
      </c>
      <c r="M103" s="2">
        <f t="shared" si="18"/>
        <v>6.0606060606060663E-2</v>
      </c>
      <c r="N103" s="1">
        <v>22</v>
      </c>
      <c r="O103" s="1">
        <v>9</v>
      </c>
      <c r="P103" s="1"/>
      <c r="Q103">
        <v>2</v>
      </c>
      <c r="U103" s="1">
        <v>0</v>
      </c>
      <c r="V103" s="1"/>
      <c r="W103" s="1"/>
      <c r="X103" s="1"/>
      <c r="Y103" s="1"/>
      <c r="Z103" s="1"/>
      <c r="AA103" s="1"/>
      <c r="AB103" s="1"/>
      <c r="AG103" t="str">
        <f t="shared" si="19"/>
        <v>Hart's Location</v>
      </c>
      <c r="AH103" t="s">
        <v>802</v>
      </c>
      <c r="AI103">
        <v>1</v>
      </c>
      <c r="AK103" s="88">
        <v>33</v>
      </c>
      <c r="AL103" s="90">
        <v>3</v>
      </c>
      <c r="AM103" s="90">
        <v>50</v>
      </c>
      <c r="AN103" s="93">
        <v>34500</v>
      </c>
      <c r="AO103" s="93">
        <f t="shared" si="20"/>
        <v>33003</v>
      </c>
      <c r="AP103" t="s">
        <v>665</v>
      </c>
      <c r="AQ103">
        <f t="shared" si="21"/>
        <v>3334500</v>
      </c>
      <c r="AU103">
        <v>18.600000000000001</v>
      </c>
      <c r="AV103">
        <v>0</v>
      </c>
      <c r="AW103">
        <v>18.600000000000001</v>
      </c>
    </row>
    <row r="104" spans="1:49" hidden="1" outlineLevel="1">
      <c r="A104" t="s">
        <v>366</v>
      </c>
      <c r="B104" s="7" t="s">
        <v>11</v>
      </c>
      <c r="C104" s="1">
        <f t="shared" si="11"/>
        <v>1942</v>
      </c>
      <c r="D104" s="7">
        <f>IF(N104&gt;0, RANK(N104,(N104:P104,Q104:AE104)),0)</f>
        <v>1</v>
      </c>
      <c r="E104" s="7">
        <f>IF(O104&gt;0,RANK(O104,(N104:P104,Q104:AE104)),0)</f>
        <v>2</v>
      </c>
      <c r="F104" s="7">
        <f t="shared" si="12"/>
        <v>0</v>
      </c>
      <c r="G104" s="53">
        <f t="shared" si="13"/>
        <v>61</v>
      </c>
      <c r="H104" s="56">
        <f t="shared" si="14"/>
        <v>3.1410916580844488E-2</v>
      </c>
      <c r="I104" s="6"/>
      <c r="J104" s="2">
        <f t="shared" si="15"/>
        <v>0.49948506694129763</v>
      </c>
      <c r="K104" s="2">
        <f t="shared" si="16"/>
        <v>0.46807415036045313</v>
      </c>
      <c r="L104" s="2">
        <f t="shared" si="17"/>
        <v>0</v>
      </c>
      <c r="M104" s="2">
        <f t="shared" si="18"/>
        <v>3.2440782698249293E-2</v>
      </c>
      <c r="N104" s="1">
        <v>970</v>
      </c>
      <c r="O104" s="1">
        <v>909</v>
      </c>
      <c r="P104" s="1"/>
      <c r="Q104">
        <v>63</v>
      </c>
      <c r="U104" s="1">
        <v>0</v>
      </c>
      <c r="V104" s="1"/>
      <c r="W104" s="1"/>
      <c r="X104" s="1"/>
      <c r="Y104" s="1"/>
      <c r="Z104" s="1"/>
      <c r="AA104" s="1"/>
      <c r="AB104" s="1"/>
      <c r="AG104" t="str">
        <f t="shared" si="19"/>
        <v>Haverhill</v>
      </c>
      <c r="AH104" t="s">
        <v>14</v>
      </c>
      <c r="AI104">
        <v>2</v>
      </c>
      <c r="AK104" s="88">
        <v>33</v>
      </c>
      <c r="AL104" s="90">
        <v>9</v>
      </c>
      <c r="AM104" s="90">
        <v>90</v>
      </c>
      <c r="AN104" s="93">
        <v>34820</v>
      </c>
      <c r="AO104" s="93">
        <f t="shared" si="20"/>
        <v>33009</v>
      </c>
      <c r="AP104" t="s">
        <v>665</v>
      </c>
      <c r="AQ104">
        <f t="shared" si="21"/>
        <v>3334820</v>
      </c>
      <c r="AU104">
        <v>52.44</v>
      </c>
      <c r="AV104">
        <v>1.36</v>
      </c>
      <c r="AW104">
        <v>51.08</v>
      </c>
    </row>
    <row r="105" spans="1:49" hidden="1" outlineLevel="1">
      <c r="A105" t="s">
        <v>218</v>
      </c>
      <c r="B105" s="7" t="s">
        <v>11</v>
      </c>
      <c r="C105" s="1">
        <f t="shared" si="11"/>
        <v>386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 t="shared" si="12"/>
        <v>0</v>
      </c>
      <c r="G105" s="53">
        <f t="shared" si="13"/>
        <v>55</v>
      </c>
      <c r="H105" s="56">
        <f t="shared" si="14"/>
        <v>0.14248704663212436</v>
      </c>
      <c r="I105" s="6"/>
      <c r="J105" s="2">
        <f t="shared" si="15"/>
        <v>0.42227979274611399</v>
      </c>
      <c r="K105" s="2">
        <f t="shared" si="16"/>
        <v>0.56476683937823835</v>
      </c>
      <c r="L105" s="2">
        <f t="shared" si="17"/>
        <v>0</v>
      </c>
      <c r="M105" s="2">
        <f t="shared" si="18"/>
        <v>1.2953367875647714E-2</v>
      </c>
      <c r="N105" s="1">
        <v>163</v>
      </c>
      <c r="O105" s="1">
        <v>218</v>
      </c>
      <c r="P105" s="1"/>
      <c r="Q105">
        <v>5</v>
      </c>
      <c r="U105" s="1">
        <v>0</v>
      </c>
      <c r="V105" s="1"/>
      <c r="W105" s="1"/>
      <c r="X105" s="1"/>
      <c r="Y105" s="1"/>
      <c r="Z105" s="1"/>
      <c r="AA105" s="1"/>
      <c r="AB105" s="1"/>
      <c r="AG105" t="str">
        <f t="shared" si="19"/>
        <v>Hebron</v>
      </c>
      <c r="AH105" t="s">
        <v>14</v>
      </c>
      <c r="AI105">
        <v>2</v>
      </c>
      <c r="AK105" s="88">
        <v>33</v>
      </c>
      <c r="AL105" s="90">
        <v>9</v>
      </c>
      <c r="AM105" s="90">
        <v>95</v>
      </c>
      <c r="AN105" s="93">
        <v>35220</v>
      </c>
      <c r="AO105" s="93">
        <f t="shared" si="20"/>
        <v>33009</v>
      </c>
      <c r="AP105" t="s">
        <v>665</v>
      </c>
      <c r="AQ105">
        <f t="shared" si="21"/>
        <v>3335220</v>
      </c>
      <c r="AU105">
        <v>18.899999999999999</v>
      </c>
      <c r="AV105">
        <v>2.06</v>
      </c>
      <c r="AW105">
        <v>16.829999999999998</v>
      </c>
    </row>
    <row r="106" spans="1:49" hidden="1" outlineLevel="1">
      <c r="A106" t="s">
        <v>483</v>
      </c>
      <c r="B106" s="7" t="s">
        <v>11</v>
      </c>
      <c r="C106" s="1">
        <f t="shared" si="11"/>
        <v>2492</v>
      </c>
      <c r="D106" s="7">
        <f>IF(N106&gt;0, RANK(N106,(N106:P106,Q106:AE106)),0)</f>
        <v>1</v>
      </c>
      <c r="E106" s="7">
        <f>IF(O106&gt;0,RANK(O106,(N106:P106,Q106:AE106)),0)</f>
        <v>2</v>
      </c>
      <c r="F106" s="7">
        <f t="shared" si="12"/>
        <v>0</v>
      </c>
      <c r="G106" s="53">
        <f t="shared" si="13"/>
        <v>647</v>
      </c>
      <c r="H106" s="56">
        <f t="shared" si="14"/>
        <v>0.25963081861958265</v>
      </c>
      <c r="I106" s="6"/>
      <c r="J106" s="2">
        <f t="shared" si="15"/>
        <v>0.6179775280898876</v>
      </c>
      <c r="K106" s="2">
        <f t="shared" si="16"/>
        <v>0.358346709470305</v>
      </c>
      <c r="L106" s="2">
        <f t="shared" si="17"/>
        <v>0</v>
      </c>
      <c r="M106" s="2">
        <f t="shared" si="18"/>
        <v>2.3675762439807402E-2</v>
      </c>
      <c r="N106" s="1">
        <v>1540</v>
      </c>
      <c r="O106" s="1">
        <v>893</v>
      </c>
      <c r="P106" s="1"/>
      <c r="Q106">
        <v>57</v>
      </c>
      <c r="U106" s="1">
        <v>2</v>
      </c>
      <c r="V106" s="1"/>
      <c r="W106" s="1"/>
      <c r="X106" s="1"/>
      <c r="Y106" s="1"/>
      <c r="Z106" s="1"/>
      <c r="AA106" s="1"/>
      <c r="AB106" s="1"/>
      <c r="AG106" t="str">
        <f t="shared" si="19"/>
        <v>Henniker</v>
      </c>
      <c r="AH106" t="s">
        <v>16</v>
      </c>
      <c r="AI106">
        <v>2</v>
      </c>
      <c r="AK106" s="88">
        <v>33</v>
      </c>
      <c r="AL106" s="90">
        <v>13</v>
      </c>
      <c r="AM106" s="90">
        <v>65</v>
      </c>
      <c r="AN106" s="93">
        <v>35540</v>
      </c>
      <c r="AO106" s="93">
        <f t="shared" si="20"/>
        <v>33013</v>
      </c>
      <c r="AP106" t="s">
        <v>665</v>
      </c>
      <c r="AQ106">
        <f t="shared" si="21"/>
        <v>3335540</v>
      </c>
      <c r="AU106">
        <v>44.81</v>
      </c>
      <c r="AV106">
        <v>0.68</v>
      </c>
      <c r="AW106">
        <v>44.13</v>
      </c>
    </row>
    <row r="107" spans="1:49" hidden="1" outlineLevel="1">
      <c r="A107" t="s">
        <v>546</v>
      </c>
      <c r="B107" s="7" t="s">
        <v>11</v>
      </c>
      <c r="C107" s="1">
        <f t="shared" si="11"/>
        <v>555</v>
      </c>
      <c r="D107" s="7">
        <f>IF(N107&gt;0, RANK(N107,(N107:P107,Q107:AE107)),0)</f>
        <v>1</v>
      </c>
      <c r="E107" s="7">
        <f>IF(O107&gt;0,RANK(O107,(N107:P107,Q107:AE107)),0)</f>
        <v>2</v>
      </c>
      <c r="F107" s="7">
        <f t="shared" si="12"/>
        <v>0</v>
      </c>
      <c r="G107" s="53">
        <f t="shared" si="13"/>
        <v>61</v>
      </c>
      <c r="H107" s="56">
        <f t="shared" si="14"/>
        <v>0.10990990990990991</v>
      </c>
      <c r="I107" s="6"/>
      <c r="J107" s="2">
        <f t="shared" si="15"/>
        <v>0.54594594594594592</v>
      </c>
      <c r="K107" s="2">
        <f t="shared" si="16"/>
        <v>0.43603603603603602</v>
      </c>
      <c r="L107" s="2">
        <f t="shared" si="17"/>
        <v>0</v>
      </c>
      <c r="M107" s="2">
        <f t="shared" si="18"/>
        <v>1.8018018018018056E-2</v>
      </c>
      <c r="N107" s="1">
        <v>303</v>
      </c>
      <c r="O107" s="1">
        <v>242</v>
      </c>
      <c r="P107" s="1"/>
      <c r="Q107">
        <v>10</v>
      </c>
      <c r="U107" s="1">
        <v>0</v>
      </c>
      <c r="V107" s="1"/>
      <c r="W107" s="1"/>
      <c r="X107" s="1"/>
      <c r="Y107" s="1"/>
      <c r="Z107" s="1"/>
      <c r="AA107" s="1"/>
      <c r="AB107" s="1"/>
      <c r="AG107" t="str">
        <f t="shared" si="19"/>
        <v>Hill</v>
      </c>
      <c r="AH107" t="s">
        <v>16</v>
      </c>
      <c r="AI107">
        <v>2</v>
      </c>
      <c r="AK107" s="88">
        <v>33</v>
      </c>
      <c r="AL107" s="90">
        <v>13</v>
      </c>
      <c r="AM107" s="90">
        <v>70</v>
      </c>
      <c r="AN107" s="93">
        <v>35860</v>
      </c>
      <c r="AO107" s="93">
        <f t="shared" si="20"/>
        <v>33013</v>
      </c>
      <c r="AP107" t="s">
        <v>665</v>
      </c>
      <c r="AQ107">
        <f t="shared" si="21"/>
        <v>3335860</v>
      </c>
      <c r="AU107">
        <v>26.87</v>
      </c>
      <c r="AV107">
        <v>0.16</v>
      </c>
      <c r="AW107">
        <v>26.71</v>
      </c>
    </row>
    <row r="108" spans="1:49" hidden="1" outlineLevel="1">
      <c r="A108" t="s">
        <v>15</v>
      </c>
      <c r="B108" s="7" t="s">
        <v>11</v>
      </c>
      <c r="C108" s="1">
        <f t="shared" si="11"/>
        <v>2753</v>
      </c>
      <c r="D108" s="7">
        <f>IF(N108&gt;0, RANK(N108,(N108:P108,Q108:AE108)),0)</f>
        <v>1</v>
      </c>
      <c r="E108" s="7">
        <f>IF(O108&gt;0,RANK(O108,(N108:P108,Q108:AE108)),0)</f>
        <v>2</v>
      </c>
      <c r="F108" s="7">
        <f t="shared" si="12"/>
        <v>0</v>
      </c>
      <c r="G108" s="53">
        <f t="shared" si="13"/>
        <v>410</v>
      </c>
      <c r="H108" s="56">
        <f t="shared" si="14"/>
        <v>0.14892844169996367</v>
      </c>
      <c r="I108" s="6"/>
      <c r="J108" s="2">
        <f t="shared" si="15"/>
        <v>0.55539411551035234</v>
      </c>
      <c r="K108" s="2">
        <f t="shared" si="16"/>
        <v>0.40646567381038867</v>
      </c>
      <c r="L108" s="2">
        <f t="shared" si="17"/>
        <v>0</v>
      </c>
      <c r="M108" s="2">
        <f t="shared" si="18"/>
        <v>3.814021067925899E-2</v>
      </c>
      <c r="N108" s="1">
        <v>1529</v>
      </c>
      <c r="O108" s="1">
        <v>1119</v>
      </c>
      <c r="P108" s="1"/>
      <c r="Q108">
        <v>101</v>
      </c>
      <c r="U108" s="1">
        <v>4</v>
      </c>
      <c r="V108" s="1"/>
      <c r="W108" s="1"/>
      <c r="X108" s="1"/>
      <c r="Y108" s="1"/>
      <c r="Z108" s="1"/>
      <c r="AA108" s="1"/>
      <c r="AB108" s="1"/>
      <c r="AG108" t="str">
        <f t="shared" si="19"/>
        <v>Hillsborough</v>
      </c>
      <c r="AH108" t="s">
        <v>15</v>
      </c>
      <c r="AI108">
        <v>2</v>
      </c>
      <c r="AK108" s="88">
        <v>33</v>
      </c>
      <c r="AL108" s="90">
        <v>11</v>
      </c>
      <c r="AM108" s="90">
        <v>60</v>
      </c>
      <c r="AN108" s="93">
        <v>36180</v>
      </c>
      <c r="AO108" s="93">
        <f t="shared" si="20"/>
        <v>33011</v>
      </c>
      <c r="AP108" t="s">
        <v>665</v>
      </c>
      <c r="AQ108">
        <f t="shared" si="21"/>
        <v>3336180</v>
      </c>
      <c r="AU108">
        <v>44.63</v>
      </c>
      <c r="AV108">
        <v>1</v>
      </c>
      <c r="AW108">
        <v>43.63</v>
      </c>
    </row>
    <row r="109" spans="1:49" hidden="1" outlineLevel="1">
      <c r="A109" t="s">
        <v>367</v>
      </c>
      <c r="B109" s="7" t="s">
        <v>11</v>
      </c>
      <c r="C109" s="1">
        <f t="shared" si="11"/>
        <v>1680</v>
      </c>
      <c r="D109" s="7">
        <f>IF(N109&gt;0, RANK(N109,(N109:P109,Q109:AE109)),0)</f>
        <v>1</v>
      </c>
      <c r="E109" s="7">
        <f>IF(O109&gt;0,RANK(O109,(N109:P109,Q109:AE109)),0)</f>
        <v>2</v>
      </c>
      <c r="F109" s="7">
        <f t="shared" si="12"/>
        <v>0</v>
      </c>
      <c r="G109" s="53">
        <f t="shared" si="13"/>
        <v>769</v>
      </c>
      <c r="H109" s="56">
        <f t="shared" si="14"/>
        <v>0.45773809523809522</v>
      </c>
      <c r="I109" s="6"/>
      <c r="J109" s="2">
        <f t="shared" si="15"/>
        <v>0.71488095238095239</v>
      </c>
      <c r="K109" s="2">
        <f t="shared" si="16"/>
        <v>0.25714285714285712</v>
      </c>
      <c r="L109" s="2">
        <f t="shared" si="17"/>
        <v>0</v>
      </c>
      <c r="M109" s="2">
        <f t="shared" si="18"/>
        <v>2.7976190476190488E-2</v>
      </c>
      <c r="N109" s="1">
        <v>1201</v>
      </c>
      <c r="O109" s="1">
        <v>432</v>
      </c>
      <c r="P109" s="1"/>
      <c r="Q109">
        <v>47</v>
      </c>
      <c r="U109" s="1">
        <v>0</v>
      </c>
      <c r="V109" s="1"/>
      <c r="W109" s="1"/>
      <c r="X109" s="1"/>
      <c r="Y109" s="1"/>
      <c r="Z109" s="1"/>
      <c r="AA109" s="1"/>
      <c r="AB109" s="1"/>
      <c r="AG109" t="str">
        <f t="shared" si="19"/>
        <v>Hinsdale</v>
      </c>
      <c r="AH109" t="s">
        <v>12</v>
      </c>
      <c r="AI109">
        <v>2</v>
      </c>
      <c r="AK109" s="88">
        <v>33</v>
      </c>
      <c r="AL109" s="90">
        <v>5</v>
      </c>
      <c r="AM109" s="90">
        <v>35</v>
      </c>
      <c r="AN109" s="93">
        <v>36660</v>
      </c>
      <c r="AO109" s="93">
        <f t="shared" si="20"/>
        <v>33005</v>
      </c>
      <c r="AP109" t="s">
        <v>665</v>
      </c>
      <c r="AQ109">
        <f t="shared" si="21"/>
        <v>3336660</v>
      </c>
      <c r="AU109">
        <v>22.78</v>
      </c>
      <c r="AV109">
        <v>2.1</v>
      </c>
      <c r="AW109">
        <v>20.68</v>
      </c>
    </row>
    <row r="110" spans="1:49" hidden="1" outlineLevel="1">
      <c r="A110" t="s">
        <v>484</v>
      </c>
      <c r="B110" s="7" t="s">
        <v>11</v>
      </c>
      <c r="C110" s="1">
        <f t="shared" si="11"/>
        <v>1286</v>
      </c>
      <c r="D110" s="7">
        <f>IF(N110&gt;0, RANK(N110,(N110:P110,Q110:AE110)),0)</f>
        <v>1</v>
      </c>
      <c r="E110" s="7">
        <f>IF(O110&gt;0,RANK(O110,(N110:P110,Q110:AE110)),0)</f>
        <v>2</v>
      </c>
      <c r="F110" s="7">
        <f t="shared" si="12"/>
        <v>0</v>
      </c>
      <c r="G110" s="53">
        <f t="shared" si="13"/>
        <v>263</v>
      </c>
      <c r="H110" s="56">
        <f t="shared" si="14"/>
        <v>0.20451010886469673</v>
      </c>
      <c r="I110" s="6"/>
      <c r="J110" s="2">
        <f t="shared" si="15"/>
        <v>0.59253499222395023</v>
      </c>
      <c r="K110" s="2">
        <f t="shared" si="16"/>
        <v>0.3880248833592535</v>
      </c>
      <c r="L110" s="2">
        <f t="shared" si="17"/>
        <v>0</v>
      </c>
      <c r="M110" s="2">
        <f t="shared" si="18"/>
        <v>1.9440124416796267E-2</v>
      </c>
      <c r="N110" s="1">
        <v>762</v>
      </c>
      <c r="O110" s="1">
        <v>499</v>
      </c>
      <c r="P110" s="1"/>
      <c r="Q110">
        <v>24</v>
      </c>
      <c r="U110" s="1">
        <v>1</v>
      </c>
      <c r="V110" s="1"/>
      <c r="W110" s="1"/>
      <c r="X110" s="1"/>
      <c r="Y110" s="1"/>
      <c r="Z110" s="1"/>
      <c r="AA110" s="1"/>
      <c r="AB110" s="1"/>
      <c r="AG110" t="str">
        <f t="shared" si="19"/>
        <v>Holderness</v>
      </c>
      <c r="AH110" t="s">
        <v>14</v>
      </c>
      <c r="AI110">
        <v>2</v>
      </c>
      <c r="AK110" s="88">
        <v>33</v>
      </c>
      <c r="AL110" s="90">
        <v>9</v>
      </c>
      <c r="AM110" s="90">
        <v>100</v>
      </c>
      <c r="AN110" s="93">
        <v>36900</v>
      </c>
      <c r="AO110" s="93">
        <f t="shared" si="20"/>
        <v>33009</v>
      </c>
      <c r="AP110" t="s">
        <v>665</v>
      </c>
      <c r="AQ110">
        <f t="shared" si="21"/>
        <v>3336900</v>
      </c>
      <c r="AU110">
        <v>35.630000000000003</v>
      </c>
      <c r="AV110">
        <v>5.25</v>
      </c>
      <c r="AW110">
        <v>30.38</v>
      </c>
    </row>
    <row r="111" spans="1:49" hidden="1" outlineLevel="1">
      <c r="A111" t="s">
        <v>386</v>
      </c>
      <c r="B111" s="7" t="s">
        <v>11</v>
      </c>
      <c r="C111" s="1">
        <f t="shared" si="11"/>
        <v>5029</v>
      </c>
      <c r="D111" s="7">
        <f>IF(N111&gt;0, RANK(N111,(N111:P111,Q111:AE111)),0)</f>
        <v>1</v>
      </c>
      <c r="E111" s="7">
        <f>IF(O111&gt;0,RANK(O111,(N111:P111,Q111:AE111)),0)</f>
        <v>2</v>
      </c>
      <c r="F111" s="7">
        <f t="shared" si="12"/>
        <v>0</v>
      </c>
      <c r="G111" s="53">
        <f t="shared" si="13"/>
        <v>9</v>
      </c>
      <c r="H111" s="56">
        <f t="shared" si="14"/>
        <v>1.7896202028236229E-3</v>
      </c>
      <c r="I111" s="6"/>
      <c r="J111" s="2">
        <f t="shared" si="15"/>
        <v>0.48717438854643069</v>
      </c>
      <c r="K111" s="2">
        <f t="shared" si="16"/>
        <v>0.48538476834360705</v>
      </c>
      <c r="L111" s="2">
        <f t="shared" si="17"/>
        <v>0</v>
      </c>
      <c r="M111" s="2">
        <f t="shared" si="18"/>
        <v>2.7440843109962254E-2</v>
      </c>
      <c r="N111" s="1">
        <v>2450</v>
      </c>
      <c r="O111" s="1">
        <v>2441</v>
      </c>
      <c r="P111" s="1"/>
      <c r="Q111">
        <v>131</v>
      </c>
      <c r="U111" s="1">
        <v>7</v>
      </c>
      <c r="V111" s="1"/>
      <c r="W111" s="1"/>
      <c r="X111" s="1"/>
      <c r="Y111" s="1"/>
      <c r="Z111" s="1"/>
      <c r="AA111" s="1"/>
      <c r="AB111" s="1"/>
      <c r="AG111" t="str">
        <f t="shared" si="19"/>
        <v>Hollis</v>
      </c>
      <c r="AH111" t="s">
        <v>15</v>
      </c>
      <c r="AI111">
        <v>2</v>
      </c>
      <c r="AK111" s="88">
        <v>33</v>
      </c>
      <c r="AL111" s="90">
        <v>11</v>
      </c>
      <c r="AM111" s="90">
        <v>65</v>
      </c>
      <c r="AN111" s="93">
        <v>37140</v>
      </c>
      <c r="AO111" s="93">
        <f t="shared" si="20"/>
        <v>33011</v>
      </c>
      <c r="AP111" t="s">
        <v>665</v>
      </c>
      <c r="AQ111">
        <f t="shared" si="21"/>
        <v>3337140</v>
      </c>
      <c r="AU111">
        <v>32.31</v>
      </c>
      <c r="AV111">
        <v>0.56999999999999995</v>
      </c>
      <c r="AW111">
        <v>31.75</v>
      </c>
    </row>
    <row r="112" spans="1:49" hidden="1" outlineLevel="1">
      <c r="A112" t="s">
        <v>485</v>
      </c>
      <c r="B112" s="7" t="s">
        <v>11</v>
      </c>
      <c r="C112" s="1">
        <f t="shared" si="11"/>
        <v>7253</v>
      </c>
      <c r="D112" s="7">
        <f>IF(N112&gt;0, RANK(N112,(N112:P112,Q112:AE112)),0)</f>
        <v>2</v>
      </c>
      <c r="E112" s="7">
        <f>IF(O112&gt;0,RANK(O112,(N112:P112,Q112:AE112)),0)</f>
        <v>1</v>
      </c>
      <c r="F112" s="7">
        <f t="shared" si="12"/>
        <v>0</v>
      </c>
      <c r="G112" s="53">
        <f t="shared" si="13"/>
        <v>314</v>
      </c>
      <c r="H112" s="56">
        <f t="shared" si="14"/>
        <v>4.3292430718323449E-2</v>
      </c>
      <c r="I112" s="6"/>
      <c r="J112" s="2">
        <f t="shared" si="15"/>
        <v>0.46725492899489868</v>
      </c>
      <c r="K112" s="2">
        <f t="shared" si="16"/>
        <v>0.51054735971322207</v>
      </c>
      <c r="L112" s="2">
        <f t="shared" si="17"/>
        <v>0</v>
      </c>
      <c r="M112" s="2">
        <f t="shared" si="18"/>
        <v>2.2197711291879307E-2</v>
      </c>
      <c r="N112" s="1">
        <v>3389</v>
      </c>
      <c r="O112" s="1">
        <v>3703</v>
      </c>
      <c r="P112" s="1"/>
      <c r="Q112">
        <v>156</v>
      </c>
      <c r="U112" s="1">
        <v>5</v>
      </c>
      <c r="V112" s="1"/>
      <c r="W112" s="1"/>
      <c r="X112" s="1"/>
      <c r="Y112" s="1"/>
      <c r="Z112" s="1"/>
      <c r="AA112" s="1"/>
      <c r="AB112" s="1"/>
      <c r="AG112" t="str">
        <f t="shared" si="19"/>
        <v>Hooksett</v>
      </c>
      <c r="AH112" t="s">
        <v>16</v>
      </c>
      <c r="AI112">
        <v>1</v>
      </c>
      <c r="AK112" s="88">
        <v>33</v>
      </c>
      <c r="AL112" s="90">
        <v>13</v>
      </c>
      <c r="AM112" s="90">
        <v>75</v>
      </c>
      <c r="AN112" s="93">
        <v>37300</v>
      </c>
      <c r="AO112" s="93">
        <f t="shared" si="20"/>
        <v>33013</v>
      </c>
      <c r="AP112" t="s">
        <v>665</v>
      </c>
      <c r="AQ112">
        <f t="shared" si="21"/>
        <v>3337300</v>
      </c>
      <c r="AU112">
        <v>37.28</v>
      </c>
      <c r="AV112">
        <v>1.05</v>
      </c>
      <c r="AW112">
        <v>36.22</v>
      </c>
    </row>
    <row r="113" spans="1:49" hidden="1" outlineLevel="1">
      <c r="A113" s="7" t="s">
        <v>369</v>
      </c>
      <c r="B113" s="7" t="s">
        <v>11</v>
      </c>
      <c r="C113" s="1">
        <f t="shared" si="11"/>
        <v>3655</v>
      </c>
      <c r="D113" s="7">
        <f>IF(N113&gt;0, RANK(N113,(N113:P113,Q113:AE113)),0)</f>
        <v>1</v>
      </c>
      <c r="E113" s="7">
        <f>IF(O113&gt;0,RANK(O113,(N113:P113,Q113:AE113)),0)</f>
        <v>2</v>
      </c>
      <c r="F113" s="7">
        <f t="shared" si="12"/>
        <v>0</v>
      </c>
      <c r="G113" s="53">
        <f t="shared" si="13"/>
        <v>973</v>
      </c>
      <c r="H113" s="56">
        <f t="shared" si="14"/>
        <v>0.26621067031463747</v>
      </c>
      <c r="I113" s="6"/>
      <c r="J113" s="2">
        <f t="shared" si="15"/>
        <v>0.62325581395348839</v>
      </c>
      <c r="K113" s="2">
        <f t="shared" si="16"/>
        <v>0.35704514363885087</v>
      </c>
      <c r="L113" s="2">
        <f t="shared" si="17"/>
        <v>0</v>
      </c>
      <c r="M113" s="2">
        <f t="shared" si="18"/>
        <v>1.9699042407660738E-2</v>
      </c>
      <c r="N113" s="1">
        <v>2278</v>
      </c>
      <c r="O113" s="1">
        <v>1305</v>
      </c>
      <c r="P113" s="1"/>
      <c r="Q113">
        <v>68</v>
      </c>
      <c r="U113" s="1">
        <v>4</v>
      </c>
      <c r="V113" s="1"/>
      <c r="W113" s="1"/>
      <c r="X113" s="1"/>
      <c r="Y113" s="1"/>
      <c r="Z113" s="1"/>
      <c r="AA113" s="1"/>
      <c r="AB113" s="1"/>
      <c r="AG113" t="str">
        <f t="shared" si="19"/>
        <v>Hopkinton</v>
      </c>
      <c r="AH113" t="s">
        <v>16</v>
      </c>
      <c r="AI113">
        <v>2</v>
      </c>
      <c r="AK113" s="88">
        <v>33</v>
      </c>
      <c r="AL113" s="90">
        <v>13</v>
      </c>
      <c r="AM113" s="90">
        <v>80</v>
      </c>
      <c r="AN113" s="93">
        <v>37540</v>
      </c>
      <c r="AO113" s="93">
        <f t="shared" si="20"/>
        <v>33013</v>
      </c>
      <c r="AP113" t="s">
        <v>665</v>
      </c>
      <c r="AQ113">
        <f t="shared" si="21"/>
        <v>3337540</v>
      </c>
      <c r="AU113">
        <v>45.09</v>
      </c>
      <c r="AV113">
        <v>1.8</v>
      </c>
      <c r="AW113">
        <v>43.29</v>
      </c>
    </row>
    <row r="114" spans="1:49" hidden="1" outlineLevel="1">
      <c r="A114" t="s">
        <v>387</v>
      </c>
      <c r="B114" s="7" t="s">
        <v>11</v>
      </c>
      <c r="C114" s="1">
        <f t="shared" si="11"/>
        <v>11943</v>
      </c>
      <c r="D114" s="7">
        <f>IF(N114&gt;0, RANK(N114,(N114:P114,Q114:AE114)),0)</f>
        <v>1</v>
      </c>
      <c r="E114" s="7">
        <f>IF(O114&gt;0,RANK(O114,(N114:P114,Q114:AE114)),0)</f>
        <v>2</v>
      </c>
      <c r="F114" s="7">
        <f t="shared" si="12"/>
        <v>0</v>
      </c>
      <c r="G114" s="53">
        <f t="shared" si="13"/>
        <v>137</v>
      </c>
      <c r="H114" s="56">
        <f t="shared" si="14"/>
        <v>1.1471154651260152E-2</v>
      </c>
      <c r="I114" s="6"/>
      <c r="J114" s="2">
        <f t="shared" si="15"/>
        <v>0.48664489659214605</v>
      </c>
      <c r="K114" s="2">
        <f t="shared" si="16"/>
        <v>0.47517374194088585</v>
      </c>
      <c r="L114" s="2">
        <f t="shared" si="17"/>
        <v>0</v>
      </c>
      <c r="M114" s="2">
        <f t="shared" si="18"/>
        <v>3.81813614669681E-2</v>
      </c>
      <c r="N114" s="1">
        <v>5812</v>
      </c>
      <c r="O114" s="1">
        <v>5675</v>
      </c>
      <c r="P114" s="1"/>
      <c r="Q114">
        <v>447</v>
      </c>
      <c r="U114" s="1">
        <v>9</v>
      </c>
      <c r="V114" s="1"/>
      <c r="W114" s="1"/>
      <c r="X114" s="1"/>
      <c r="Y114" s="1"/>
      <c r="Z114" s="1"/>
      <c r="AA114" s="1"/>
      <c r="AB114" s="1"/>
      <c r="AG114" t="str">
        <f t="shared" si="19"/>
        <v>Hudson</v>
      </c>
      <c r="AH114" t="s">
        <v>15</v>
      </c>
      <c r="AI114">
        <v>2</v>
      </c>
      <c r="AK114" s="88">
        <v>33</v>
      </c>
      <c r="AL114" s="90">
        <v>11</v>
      </c>
      <c r="AM114" s="90">
        <v>70</v>
      </c>
      <c r="AN114" s="93">
        <v>37940</v>
      </c>
      <c r="AO114" s="93">
        <f t="shared" si="20"/>
        <v>33011</v>
      </c>
      <c r="AP114" t="s">
        <v>665</v>
      </c>
      <c r="AQ114">
        <f t="shared" si="21"/>
        <v>3337940</v>
      </c>
      <c r="AU114">
        <v>29.09</v>
      </c>
      <c r="AV114">
        <v>0.82</v>
      </c>
      <c r="AW114">
        <v>28.27</v>
      </c>
    </row>
    <row r="115" spans="1:49" hidden="1" outlineLevel="1">
      <c r="A115" t="s">
        <v>282</v>
      </c>
      <c r="B115" s="7" t="s">
        <v>11</v>
      </c>
      <c r="C115" s="1">
        <f t="shared" si="11"/>
        <v>674</v>
      </c>
      <c r="D115" s="7">
        <f>IF(N115&gt;0, RANK(N115,(N115:P115,Q115:AE115)),0)</f>
        <v>1</v>
      </c>
      <c r="E115" s="7">
        <f>IF(O115&gt;0,RANK(O115,(N115:P115,Q115:AE115)),0)</f>
        <v>2</v>
      </c>
      <c r="F115" s="7">
        <f t="shared" si="12"/>
        <v>0</v>
      </c>
      <c r="G115" s="53">
        <f t="shared" si="13"/>
        <v>162</v>
      </c>
      <c r="H115" s="56">
        <f t="shared" si="14"/>
        <v>0.24035608308605341</v>
      </c>
      <c r="I115" s="6"/>
      <c r="J115" s="2">
        <f t="shared" si="15"/>
        <v>0.6142433234421365</v>
      </c>
      <c r="K115" s="2">
        <f t="shared" si="16"/>
        <v>0.37388724035608306</v>
      </c>
      <c r="L115" s="2">
        <f t="shared" si="17"/>
        <v>0</v>
      </c>
      <c r="M115" s="2">
        <f t="shared" si="18"/>
        <v>1.1869436201780437E-2</v>
      </c>
      <c r="N115" s="1">
        <v>414</v>
      </c>
      <c r="O115" s="1">
        <v>252</v>
      </c>
      <c r="P115" s="1"/>
      <c r="Q115">
        <v>8</v>
      </c>
      <c r="U115" s="1">
        <v>0</v>
      </c>
      <c r="V115" s="1"/>
      <c r="W115" s="1"/>
      <c r="X115" s="1"/>
      <c r="Y115" s="1"/>
      <c r="Z115" s="1"/>
      <c r="AA115" s="1"/>
      <c r="AB115" s="1"/>
      <c r="AG115" t="str">
        <f t="shared" si="19"/>
        <v>Jackson</v>
      </c>
      <c r="AH115" t="s">
        <v>802</v>
      </c>
      <c r="AI115">
        <v>1</v>
      </c>
      <c r="AK115" s="88">
        <v>33</v>
      </c>
      <c r="AL115" s="90">
        <v>3</v>
      </c>
      <c r="AM115" s="90">
        <v>55</v>
      </c>
      <c r="AN115" s="93">
        <v>38260</v>
      </c>
      <c r="AO115" s="93">
        <f t="shared" si="20"/>
        <v>33003</v>
      </c>
      <c r="AP115" t="s">
        <v>665</v>
      </c>
      <c r="AQ115">
        <f t="shared" si="21"/>
        <v>3338260</v>
      </c>
      <c r="AU115">
        <v>66.94</v>
      </c>
      <c r="AV115">
        <v>0.01</v>
      </c>
      <c r="AW115">
        <v>66.930000000000007</v>
      </c>
    </row>
    <row r="116" spans="1:49" hidden="1" outlineLevel="1">
      <c r="A116" t="s">
        <v>486</v>
      </c>
      <c r="B116" s="7" t="s">
        <v>11</v>
      </c>
      <c r="C116" s="1">
        <f t="shared" si="11"/>
        <v>2748</v>
      </c>
      <c r="D116" s="7">
        <f>IF(N116&gt;0, RANK(N116,(N116:P116,Q116:AE116)),0)</f>
        <v>1</v>
      </c>
      <c r="E116" s="7">
        <f>IF(O116&gt;0,RANK(O116,(N116:P116,Q116:AE116)),0)</f>
        <v>2</v>
      </c>
      <c r="F116" s="7">
        <f t="shared" si="12"/>
        <v>0</v>
      </c>
      <c r="G116" s="53">
        <f t="shared" si="13"/>
        <v>414</v>
      </c>
      <c r="H116" s="56">
        <f t="shared" si="14"/>
        <v>0.15065502183406113</v>
      </c>
      <c r="I116" s="6"/>
      <c r="J116" s="2">
        <f t="shared" si="15"/>
        <v>0.55895196506550215</v>
      </c>
      <c r="K116" s="2">
        <f t="shared" si="16"/>
        <v>0.40829694323144106</v>
      </c>
      <c r="L116" s="2">
        <f t="shared" si="17"/>
        <v>0</v>
      </c>
      <c r="M116" s="2">
        <f t="shared" si="18"/>
        <v>3.2751091703056789E-2</v>
      </c>
      <c r="N116" s="1">
        <v>1536</v>
      </c>
      <c r="O116" s="1">
        <v>1122</v>
      </c>
      <c r="P116" s="1"/>
      <c r="Q116">
        <v>86</v>
      </c>
      <c r="U116" s="1">
        <v>4</v>
      </c>
      <c r="V116" s="1"/>
      <c r="W116" s="1"/>
      <c r="X116" s="1"/>
      <c r="Y116" s="1"/>
      <c r="Z116" s="1"/>
      <c r="AA116" s="1"/>
      <c r="AB116" s="1"/>
      <c r="AG116" t="str">
        <f t="shared" si="19"/>
        <v>Jaffrey</v>
      </c>
      <c r="AH116" t="s">
        <v>12</v>
      </c>
      <c r="AI116">
        <v>2</v>
      </c>
      <c r="AK116" s="88">
        <v>33</v>
      </c>
      <c r="AL116" s="90">
        <v>5</v>
      </c>
      <c r="AM116" s="90">
        <v>40</v>
      </c>
      <c r="AN116" s="93">
        <v>38500</v>
      </c>
      <c r="AO116" s="93">
        <f t="shared" si="20"/>
        <v>33005</v>
      </c>
      <c r="AP116" t="s">
        <v>665</v>
      </c>
      <c r="AQ116">
        <f t="shared" si="21"/>
        <v>3338500</v>
      </c>
      <c r="AU116">
        <v>40.03</v>
      </c>
      <c r="AV116">
        <v>1.73</v>
      </c>
      <c r="AW116">
        <v>38.299999999999997</v>
      </c>
    </row>
    <row r="117" spans="1:49" hidden="1" outlineLevel="1">
      <c r="A117" s="7" t="s">
        <v>536</v>
      </c>
      <c r="B117" s="7" t="s">
        <v>11</v>
      </c>
      <c r="C117" s="1">
        <f t="shared" si="11"/>
        <v>586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 t="shared" si="12"/>
        <v>0</v>
      </c>
      <c r="G117" s="53">
        <f t="shared" si="13"/>
        <v>26</v>
      </c>
      <c r="H117" s="56">
        <f t="shared" si="14"/>
        <v>4.4368600682593858E-2</v>
      </c>
      <c r="I117" s="6"/>
      <c r="J117" s="2">
        <f t="shared" si="15"/>
        <v>0.46075085324232085</v>
      </c>
      <c r="K117" s="2">
        <f t="shared" si="16"/>
        <v>0.50511945392491464</v>
      </c>
      <c r="L117" s="2">
        <f t="shared" si="17"/>
        <v>0</v>
      </c>
      <c r="M117" s="2">
        <f t="shared" si="18"/>
        <v>3.4129692832764569E-2</v>
      </c>
      <c r="N117" s="1">
        <v>270</v>
      </c>
      <c r="O117" s="1">
        <v>296</v>
      </c>
      <c r="P117" s="1"/>
      <c r="Q117">
        <v>19</v>
      </c>
      <c r="U117" s="1">
        <v>1</v>
      </c>
      <c r="V117" s="1"/>
      <c r="W117" s="1"/>
      <c r="X117" s="1"/>
      <c r="Y117" s="1"/>
      <c r="Z117" s="1"/>
      <c r="AA117" s="1"/>
      <c r="AB117" s="1"/>
      <c r="AG117" t="str">
        <f t="shared" si="19"/>
        <v>Jefferson</v>
      </c>
      <c r="AH117" t="s">
        <v>13</v>
      </c>
      <c r="AI117">
        <v>2</v>
      </c>
      <c r="AK117" s="88">
        <v>33</v>
      </c>
      <c r="AL117" s="90">
        <v>7</v>
      </c>
      <c r="AM117" s="90">
        <v>110</v>
      </c>
      <c r="AN117" s="93">
        <v>38820</v>
      </c>
      <c r="AO117" s="93">
        <f t="shared" si="20"/>
        <v>33007</v>
      </c>
      <c r="AP117" t="s">
        <v>665</v>
      </c>
      <c r="AQ117">
        <f t="shared" si="21"/>
        <v>3338820</v>
      </c>
      <c r="AU117">
        <v>50.38</v>
      </c>
      <c r="AV117">
        <v>0.23</v>
      </c>
      <c r="AW117">
        <v>50.16</v>
      </c>
    </row>
    <row r="118" spans="1:49" hidden="1" outlineLevel="1">
      <c r="A118" t="s">
        <v>722</v>
      </c>
      <c r="B118" s="7" t="s">
        <v>11</v>
      </c>
      <c r="C118" s="1">
        <f t="shared" si="11"/>
        <v>11902</v>
      </c>
      <c r="D118" s="7">
        <f>IF(N118&gt;0, RANK(N118,(N118:P118,Q118:AE118)),0)</f>
        <v>1</v>
      </c>
      <c r="E118" s="7">
        <f>IF(O118&gt;0,RANK(O118,(N118:P118,Q118:AE118)),0)</f>
        <v>2</v>
      </c>
      <c r="F118" s="7">
        <f t="shared" si="12"/>
        <v>0</v>
      </c>
      <c r="G118" s="53">
        <f t="shared" si="13"/>
        <v>5187</v>
      </c>
      <c r="H118" s="56">
        <f t="shared" si="14"/>
        <v>0.43580910771298942</v>
      </c>
      <c r="I118" s="6"/>
      <c r="J118" s="2">
        <f t="shared" si="15"/>
        <v>0.69879011930767942</v>
      </c>
      <c r="K118" s="2">
        <f t="shared" si="16"/>
        <v>0.26298101159468995</v>
      </c>
      <c r="L118" s="2">
        <f t="shared" si="17"/>
        <v>0</v>
      </c>
      <c r="M118" s="2">
        <f t="shared" si="18"/>
        <v>3.8228869097630624E-2</v>
      </c>
      <c r="N118" s="1">
        <v>8317</v>
      </c>
      <c r="O118" s="1">
        <v>3130</v>
      </c>
      <c r="P118" s="1"/>
      <c r="Q118">
        <v>438</v>
      </c>
      <c r="U118" s="1">
        <v>17</v>
      </c>
      <c r="V118" s="1"/>
      <c r="W118" s="1"/>
      <c r="X118" s="1"/>
      <c r="Y118" s="1"/>
      <c r="Z118" s="1"/>
      <c r="AA118" s="1"/>
      <c r="AB118" s="1"/>
      <c r="AG118" t="str">
        <f t="shared" si="19"/>
        <v>Keene</v>
      </c>
      <c r="AH118" t="s">
        <v>12</v>
      </c>
      <c r="AI118">
        <v>2</v>
      </c>
      <c r="AK118" s="88">
        <v>33</v>
      </c>
      <c r="AL118" s="90">
        <v>5</v>
      </c>
      <c r="AM118" s="90">
        <v>45</v>
      </c>
      <c r="AN118" s="93">
        <v>39300</v>
      </c>
      <c r="AO118" s="93">
        <f t="shared" si="20"/>
        <v>33005</v>
      </c>
      <c r="AP118" t="s">
        <v>146</v>
      </c>
      <c r="AQ118">
        <f t="shared" si="21"/>
        <v>3339300</v>
      </c>
      <c r="AU118">
        <v>37.56</v>
      </c>
      <c r="AV118">
        <v>0.25</v>
      </c>
      <c r="AW118">
        <v>37.31</v>
      </c>
    </row>
    <row r="119" spans="1:49" hidden="1" outlineLevel="1">
      <c r="A119" t="s">
        <v>723</v>
      </c>
      <c r="B119" s="7" t="s">
        <v>11</v>
      </c>
      <c r="C119" s="1">
        <f t="shared" si="11"/>
        <v>1419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 t="shared" si="12"/>
        <v>0</v>
      </c>
      <c r="G119" s="53">
        <f t="shared" si="13"/>
        <v>52</v>
      </c>
      <c r="H119" s="56">
        <f t="shared" si="14"/>
        <v>3.6645525017618044E-2</v>
      </c>
      <c r="I119" s="6"/>
      <c r="J119" s="2">
        <f t="shared" si="15"/>
        <v>0.47357293868921774</v>
      </c>
      <c r="K119" s="2">
        <f t="shared" si="16"/>
        <v>0.51021846370683577</v>
      </c>
      <c r="L119" s="2">
        <f t="shared" si="17"/>
        <v>0</v>
      </c>
      <c r="M119" s="2">
        <f t="shared" si="18"/>
        <v>1.620859760394644E-2</v>
      </c>
      <c r="N119" s="1">
        <v>672</v>
      </c>
      <c r="O119" s="1">
        <v>724</v>
      </c>
      <c r="P119" s="1"/>
      <c r="Q119">
        <v>23</v>
      </c>
      <c r="U119" s="1">
        <v>0</v>
      </c>
      <c r="V119" s="1"/>
      <c r="W119" s="1"/>
      <c r="X119" s="1"/>
      <c r="Y119" s="1"/>
      <c r="Z119" s="1"/>
      <c r="AA119" s="1"/>
      <c r="AB119" s="1"/>
      <c r="AG119" t="str">
        <f t="shared" si="19"/>
        <v>Kensington</v>
      </c>
      <c r="AH119" t="s">
        <v>294</v>
      </c>
      <c r="AI119">
        <v>1</v>
      </c>
      <c r="AK119" s="88">
        <v>33</v>
      </c>
      <c r="AL119" s="90">
        <v>15</v>
      </c>
      <c r="AM119" s="90">
        <v>85</v>
      </c>
      <c r="AN119" s="93">
        <v>39780</v>
      </c>
      <c r="AO119" s="93">
        <f t="shared" si="20"/>
        <v>33015</v>
      </c>
      <c r="AP119" t="s">
        <v>665</v>
      </c>
      <c r="AQ119">
        <f t="shared" si="21"/>
        <v>3339780</v>
      </c>
      <c r="AU119">
        <v>11.96</v>
      </c>
      <c r="AV119">
        <v>0.01</v>
      </c>
      <c r="AW119">
        <v>11.95</v>
      </c>
    </row>
    <row r="120" spans="1:49" hidden="1" outlineLevel="1">
      <c r="A120" t="s">
        <v>370</v>
      </c>
      <c r="B120" s="7" t="s">
        <v>11</v>
      </c>
      <c r="C120" s="1">
        <f t="shared" si="11"/>
        <v>3356</v>
      </c>
      <c r="D120" s="7">
        <f>IF(N120&gt;0, RANK(N120,(N120:P120,Q120:AE120)),0)</f>
        <v>1</v>
      </c>
      <c r="E120" s="7">
        <f>IF(O120&gt;0,RANK(O120,(N120:P120,Q120:AE120)),0)</f>
        <v>2</v>
      </c>
      <c r="F120" s="7">
        <f t="shared" si="12"/>
        <v>0</v>
      </c>
      <c r="G120" s="53">
        <f t="shared" si="13"/>
        <v>40</v>
      </c>
      <c r="H120" s="56">
        <f t="shared" si="14"/>
        <v>1.1918951132300357E-2</v>
      </c>
      <c r="I120" s="6"/>
      <c r="J120" s="2">
        <f t="shared" si="15"/>
        <v>0.49046483909415972</v>
      </c>
      <c r="K120" s="2">
        <f t="shared" si="16"/>
        <v>0.47854588796185937</v>
      </c>
      <c r="L120" s="2">
        <f t="shared" si="17"/>
        <v>0</v>
      </c>
      <c r="M120" s="2">
        <f t="shared" si="18"/>
        <v>3.0989272943980906E-2</v>
      </c>
      <c r="N120" s="1">
        <v>1646</v>
      </c>
      <c r="O120" s="1">
        <v>1606</v>
      </c>
      <c r="P120" s="1"/>
      <c r="Q120">
        <v>101</v>
      </c>
      <c r="U120" s="1">
        <v>3</v>
      </c>
      <c r="V120" s="1"/>
      <c r="W120" s="1"/>
      <c r="X120" s="1"/>
      <c r="Y120" s="1"/>
      <c r="Z120" s="1"/>
      <c r="AA120" s="1"/>
      <c r="AB120" s="1"/>
      <c r="AG120" t="str">
        <f t="shared" si="19"/>
        <v>Kingston</v>
      </c>
      <c r="AH120" t="s">
        <v>294</v>
      </c>
      <c r="AI120">
        <v>1</v>
      </c>
      <c r="AK120" s="88">
        <v>33</v>
      </c>
      <c r="AL120" s="90">
        <v>15</v>
      </c>
      <c r="AM120" s="90">
        <v>90</v>
      </c>
      <c r="AN120" s="93">
        <v>40100</v>
      </c>
      <c r="AO120" s="93">
        <f t="shared" si="20"/>
        <v>33015</v>
      </c>
      <c r="AP120" t="s">
        <v>665</v>
      </c>
      <c r="AQ120">
        <f t="shared" si="21"/>
        <v>3340100</v>
      </c>
      <c r="AU120">
        <v>20.88</v>
      </c>
      <c r="AV120">
        <v>1.26</v>
      </c>
      <c r="AW120">
        <v>19.62</v>
      </c>
    </row>
    <row r="121" spans="1:49" hidden="1" outlineLevel="1">
      <c r="A121" t="s">
        <v>809</v>
      </c>
      <c r="B121" s="7" t="s">
        <v>11</v>
      </c>
      <c r="C121" s="1">
        <f t="shared" si="11"/>
        <v>7716</v>
      </c>
      <c r="D121" s="7">
        <f>IF(N121&gt;0, RANK(N121,(N121:P121,Q121:AE121)),0)</f>
        <v>1</v>
      </c>
      <c r="E121" s="7">
        <f>IF(O121&gt;0,RANK(O121,(N121:P121,Q121:AE121)),0)</f>
        <v>2</v>
      </c>
      <c r="F121" s="7">
        <f t="shared" si="12"/>
        <v>0</v>
      </c>
      <c r="G121" s="53">
        <f t="shared" si="13"/>
        <v>560</v>
      </c>
      <c r="H121" s="56">
        <f t="shared" si="14"/>
        <v>7.257646448937273E-2</v>
      </c>
      <c r="I121" s="6"/>
      <c r="J121" s="2">
        <f t="shared" si="15"/>
        <v>0.52397615344738202</v>
      </c>
      <c r="K121" s="2">
        <f t="shared" si="16"/>
        <v>0.4513996889580093</v>
      </c>
      <c r="L121" s="2">
        <f t="shared" si="17"/>
        <v>0</v>
      </c>
      <c r="M121" s="2">
        <f t="shared" si="18"/>
        <v>2.4624157594608675E-2</v>
      </c>
      <c r="N121" s="1">
        <v>4043</v>
      </c>
      <c r="O121" s="1">
        <v>3483</v>
      </c>
      <c r="P121" s="1"/>
      <c r="Q121">
        <v>184</v>
      </c>
      <c r="U121" s="1">
        <v>6</v>
      </c>
      <c r="V121" s="1"/>
      <c r="W121" s="1"/>
      <c r="X121" s="1"/>
      <c r="Y121" s="1"/>
      <c r="Z121" s="1"/>
      <c r="AA121" s="1"/>
      <c r="AB121" s="1"/>
      <c r="AG121" t="str">
        <f t="shared" si="19"/>
        <v>Laconia</v>
      </c>
      <c r="AH121" t="s">
        <v>312</v>
      </c>
      <c r="AI121">
        <v>1</v>
      </c>
      <c r="AK121" s="88">
        <v>33</v>
      </c>
      <c r="AL121" s="90">
        <v>1</v>
      </c>
      <c r="AM121" s="90">
        <v>35</v>
      </c>
      <c r="AN121" s="93">
        <v>40180</v>
      </c>
      <c r="AO121" s="93">
        <f t="shared" si="20"/>
        <v>33001</v>
      </c>
      <c r="AP121" t="s">
        <v>146</v>
      </c>
      <c r="AQ121">
        <f t="shared" si="21"/>
        <v>3340180</v>
      </c>
      <c r="AU121">
        <v>26.58</v>
      </c>
      <c r="AV121">
        <v>6.3</v>
      </c>
      <c r="AW121">
        <v>20.28</v>
      </c>
    </row>
    <row r="122" spans="1:49" hidden="1" outlineLevel="1">
      <c r="A122" t="s">
        <v>371</v>
      </c>
      <c r="B122" s="7" t="s">
        <v>11</v>
      </c>
      <c r="C122" s="1">
        <f t="shared" si="11"/>
        <v>1602</v>
      </c>
      <c r="D122" s="7">
        <f>IF(N122&gt;0, RANK(N122,(N122:P122,Q122:AE122)),0)</f>
        <v>1</v>
      </c>
      <c r="E122" s="7">
        <f>IF(O122&gt;0,RANK(O122,(N122:P122,Q122:AE122)),0)</f>
        <v>2</v>
      </c>
      <c r="F122" s="7">
        <f t="shared" si="12"/>
        <v>0</v>
      </c>
      <c r="G122" s="53">
        <f t="shared" si="13"/>
        <v>142</v>
      </c>
      <c r="H122" s="56">
        <f t="shared" si="14"/>
        <v>8.8639200998751555E-2</v>
      </c>
      <c r="I122" s="6"/>
      <c r="J122" s="2">
        <f t="shared" si="15"/>
        <v>0.52996254681647936</v>
      </c>
      <c r="K122" s="2">
        <f t="shared" si="16"/>
        <v>0.44132334581772786</v>
      </c>
      <c r="L122" s="2">
        <f t="shared" si="17"/>
        <v>0</v>
      </c>
      <c r="M122" s="2">
        <f t="shared" si="18"/>
        <v>2.8714107365792774E-2</v>
      </c>
      <c r="N122" s="1">
        <v>849</v>
      </c>
      <c r="O122" s="1">
        <v>707</v>
      </c>
      <c r="P122" s="1"/>
      <c r="Q122">
        <v>39</v>
      </c>
      <c r="U122" s="1">
        <v>7</v>
      </c>
      <c r="V122" s="1"/>
      <c r="W122" s="1"/>
      <c r="X122" s="1"/>
      <c r="Y122" s="1"/>
      <c r="Z122" s="1"/>
      <c r="AA122" s="1"/>
      <c r="AB122" s="1"/>
      <c r="AG122" t="str">
        <f t="shared" si="19"/>
        <v>Lancaster</v>
      </c>
      <c r="AH122" t="s">
        <v>13</v>
      </c>
      <c r="AI122">
        <v>2</v>
      </c>
      <c r="AK122" s="88">
        <v>33</v>
      </c>
      <c r="AL122" s="90">
        <v>7</v>
      </c>
      <c r="AM122" s="90">
        <v>120</v>
      </c>
      <c r="AN122" s="93">
        <v>40420</v>
      </c>
      <c r="AO122" s="93">
        <f t="shared" si="20"/>
        <v>33007</v>
      </c>
      <c r="AP122" t="s">
        <v>665</v>
      </c>
      <c r="AQ122">
        <f t="shared" si="21"/>
        <v>3340420</v>
      </c>
      <c r="AU122">
        <v>51.27</v>
      </c>
      <c r="AV122">
        <v>1.17</v>
      </c>
      <c r="AW122">
        <v>50.1</v>
      </c>
    </row>
    <row r="123" spans="1:49" hidden="1" outlineLevel="1">
      <c r="A123" t="s">
        <v>810</v>
      </c>
      <c r="B123" s="7" t="s">
        <v>11</v>
      </c>
      <c r="C123" s="1">
        <f t="shared" si="11"/>
        <v>249</v>
      </c>
      <c r="D123" s="7">
        <f>IF(N123&gt;0, RANK(N123,(N123:P123,Q123:AE123)),0)</f>
        <v>1</v>
      </c>
      <c r="E123" s="7">
        <f>IF(O123&gt;0,RANK(O123,(N123:P123,Q123:AE123)),0)</f>
        <v>2</v>
      </c>
      <c r="F123" s="7">
        <f t="shared" si="12"/>
        <v>0</v>
      </c>
      <c r="G123" s="53">
        <f t="shared" si="13"/>
        <v>22</v>
      </c>
      <c r="H123" s="56">
        <f t="shared" si="14"/>
        <v>8.8353413654618476E-2</v>
      </c>
      <c r="I123" s="6"/>
      <c r="J123" s="2">
        <f t="shared" si="15"/>
        <v>0.52610441767068272</v>
      </c>
      <c r="K123" s="2">
        <f t="shared" si="16"/>
        <v>0.43775100401606426</v>
      </c>
      <c r="L123" s="2">
        <f t="shared" si="17"/>
        <v>0</v>
      </c>
      <c r="M123" s="2">
        <f t="shared" si="18"/>
        <v>3.6144578313253017E-2</v>
      </c>
      <c r="N123" s="1">
        <v>131</v>
      </c>
      <c r="O123" s="1">
        <v>109</v>
      </c>
      <c r="P123" s="1"/>
      <c r="Q123">
        <v>9</v>
      </c>
      <c r="U123" s="1">
        <v>0</v>
      </c>
      <c r="V123" s="1"/>
      <c r="W123" s="1"/>
      <c r="X123" s="1"/>
      <c r="Y123" s="1"/>
      <c r="Z123" s="1"/>
      <c r="AA123" s="1"/>
      <c r="AB123" s="1"/>
      <c r="AG123" t="str">
        <f t="shared" si="19"/>
        <v>Landaff</v>
      </c>
      <c r="AH123" t="s">
        <v>14</v>
      </c>
      <c r="AI123">
        <v>2</v>
      </c>
      <c r="AK123" s="88">
        <v>33</v>
      </c>
      <c r="AL123" s="90">
        <v>9</v>
      </c>
      <c r="AM123" s="90">
        <v>105</v>
      </c>
      <c r="AN123" s="93">
        <v>40660</v>
      </c>
      <c r="AO123" s="93">
        <f t="shared" si="20"/>
        <v>33009</v>
      </c>
      <c r="AP123" t="s">
        <v>665</v>
      </c>
      <c r="AQ123">
        <f t="shared" si="21"/>
        <v>3340660</v>
      </c>
      <c r="AU123">
        <v>28.45</v>
      </c>
      <c r="AV123">
        <v>7.0000000000000007E-2</v>
      </c>
      <c r="AW123">
        <v>28.39</v>
      </c>
    </row>
    <row r="124" spans="1:49" hidden="1" outlineLevel="1">
      <c r="A124" t="s">
        <v>811</v>
      </c>
      <c r="B124" s="7" t="s">
        <v>11</v>
      </c>
      <c r="C124" s="1">
        <f t="shared" si="11"/>
        <v>384</v>
      </c>
      <c r="D124" s="7">
        <f>IF(N124&gt;0, RANK(N124,(N124:P124,Q124:AE124)),0)</f>
        <v>1</v>
      </c>
      <c r="E124" s="7">
        <f>IF(O124&gt;0,RANK(O124,(N124:P124,Q124:AE124)),0)</f>
        <v>2</v>
      </c>
      <c r="F124" s="7">
        <f t="shared" si="12"/>
        <v>0</v>
      </c>
      <c r="G124" s="53">
        <f t="shared" si="13"/>
        <v>105</v>
      </c>
      <c r="H124" s="56">
        <f t="shared" si="14"/>
        <v>0.2734375</v>
      </c>
      <c r="I124" s="6"/>
      <c r="J124" s="2">
        <f t="shared" si="15"/>
        <v>0.6171875</v>
      </c>
      <c r="K124" s="2">
        <f t="shared" si="16"/>
        <v>0.34375</v>
      </c>
      <c r="L124" s="2">
        <f t="shared" si="17"/>
        <v>0</v>
      </c>
      <c r="M124" s="2">
        <f t="shared" si="18"/>
        <v>3.90625E-2</v>
      </c>
      <c r="N124" s="1">
        <v>237</v>
      </c>
      <c r="O124" s="1">
        <v>132</v>
      </c>
      <c r="P124" s="1"/>
      <c r="Q124">
        <v>11</v>
      </c>
      <c r="U124" s="1">
        <v>4</v>
      </c>
      <c r="V124" s="1"/>
      <c r="W124" s="1"/>
      <c r="X124" s="1"/>
      <c r="Y124" s="1"/>
      <c r="Z124" s="1"/>
      <c r="AA124" s="1"/>
      <c r="AB124" s="1"/>
      <c r="AG124" t="str">
        <f t="shared" si="19"/>
        <v>Langdon</v>
      </c>
      <c r="AH124" t="s">
        <v>985</v>
      </c>
      <c r="AI124">
        <v>2</v>
      </c>
      <c r="AK124" s="88">
        <v>33</v>
      </c>
      <c r="AL124" s="90">
        <v>19</v>
      </c>
      <c r="AM124" s="90">
        <v>40</v>
      </c>
      <c r="AN124" s="93">
        <v>40900</v>
      </c>
      <c r="AO124" s="93">
        <f t="shared" si="20"/>
        <v>33019</v>
      </c>
      <c r="AP124" t="s">
        <v>665</v>
      </c>
      <c r="AQ124">
        <f t="shared" si="21"/>
        <v>3340900</v>
      </c>
      <c r="AU124">
        <v>16.329999999999998</v>
      </c>
      <c r="AV124">
        <v>0.06</v>
      </c>
      <c r="AW124">
        <v>16.27</v>
      </c>
    </row>
    <row r="125" spans="1:49" hidden="1" outlineLevel="1">
      <c r="A125" t="s">
        <v>219</v>
      </c>
      <c r="B125" s="7" t="s">
        <v>11</v>
      </c>
      <c r="C125" s="1">
        <f t="shared" si="11"/>
        <v>6721</v>
      </c>
      <c r="D125" s="7">
        <f>IF(N125&gt;0, RANK(N125,(N125:P125,Q125:AE125)),0)</f>
        <v>1</v>
      </c>
      <c r="E125" s="7">
        <f>IF(O125&gt;0,RANK(O125,(N125:P125,Q125:AE125)),0)</f>
        <v>2</v>
      </c>
      <c r="F125" s="7">
        <f t="shared" si="12"/>
        <v>0</v>
      </c>
      <c r="G125" s="53">
        <f t="shared" si="13"/>
        <v>2829</v>
      </c>
      <c r="H125" s="56">
        <f t="shared" si="14"/>
        <v>0.42091950602588901</v>
      </c>
      <c r="I125" s="6"/>
      <c r="J125" s="2">
        <f t="shared" si="15"/>
        <v>0.69602737687844074</v>
      </c>
      <c r="K125" s="2">
        <f t="shared" si="16"/>
        <v>0.27510787085255173</v>
      </c>
      <c r="L125" s="2">
        <f t="shared" si="17"/>
        <v>0</v>
      </c>
      <c r="M125" s="2">
        <f t="shared" si="18"/>
        <v>2.8864752269007532E-2</v>
      </c>
      <c r="N125" s="1">
        <v>4678</v>
      </c>
      <c r="O125" s="1">
        <v>1849</v>
      </c>
      <c r="P125" s="1"/>
      <c r="Q125">
        <v>191</v>
      </c>
      <c r="U125" s="1">
        <v>3</v>
      </c>
      <c r="V125" s="1"/>
      <c r="W125" s="1"/>
      <c r="X125" s="1"/>
      <c r="Y125" s="1"/>
      <c r="Z125" s="1"/>
      <c r="AA125" s="1"/>
      <c r="AB125" s="1"/>
      <c r="AG125" t="str">
        <f t="shared" si="19"/>
        <v>Lebanon</v>
      </c>
      <c r="AH125" t="s">
        <v>14</v>
      </c>
      <c r="AI125">
        <v>2</v>
      </c>
      <c r="AK125" s="88">
        <v>33</v>
      </c>
      <c r="AL125" s="90">
        <v>9</v>
      </c>
      <c r="AM125" s="90">
        <v>110</v>
      </c>
      <c r="AN125" s="93">
        <v>41300</v>
      </c>
      <c r="AO125" s="93">
        <f t="shared" si="20"/>
        <v>33009</v>
      </c>
      <c r="AP125" t="s">
        <v>146</v>
      </c>
      <c r="AQ125">
        <f t="shared" si="21"/>
        <v>3341300</v>
      </c>
      <c r="AU125">
        <v>41.36</v>
      </c>
      <c r="AV125">
        <v>0.99</v>
      </c>
      <c r="AW125">
        <v>40.36</v>
      </c>
    </row>
    <row r="126" spans="1:49" hidden="1" outlineLevel="1">
      <c r="A126" t="s">
        <v>784</v>
      </c>
      <c r="B126" s="7" t="s">
        <v>11</v>
      </c>
      <c r="C126" s="1">
        <f t="shared" si="11"/>
        <v>2559</v>
      </c>
      <c r="D126" s="7">
        <f>IF(N126&gt;0, RANK(N126,(N126:P126,Q126:AE126)),0)</f>
        <v>1</v>
      </c>
      <c r="E126" s="7">
        <f>IF(O126&gt;0,RANK(O126,(N126:P126,Q126:AE126)),0)</f>
        <v>2</v>
      </c>
      <c r="F126" s="7">
        <f t="shared" si="12"/>
        <v>0</v>
      </c>
      <c r="G126" s="53">
        <f t="shared" si="13"/>
        <v>854</v>
      </c>
      <c r="H126" s="56">
        <f t="shared" si="14"/>
        <v>0.33372411098085192</v>
      </c>
      <c r="I126" s="6"/>
      <c r="J126" s="2">
        <f t="shared" si="15"/>
        <v>0.65377100429855417</v>
      </c>
      <c r="K126" s="2">
        <f t="shared" si="16"/>
        <v>0.32004689331770225</v>
      </c>
      <c r="L126" s="2">
        <f t="shared" si="17"/>
        <v>0</v>
      </c>
      <c r="M126" s="2">
        <f t="shared" si="18"/>
        <v>2.6182102383743577E-2</v>
      </c>
      <c r="N126" s="1">
        <v>1673</v>
      </c>
      <c r="O126" s="1">
        <v>819</v>
      </c>
      <c r="P126" s="1"/>
      <c r="Q126">
        <v>67</v>
      </c>
      <c r="U126" s="1">
        <v>0</v>
      </c>
      <c r="V126" s="1"/>
      <c r="W126" s="1"/>
      <c r="X126" s="1"/>
      <c r="Y126" s="1"/>
      <c r="Z126" s="1"/>
      <c r="AA126" s="1"/>
      <c r="AB126" s="1"/>
      <c r="AG126" t="str">
        <f t="shared" si="19"/>
        <v>Lee</v>
      </c>
      <c r="AH126" t="s">
        <v>317</v>
      </c>
      <c r="AI126">
        <v>1</v>
      </c>
      <c r="AK126" s="88">
        <v>33</v>
      </c>
      <c r="AL126" s="90">
        <v>17</v>
      </c>
      <c r="AM126" s="90">
        <v>25</v>
      </c>
      <c r="AN126" s="93">
        <v>41460</v>
      </c>
      <c r="AO126" s="93">
        <f t="shared" si="20"/>
        <v>33017</v>
      </c>
      <c r="AP126" t="s">
        <v>665</v>
      </c>
      <c r="AQ126">
        <f t="shared" si="21"/>
        <v>3341460</v>
      </c>
      <c r="AU126">
        <v>20.16</v>
      </c>
      <c r="AV126">
        <v>0.21</v>
      </c>
      <c r="AW126">
        <v>19.95</v>
      </c>
    </row>
    <row r="127" spans="1:49" hidden="1" outlineLevel="1">
      <c r="A127" t="s">
        <v>812</v>
      </c>
      <c r="B127" s="7" t="s">
        <v>11</v>
      </c>
      <c r="C127" s="1">
        <f t="shared" si="11"/>
        <v>578</v>
      </c>
      <c r="D127" s="7">
        <f>IF(N127&gt;0, RANK(N127,(N127:P127,Q127:AE127)),0)</f>
        <v>1</v>
      </c>
      <c r="E127" s="7">
        <f>IF(O127&gt;0,RANK(O127,(N127:P127,Q127:AE127)),0)</f>
        <v>2</v>
      </c>
      <c r="F127" s="7">
        <f t="shared" si="12"/>
        <v>0</v>
      </c>
      <c r="G127" s="53">
        <f t="shared" si="13"/>
        <v>10</v>
      </c>
      <c r="H127" s="56">
        <f t="shared" si="14"/>
        <v>1.7301038062283738E-2</v>
      </c>
      <c r="I127" s="6"/>
      <c r="J127" s="2">
        <f t="shared" si="15"/>
        <v>0.49307958477508651</v>
      </c>
      <c r="K127" s="2">
        <f t="shared" si="16"/>
        <v>0.47577854671280279</v>
      </c>
      <c r="L127" s="2">
        <f t="shared" si="17"/>
        <v>0</v>
      </c>
      <c r="M127" s="2">
        <f t="shared" si="18"/>
        <v>3.1141868512110704E-2</v>
      </c>
      <c r="N127" s="1">
        <v>285</v>
      </c>
      <c r="O127" s="1">
        <v>275</v>
      </c>
      <c r="P127" s="1"/>
      <c r="Q127">
        <v>18</v>
      </c>
      <c r="U127" s="1">
        <v>0</v>
      </c>
      <c r="V127" s="1"/>
      <c r="W127" s="1"/>
      <c r="X127" s="1"/>
      <c r="Y127" s="1"/>
      <c r="Z127" s="1"/>
      <c r="AA127" s="1"/>
      <c r="AB127" s="1"/>
      <c r="AG127" t="str">
        <f t="shared" si="19"/>
        <v>Lempster</v>
      </c>
      <c r="AH127" t="s">
        <v>985</v>
      </c>
      <c r="AI127">
        <v>2</v>
      </c>
      <c r="AK127" s="88">
        <v>33</v>
      </c>
      <c r="AL127" s="90">
        <v>19</v>
      </c>
      <c r="AM127" s="90">
        <v>45</v>
      </c>
      <c r="AN127" s="93">
        <v>41700</v>
      </c>
      <c r="AO127" s="93">
        <f t="shared" si="20"/>
        <v>33019</v>
      </c>
      <c r="AP127" t="s">
        <v>665</v>
      </c>
      <c r="AQ127">
        <f t="shared" si="21"/>
        <v>3341700</v>
      </c>
      <c r="AU127">
        <v>32.770000000000003</v>
      </c>
      <c r="AV127">
        <v>0.43</v>
      </c>
      <c r="AW127">
        <v>32.340000000000003</v>
      </c>
    </row>
    <row r="128" spans="1:49" hidden="1" outlineLevel="1">
      <c r="A128" s="7" t="s">
        <v>750</v>
      </c>
      <c r="B128" s="7" t="s">
        <v>11</v>
      </c>
      <c r="C128" s="1">
        <f t="shared" si="11"/>
        <v>776</v>
      </c>
      <c r="D128" s="7">
        <f>IF(N128&gt;0, RANK(N128,(N128:P128,Q128:AE128)),0)</f>
        <v>1</v>
      </c>
      <c r="E128" s="7">
        <f>IF(O128&gt;0,RANK(O128,(N128:P128,Q128:AE128)),0)</f>
        <v>2</v>
      </c>
      <c r="F128" s="7">
        <f t="shared" si="12"/>
        <v>0</v>
      </c>
      <c r="G128" s="53">
        <f t="shared" si="13"/>
        <v>123</v>
      </c>
      <c r="H128" s="56">
        <f t="shared" si="14"/>
        <v>0.15850515463917525</v>
      </c>
      <c r="I128" s="6"/>
      <c r="J128" s="2">
        <f t="shared" si="15"/>
        <v>0.56185567010309279</v>
      </c>
      <c r="K128" s="2">
        <f t="shared" si="16"/>
        <v>0.40335051546391754</v>
      </c>
      <c r="L128" s="2">
        <f t="shared" si="17"/>
        <v>0</v>
      </c>
      <c r="M128" s="2">
        <f t="shared" si="18"/>
        <v>3.4793814432989678E-2</v>
      </c>
      <c r="N128" s="1">
        <v>436</v>
      </c>
      <c r="O128" s="1">
        <v>313</v>
      </c>
      <c r="P128" s="1"/>
      <c r="Q128">
        <v>25</v>
      </c>
      <c r="U128" s="1">
        <v>2</v>
      </c>
      <c r="V128" s="1"/>
      <c r="W128" s="1"/>
      <c r="X128" s="1"/>
      <c r="Y128" s="1"/>
      <c r="Z128" s="1"/>
      <c r="AA128" s="1"/>
      <c r="AB128" s="1"/>
      <c r="AG128" t="str">
        <f t="shared" si="19"/>
        <v>Lincoln</v>
      </c>
      <c r="AH128" t="s">
        <v>14</v>
      </c>
      <c r="AI128">
        <v>2</v>
      </c>
      <c r="AK128" s="88">
        <v>33</v>
      </c>
      <c r="AL128" s="90">
        <v>9</v>
      </c>
      <c r="AM128" s="90">
        <v>115</v>
      </c>
      <c r="AN128" s="93">
        <v>41860</v>
      </c>
      <c r="AO128" s="93">
        <f t="shared" si="20"/>
        <v>33009</v>
      </c>
      <c r="AP128" t="s">
        <v>665</v>
      </c>
      <c r="AQ128">
        <f t="shared" si="21"/>
        <v>3341860</v>
      </c>
      <c r="AU128">
        <v>130.91999999999999</v>
      </c>
      <c r="AV128">
        <v>0.22</v>
      </c>
      <c r="AW128">
        <v>130.69999999999999</v>
      </c>
    </row>
    <row r="129" spans="1:49" hidden="1" outlineLevel="1">
      <c r="A129" t="s">
        <v>220</v>
      </c>
      <c r="B129" s="7" t="s">
        <v>11</v>
      </c>
      <c r="C129" s="1">
        <f t="shared" si="11"/>
        <v>707</v>
      </c>
      <c r="D129" s="7">
        <f>IF(N129&gt;0, RANK(N129,(N129:P129,Q129:AE129)),0)</f>
        <v>1</v>
      </c>
      <c r="E129" s="7">
        <f>IF(O129&gt;0,RANK(O129,(N129:P129,Q129:AE129)),0)</f>
        <v>2</v>
      </c>
      <c r="F129" s="7">
        <f t="shared" si="12"/>
        <v>0</v>
      </c>
      <c r="G129" s="53">
        <f t="shared" si="13"/>
        <v>104</v>
      </c>
      <c r="H129" s="56">
        <f t="shared" si="14"/>
        <v>0.1471004243281471</v>
      </c>
      <c r="I129" s="6"/>
      <c r="J129" s="2">
        <f t="shared" si="15"/>
        <v>0.55021216407355023</v>
      </c>
      <c r="K129" s="2">
        <f t="shared" si="16"/>
        <v>0.4031117397454031</v>
      </c>
      <c r="L129" s="2">
        <f t="shared" si="17"/>
        <v>0</v>
      </c>
      <c r="M129" s="2">
        <f t="shared" si="18"/>
        <v>4.6676096181046678E-2</v>
      </c>
      <c r="N129" s="1">
        <v>389</v>
      </c>
      <c r="O129" s="1">
        <v>285</v>
      </c>
      <c r="P129" s="1"/>
      <c r="Q129">
        <v>33</v>
      </c>
      <c r="U129" s="1">
        <v>0</v>
      </c>
      <c r="V129" s="1"/>
      <c r="W129" s="1"/>
      <c r="X129" s="1"/>
      <c r="Y129" s="1"/>
      <c r="Z129" s="1"/>
      <c r="AA129" s="1"/>
      <c r="AB129" s="1"/>
      <c r="AG129" t="str">
        <f t="shared" si="19"/>
        <v>Lisbon</v>
      </c>
      <c r="AH129" t="s">
        <v>14</v>
      </c>
      <c r="AI129">
        <v>2</v>
      </c>
      <c r="AK129" s="88">
        <v>33</v>
      </c>
      <c r="AL129" s="90">
        <v>9</v>
      </c>
      <c r="AM129" s="90">
        <v>120</v>
      </c>
      <c r="AN129" s="93">
        <v>42020</v>
      </c>
      <c r="AO129" s="93">
        <f t="shared" si="20"/>
        <v>33009</v>
      </c>
      <c r="AP129" t="s">
        <v>665</v>
      </c>
      <c r="AQ129">
        <f t="shared" si="21"/>
        <v>3342020</v>
      </c>
      <c r="AU129">
        <v>26.68</v>
      </c>
      <c r="AV129">
        <v>0.16</v>
      </c>
      <c r="AW129">
        <v>26.51</v>
      </c>
    </row>
    <row r="130" spans="1:49" hidden="1" outlineLevel="1">
      <c r="A130" t="s">
        <v>747</v>
      </c>
      <c r="B130" s="7" t="s">
        <v>11</v>
      </c>
      <c r="C130" s="1">
        <f t="shared" si="11"/>
        <v>4600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 t="shared" si="12"/>
        <v>0</v>
      </c>
      <c r="G130" s="53">
        <f t="shared" si="13"/>
        <v>255</v>
      </c>
      <c r="H130" s="56">
        <f t="shared" si="14"/>
        <v>5.5434782608695651E-2</v>
      </c>
      <c r="I130" s="6"/>
      <c r="J130" s="2">
        <f t="shared" si="15"/>
        <v>0.45413043478260867</v>
      </c>
      <c r="K130" s="2">
        <f t="shared" si="16"/>
        <v>0.50956521739130434</v>
      </c>
      <c r="L130" s="2">
        <f t="shared" si="17"/>
        <v>0</v>
      </c>
      <c r="M130" s="2">
        <f t="shared" si="18"/>
        <v>3.6304347826086936E-2</v>
      </c>
      <c r="N130" s="1">
        <v>2089</v>
      </c>
      <c r="O130" s="1">
        <v>2344</v>
      </c>
      <c r="P130" s="1"/>
      <c r="Q130">
        <v>161</v>
      </c>
      <c r="U130" s="1">
        <v>6</v>
      </c>
      <c r="V130" s="1"/>
      <c r="W130" s="1"/>
      <c r="X130" s="1"/>
      <c r="Y130" s="1"/>
      <c r="Z130" s="1"/>
      <c r="AA130" s="1"/>
      <c r="AB130" s="1"/>
      <c r="AG130" t="str">
        <f t="shared" si="19"/>
        <v>Litchfield</v>
      </c>
      <c r="AH130" t="s">
        <v>15</v>
      </c>
      <c r="AI130">
        <v>2</v>
      </c>
      <c r="AK130" s="88">
        <v>33</v>
      </c>
      <c r="AL130" s="90">
        <v>11</v>
      </c>
      <c r="AM130" s="90">
        <v>75</v>
      </c>
      <c r="AN130" s="93">
        <v>42260</v>
      </c>
      <c r="AO130" s="93">
        <f t="shared" si="20"/>
        <v>33011</v>
      </c>
      <c r="AP130" t="s">
        <v>665</v>
      </c>
      <c r="AQ130">
        <f t="shared" si="21"/>
        <v>3342260</v>
      </c>
      <c r="AU130">
        <v>15.45</v>
      </c>
      <c r="AV130">
        <v>0.35</v>
      </c>
      <c r="AW130">
        <v>15.1</v>
      </c>
    </row>
    <row r="131" spans="1:49" hidden="1" outlineLevel="1">
      <c r="A131" t="s">
        <v>392</v>
      </c>
      <c r="B131" s="7" t="s">
        <v>11</v>
      </c>
      <c r="C131" s="1">
        <f t="shared" ref="C131:C194" si="22">SUM(N131:AE131)</f>
        <v>2870</v>
      </c>
      <c r="D131" s="7">
        <f>IF(N131&gt;0, RANK(N131,(N131:P131,Q131:AE131)),0)</f>
        <v>1</v>
      </c>
      <c r="E131" s="7">
        <f>IF(O131&gt;0,RANK(O131,(N131:P131,Q131:AE131)),0)</f>
        <v>2</v>
      </c>
      <c r="F131" s="7">
        <f t="shared" ref="F131:F194" si="23">IF(P131&gt;0,RANK(P131,(N131:AE131)),0)</f>
        <v>0</v>
      </c>
      <c r="G131" s="53">
        <f t="shared" ref="G131:G194" si="24">IF(C131&gt;0,MAX(N131:P131)-LARGE(N131:P131,2),0)</f>
        <v>366</v>
      </c>
      <c r="H131" s="56">
        <f t="shared" ref="H131:H194" si="25">IF(C131&gt;0,G131/C131,0)</f>
        <v>0.12752613240418118</v>
      </c>
      <c r="I131" s="6"/>
      <c r="J131" s="2">
        <f t="shared" ref="J131:J194" si="26">IF(C131=0,"-",N131/C131)</f>
        <v>0.54808362369337982</v>
      </c>
      <c r="K131" s="2">
        <f t="shared" ref="K131:K194" si="27">IF(C131=0,"-",O131/C131)</f>
        <v>0.42055749128919862</v>
      </c>
      <c r="L131" s="2">
        <f t="shared" ref="L131:L194" si="28">IF(C131=0,"-",P131/C131)</f>
        <v>0</v>
      </c>
      <c r="M131" s="2">
        <f t="shared" ref="M131:M194" si="29">IF(C131=0,"-",(1-J131-K131-L131))</f>
        <v>3.1358885017421567E-2</v>
      </c>
      <c r="N131" s="1">
        <v>1573</v>
      </c>
      <c r="O131" s="1">
        <v>1207</v>
      </c>
      <c r="P131" s="1"/>
      <c r="Q131">
        <v>89</v>
      </c>
      <c r="U131" s="1">
        <v>1</v>
      </c>
      <c r="V131" s="1"/>
      <c r="W131" s="1"/>
      <c r="X131" s="1"/>
      <c r="Y131" s="1"/>
      <c r="Z131" s="1"/>
      <c r="AA131" s="1"/>
      <c r="AB131" s="1"/>
      <c r="AG131" t="str">
        <f t="shared" ref="AG131:AG194" si="30">A131</f>
        <v>Littleton</v>
      </c>
      <c r="AH131" t="s">
        <v>14</v>
      </c>
      <c r="AI131">
        <v>2</v>
      </c>
      <c r="AK131" s="88">
        <v>33</v>
      </c>
      <c r="AL131" s="90">
        <v>9</v>
      </c>
      <c r="AM131" s="90">
        <v>125</v>
      </c>
      <c r="AN131" s="93">
        <v>42580</v>
      </c>
      <c r="AO131" s="93">
        <f t="shared" ref="AO131:AO194" si="31">AK131*1000+AL131</f>
        <v>33009</v>
      </c>
      <c r="AP131" t="s">
        <v>665</v>
      </c>
      <c r="AQ131">
        <f t="shared" ref="AQ131:AQ194" si="32">AK131*100000+AN131</f>
        <v>3342580</v>
      </c>
      <c r="AU131">
        <v>54.09</v>
      </c>
      <c r="AV131">
        <v>3.85</v>
      </c>
      <c r="AW131">
        <v>50.24</v>
      </c>
    </row>
    <row r="132" spans="1:49" hidden="1" outlineLevel="1">
      <c r="A132" t="s">
        <v>813</v>
      </c>
      <c r="B132" s="7" t="s">
        <v>11</v>
      </c>
      <c r="C132" s="1">
        <f t="shared" si="22"/>
        <v>12850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 t="shared" si="23"/>
        <v>0</v>
      </c>
      <c r="G132" s="53">
        <f t="shared" si="24"/>
        <v>494</v>
      </c>
      <c r="H132" s="56">
        <f t="shared" si="25"/>
        <v>3.8443579766536964E-2</v>
      </c>
      <c r="I132" s="6"/>
      <c r="J132" s="2">
        <f t="shared" si="26"/>
        <v>0.46863813229571982</v>
      </c>
      <c r="K132" s="2">
        <f t="shared" si="27"/>
        <v>0.50708171206225683</v>
      </c>
      <c r="L132" s="2">
        <f t="shared" si="28"/>
        <v>0</v>
      </c>
      <c r="M132" s="2">
        <f t="shared" si="29"/>
        <v>2.4280155642023349E-2</v>
      </c>
      <c r="N132" s="1">
        <v>6022</v>
      </c>
      <c r="O132" s="1">
        <v>6516</v>
      </c>
      <c r="P132" s="1"/>
      <c r="Q132">
        <v>291</v>
      </c>
      <c r="U132" s="1">
        <v>21</v>
      </c>
      <c r="V132" s="1"/>
      <c r="W132" s="1"/>
      <c r="X132" s="1"/>
      <c r="Y132" s="1"/>
      <c r="Z132" s="1"/>
      <c r="AA132" s="1"/>
      <c r="AB132" s="1"/>
      <c r="AG132" t="str">
        <f t="shared" si="30"/>
        <v>Londonderry</v>
      </c>
      <c r="AH132" t="s">
        <v>294</v>
      </c>
      <c r="AI132">
        <v>1</v>
      </c>
      <c r="AK132" s="88">
        <v>33</v>
      </c>
      <c r="AL132" s="90">
        <v>15</v>
      </c>
      <c r="AM132" s="90">
        <v>95</v>
      </c>
      <c r="AN132" s="93">
        <v>43220</v>
      </c>
      <c r="AO132" s="93">
        <f t="shared" si="31"/>
        <v>33015</v>
      </c>
      <c r="AP132" t="s">
        <v>665</v>
      </c>
      <c r="AQ132">
        <f t="shared" si="32"/>
        <v>3343220</v>
      </c>
      <c r="AU132">
        <v>41.94</v>
      </c>
      <c r="AV132">
        <v>0.13</v>
      </c>
      <c r="AW132">
        <v>41.81</v>
      </c>
    </row>
    <row r="133" spans="1:49" hidden="1" outlineLevel="1">
      <c r="A133" t="s">
        <v>814</v>
      </c>
      <c r="B133" s="7" t="s">
        <v>11</v>
      </c>
      <c r="C133" s="1">
        <f t="shared" si="22"/>
        <v>2973</v>
      </c>
      <c r="D133" s="7">
        <f>IF(N133&gt;0, RANK(N133,(N133:P133,Q133:AE133)),0)</f>
        <v>1</v>
      </c>
      <c r="E133" s="7">
        <f>IF(O133&gt;0,RANK(O133,(N133:P133,Q133:AE133)),0)</f>
        <v>2</v>
      </c>
      <c r="F133" s="7">
        <f t="shared" si="23"/>
        <v>0</v>
      </c>
      <c r="G133" s="53">
        <f t="shared" si="24"/>
        <v>127</v>
      </c>
      <c r="H133" s="56">
        <f t="shared" si="25"/>
        <v>4.2717793474604776E-2</v>
      </c>
      <c r="I133" s="6"/>
      <c r="J133" s="2">
        <f t="shared" si="26"/>
        <v>0.51093171880255639</v>
      </c>
      <c r="K133" s="2">
        <f t="shared" si="27"/>
        <v>0.46821392532795159</v>
      </c>
      <c r="L133" s="2">
        <f t="shared" si="28"/>
        <v>0</v>
      </c>
      <c r="M133" s="2">
        <f t="shared" si="29"/>
        <v>2.0854355869492025E-2</v>
      </c>
      <c r="N133" s="1">
        <v>1519</v>
      </c>
      <c r="O133" s="1">
        <v>1392</v>
      </c>
      <c r="P133" s="1"/>
      <c r="Q133">
        <v>59</v>
      </c>
      <c r="U133" s="1">
        <v>3</v>
      </c>
      <c r="V133" s="1"/>
      <c r="W133" s="1"/>
      <c r="X133" s="1"/>
      <c r="Y133" s="1"/>
      <c r="Z133" s="1"/>
      <c r="AA133" s="1"/>
      <c r="AB133" s="1"/>
      <c r="AG133" t="str">
        <f t="shared" si="30"/>
        <v>Loudon</v>
      </c>
      <c r="AH133" t="s">
        <v>16</v>
      </c>
      <c r="AI133">
        <v>2</v>
      </c>
      <c r="AK133" s="88">
        <v>33</v>
      </c>
      <c r="AL133" s="90">
        <v>13</v>
      </c>
      <c r="AM133" s="90">
        <v>85</v>
      </c>
      <c r="AN133" s="93">
        <v>43380</v>
      </c>
      <c r="AO133" s="93">
        <f t="shared" si="31"/>
        <v>33013</v>
      </c>
      <c r="AP133" t="s">
        <v>665</v>
      </c>
      <c r="AQ133">
        <f t="shared" si="32"/>
        <v>3343380</v>
      </c>
      <c r="AU133">
        <v>47.48</v>
      </c>
      <c r="AV133">
        <v>0.67</v>
      </c>
      <c r="AW133">
        <v>46.81</v>
      </c>
    </row>
    <row r="134" spans="1:49" hidden="1" outlineLevel="1">
      <c r="A134" t="s">
        <v>624</v>
      </c>
      <c r="B134" s="7" t="s">
        <v>11</v>
      </c>
      <c r="C134" s="1">
        <f t="shared" si="22"/>
        <v>296</v>
      </c>
      <c r="D134" s="7">
        <f>IF(N134&gt;0, RANK(N134,(N134:P134,Q134:AE134)),0)</f>
        <v>1</v>
      </c>
      <c r="E134" s="7">
        <f>IF(O134&gt;0,RANK(O134,(N134:P134,Q134:AE134)),0)</f>
        <v>2</v>
      </c>
      <c r="F134" s="7">
        <f t="shared" si="23"/>
        <v>0</v>
      </c>
      <c r="G134" s="53">
        <f t="shared" si="24"/>
        <v>18</v>
      </c>
      <c r="H134" s="56">
        <f t="shared" si="25"/>
        <v>6.0810810810810814E-2</v>
      </c>
      <c r="I134" s="6"/>
      <c r="J134" s="2">
        <f t="shared" si="26"/>
        <v>0.51689189189189189</v>
      </c>
      <c r="K134" s="2">
        <f t="shared" si="27"/>
        <v>0.45608108108108109</v>
      </c>
      <c r="L134" s="2">
        <f t="shared" si="28"/>
        <v>0</v>
      </c>
      <c r="M134" s="2">
        <f t="shared" si="29"/>
        <v>2.7027027027027029E-2</v>
      </c>
      <c r="N134" s="1">
        <v>153</v>
      </c>
      <c r="O134" s="1">
        <v>135</v>
      </c>
      <c r="P134" s="1"/>
      <c r="Q134">
        <v>7</v>
      </c>
      <c r="U134" s="1">
        <v>1</v>
      </c>
      <c r="V134" s="1"/>
      <c r="W134" s="1"/>
      <c r="X134" s="1"/>
      <c r="Y134" s="1"/>
      <c r="Z134" s="1"/>
      <c r="AA134" s="1"/>
      <c r="AB134" s="1"/>
      <c r="AG134" t="str">
        <f t="shared" si="30"/>
        <v>Lyman</v>
      </c>
      <c r="AH134" t="s">
        <v>14</v>
      </c>
      <c r="AI134">
        <v>2</v>
      </c>
      <c r="AK134" s="88">
        <v>33</v>
      </c>
      <c r="AL134" s="90">
        <v>9</v>
      </c>
      <c r="AM134" s="90">
        <v>130</v>
      </c>
      <c r="AN134" s="93">
        <v>44100</v>
      </c>
      <c r="AO134" s="93">
        <f t="shared" si="31"/>
        <v>33009</v>
      </c>
      <c r="AP134" t="s">
        <v>665</v>
      </c>
      <c r="AQ134">
        <f t="shared" si="32"/>
        <v>3344100</v>
      </c>
      <c r="AU134">
        <v>28.75</v>
      </c>
      <c r="AV134">
        <v>0.28999999999999998</v>
      </c>
      <c r="AW134">
        <v>28.46</v>
      </c>
    </row>
    <row r="135" spans="1:49" hidden="1" outlineLevel="1">
      <c r="A135" t="s">
        <v>221</v>
      </c>
      <c r="B135" s="7" t="s">
        <v>11</v>
      </c>
      <c r="C135" s="1">
        <f t="shared" si="22"/>
        <v>1184</v>
      </c>
      <c r="D135" s="7">
        <f>IF(N135&gt;0, RANK(N135,(N135:P135,Q135:AE135)),0)</f>
        <v>1</v>
      </c>
      <c r="E135" s="7">
        <f>IF(O135&gt;0,RANK(O135,(N135:P135,Q135:AE135)),0)</f>
        <v>2</v>
      </c>
      <c r="F135" s="7">
        <f t="shared" si="23"/>
        <v>0</v>
      </c>
      <c r="G135" s="53">
        <f t="shared" si="24"/>
        <v>651</v>
      </c>
      <c r="H135" s="56">
        <f t="shared" si="25"/>
        <v>0.54983108108108103</v>
      </c>
      <c r="I135" s="6"/>
      <c r="J135" s="2">
        <f t="shared" si="26"/>
        <v>0.76942567567567566</v>
      </c>
      <c r="K135" s="2">
        <f t="shared" si="27"/>
        <v>0.2195945945945946</v>
      </c>
      <c r="L135" s="2">
        <f t="shared" si="28"/>
        <v>0</v>
      </c>
      <c r="M135" s="2">
        <f t="shared" si="29"/>
        <v>1.0979729729729742E-2</v>
      </c>
      <c r="N135" s="1">
        <v>911</v>
      </c>
      <c r="O135" s="1">
        <v>260</v>
      </c>
      <c r="P135" s="1"/>
      <c r="Q135">
        <v>13</v>
      </c>
      <c r="U135" s="1">
        <v>0</v>
      </c>
      <c r="V135" s="1"/>
      <c r="W135" s="1"/>
      <c r="X135" s="1"/>
      <c r="Y135" s="1"/>
      <c r="Z135" s="1"/>
      <c r="AA135" s="1"/>
      <c r="AB135" s="1"/>
      <c r="AG135" t="str">
        <f t="shared" si="30"/>
        <v>Lyme</v>
      </c>
      <c r="AH135" t="s">
        <v>14</v>
      </c>
      <c r="AI135">
        <v>2</v>
      </c>
      <c r="AK135" s="88">
        <v>33</v>
      </c>
      <c r="AL135" s="90">
        <v>9</v>
      </c>
      <c r="AM135" s="90">
        <v>135</v>
      </c>
      <c r="AN135" s="93">
        <v>44260</v>
      </c>
      <c r="AO135" s="93">
        <f t="shared" si="31"/>
        <v>33009</v>
      </c>
      <c r="AP135" t="s">
        <v>665</v>
      </c>
      <c r="AQ135">
        <f t="shared" si="32"/>
        <v>3344260</v>
      </c>
      <c r="AU135">
        <v>54.97</v>
      </c>
      <c r="AV135">
        <v>1.1299999999999999</v>
      </c>
      <c r="AW135">
        <v>53.85</v>
      </c>
    </row>
    <row r="136" spans="1:49" hidden="1" outlineLevel="1">
      <c r="A136" t="s">
        <v>815</v>
      </c>
      <c r="B136" s="7" t="s">
        <v>11</v>
      </c>
      <c r="C136" s="1">
        <f t="shared" si="22"/>
        <v>1007</v>
      </c>
      <c r="D136" s="7">
        <f>IF(N136&gt;0, RANK(N136,(N136:P136,Q136:AE136)),0)</f>
        <v>1</v>
      </c>
      <c r="E136" s="7">
        <f>IF(O136&gt;0,RANK(O136,(N136:P136,Q136:AE136)),0)</f>
        <v>2</v>
      </c>
      <c r="F136" s="7">
        <f t="shared" si="23"/>
        <v>0</v>
      </c>
      <c r="G136" s="53">
        <f t="shared" si="24"/>
        <v>102</v>
      </c>
      <c r="H136" s="56">
        <f t="shared" si="25"/>
        <v>0.10129096325719961</v>
      </c>
      <c r="I136" s="6"/>
      <c r="J136" s="2">
        <f t="shared" si="26"/>
        <v>0.52830188679245282</v>
      </c>
      <c r="K136" s="2">
        <f t="shared" si="27"/>
        <v>0.42701092353525322</v>
      </c>
      <c r="L136" s="2">
        <f t="shared" si="28"/>
        <v>0</v>
      </c>
      <c r="M136" s="2">
        <f t="shared" si="29"/>
        <v>4.4687189672293959E-2</v>
      </c>
      <c r="N136" s="1">
        <v>532</v>
      </c>
      <c r="O136" s="1">
        <v>430</v>
      </c>
      <c r="P136" s="1"/>
      <c r="Q136">
        <v>45</v>
      </c>
      <c r="U136" s="1">
        <v>0</v>
      </c>
      <c r="V136" s="1"/>
      <c r="W136" s="1"/>
      <c r="X136" s="1"/>
      <c r="Y136" s="1"/>
      <c r="Z136" s="1"/>
      <c r="AA136" s="1"/>
      <c r="AB136" s="1"/>
      <c r="AG136" t="str">
        <f t="shared" si="30"/>
        <v>Lyndeborough</v>
      </c>
      <c r="AH136" t="s">
        <v>15</v>
      </c>
      <c r="AI136">
        <v>2</v>
      </c>
      <c r="AK136" s="88">
        <v>33</v>
      </c>
      <c r="AL136" s="90">
        <v>11</v>
      </c>
      <c r="AM136" s="90">
        <v>80</v>
      </c>
      <c r="AN136" s="93">
        <v>44580</v>
      </c>
      <c r="AO136" s="93">
        <f t="shared" si="31"/>
        <v>33011</v>
      </c>
      <c r="AP136" t="s">
        <v>665</v>
      </c>
      <c r="AQ136">
        <f t="shared" si="32"/>
        <v>3344580</v>
      </c>
      <c r="AU136">
        <v>31.21</v>
      </c>
      <c r="AV136">
        <v>0.12</v>
      </c>
      <c r="AW136">
        <v>31.09</v>
      </c>
    </row>
    <row r="137" spans="1:49" hidden="1" outlineLevel="1">
      <c r="A137" t="s">
        <v>816</v>
      </c>
      <c r="B137" s="7" t="s">
        <v>11</v>
      </c>
      <c r="C137" s="1">
        <f t="shared" si="22"/>
        <v>1145</v>
      </c>
      <c r="D137" s="7">
        <f>IF(N137&gt;0, RANK(N137,(N137:P137,Q137:AE137)),0)</f>
        <v>1</v>
      </c>
      <c r="E137" s="7">
        <f>IF(O137&gt;0,RANK(O137,(N137:P137,Q137:AE137)),0)</f>
        <v>2</v>
      </c>
      <c r="F137" s="7">
        <f t="shared" si="23"/>
        <v>0</v>
      </c>
      <c r="G137" s="53">
        <f t="shared" si="24"/>
        <v>242</v>
      </c>
      <c r="H137" s="56">
        <f t="shared" si="25"/>
        <v>0.211353711790393</v>
      </c>
      <c r="I137" s="6"/>
      <c r="J137" s="2">
        <f t="shared" si="26"/>
        <v>0.59475982532751093</v>
      </c>
      <c r="K137" s="2">
        <f t="shared" si="27"/>
        <v>0.3834061135371179</v>
      </c>
      <c r="L137" s="2">
        <f t="shared" si="28"/>
        <v>0</v>
      </c>
      <c r="M137" s="2">
        <f t="shared" si="29"/>
        <v>2.1834061135371174E-2</v>
      </c>
      <c r="N137" s="1">
        <v>681</v>
      </c>
      <c r="O137" s="1">
        <v>439</v>
      </c>
      <c r="P137" s="1"/>
      <c r="Q137">
        <v>24</v>
      </c>
      <c r="U137" s="1">
        <v>1</v>
      </c>
      <c r="V137" s="1"/>
      <c r="W137" s="1"/>
      <c r="X137" s="1"/>
      <c r="Y137" s="1"/>
      <c r="Z137" s="1"/>
      <c r="AA137" s="1"/>
      <c r="AB137" s="1"/>
      <c r="AG137" t="str">
        <f t="shared" si="30"/>
        <v>Madbury</v>
      </c>
      <c r="AH137" t="s">
        <v>317</v>
      </c>
      <c r="AI137">
        <v>1</v>
      </c>
      <c r="AK137" s="88">
        <v>33</v>
      </c>
      <c r="AL137" s="90">
        <v>17</v>
      </c>
      <c r="AM137" s="90">
        <v>30</v>
      </c>
      <c r="AN137" s="93">
        <v>44820</v>
      </c>
      <c r="AO137" s="93">
        <f t="shared" si="31"/>
        <v>33017</v>
      </c>
      <c r="AP137" t="s">
        <v>665</v>
      </c>
      <c r="AQ137">
        <f t="shared" si="32"/>
        <v>3344820</v>
      </c>
      <c r="AU137">
        <v>12.24</v>
      </c>
      <c r="AV137">
        <v>0.56000000000000005</v>
      </c>
      <c r="AW137">
        <v>11.68</v>
      </c>
    </row>
    <row r="138" spans="1:49" hidden="1" outlineLevel="1">
      <c r="A138" s="7" t="s">
        <v>395</v>
      </c>
      <c r="B138" s="7" t="s">
        <v>11</v>
      </c>
      <c r="C138" s="1">
        <f t="shared" si="22"/>
        <v>1390</v>
      </c>
      <c r="D138" s="7">
        <f>IF(N138&gt;0, RANK(N138,(N138:P138,Q138:AE138)),0)</f>
        <v>1</v>
      </c>
      <c r="E138" s="7">
        <f>IF(O138&gt;0,RANK(O138,(N138:P138,Q138:AE138)),0)</f>
        <v>2</v>
      </c>
      <c r="F138" s="7">
        <f t="shared" si="23"/>
        <v>0</v>
      </c>
      <c r="G138" s="53">
        <f t="shared" si="24"/>
        <v>257</v>
      </c>
      <c r="H138" s="56">
        <f t="shared" si="25"/>
        <v>0.18489208633093526</v>
      </c>
      <c r="I138" s="6"/>
      <c r="J138" s="2">
        <f t="shared" si="26"/>
        <v>0.57841726618705036</v>
      </c>
      <c r="K138" s="2">
        <f t="shared" si="27"/>
        <v>0.39352517985611513</v>
      </c>
      <c r="L138" s="2">
        <f t="shared" si="28"/>
        <v>0</v>
      </c>
      <c r="M138" s="2">
        <f t="shared" si="29"/>
        <v>2.8057553956834513E-2</v>
      </c>
      <c r="N138" s="1">
        <v>804</v>
      </c>
      <c r="O138" s="1">
        <v>547</v>
      </c>
      <c r="P138" s="1"/>
      <c r="Q138">
        <v>38</v>
      </c>
      <c r="U138" s="1">
        <v>1</v>
      </c>
      <c r="V138" s="1"/>
      <c r="W138" s="1"/>
      <c r="X138" s="1"/>
      <c r="Y138" s="1"/>
      <c r="Z138" s="1"/>
      <c r="AA138" s="1"/>
      <c r="AB138" s="1"/>
      <c r="AG138" t="str">
        <f t="shared" si="30"/>
        <v>Madison</v>
      </c>
      <c r="AH138" t="s">
        <v>802</v>
      </c>
      <c r="AI138">
        <v>1</v>
      </c>
      <c r="AK138" s="88">
        <v>33</v>
      </c>
      <c r="AL138" s="90">
        <v>3</v>
      </c>
      <c r="AM138" s="90">
        <v>60</v>
      </c>
      <c r="AN138" s="93">
        <v>45060</v>
      </c>
      <c r="AO138" s="93">
        <f t="shared" si="31"/>
        <v>33003</v>
      </c>
      <c r="AP138" t="s">
        <v>665</v>
      </c>
      <c r="AQ138">
        <f t="shared" si="32"/>
        <v>3345060</v>
      </c>
      <c r="AU138">
        <v>40.950000000000003</v>
      </c>
      <c r="AV138">
        <v>2.2200000000000002</v>
      </c>
      <c r="AW138">
        <v>38.729999999999997</v>
      </c>
    </row>
    <row r="139" spans="1:49" hidden="1" outlineLevel="1">
      <c r="A139" t="s">
        <v>222</v>
      </c>
      <c r="B139" s="7" t="s">
        <v>11</v>
      </c>
      <c r="C139" s="1">
        <f t="shared" si="22"/>
        <v>47179</v>
      </c>
      <c r="D139" s="7">
        <f>IF(N139&gt;0, RANK(N139,(N139:P139,Q139:AE139)),0)</f>
        <v>1</v>
      </c>
      <c r="E139" s="7">
        <f>IF(O139&gt;0,RANK(O139,(N139:P139,Q139:AE139)),0)</f>
        <v>2</v>
      </c>
      <c r="F139" s="7">
        <f t="shared" si="23"/>
        <v>0</v>
      </c>
      <c r="G139" s="53">
        <f t="shared" si="24"/>
        <v>5781</v>
      </c>
      <c r="H139" s="56">
        <f t="shared" si="25"/>
        <v>0.12253333050721719</v>
      </c>
      <c r="I139" s="6"/>
      <c r="J139" s="2">
        <f t="shared" si="26"/>
        <v>0.54638716378049557</v>
      </c>
      <c r="K139" s="2">
        <f t="shared" si="27"/>
        <v>0.42385383327327836</v>
      </c>
      <c r="L139" s="2">
        <f t="shared" si="28"/>
        <v>0</v>
      </c>
      <c r="M139" s="2">
        <f t="shared" si="29"/>
        <v>2.9759002946226076E-2</v>
      </c>
      <c r="N139" s="1">
        <v>25778</v>
      </c>
      <c r="O139" s="1">
        <v>19997</v>
      </c>
      <c r="P139" s="1"/>
      <c r="Q139">
        <v>1332</v>
      </c>
      <c r="U139" s="1">
        <v>72</v>
      </c>
      <c r="V139" s="1"/>
      <c r="W139" s="1"/>
      <c r="X139" s="1"/>
      <c r="Y139" s="1"/>
      <c r="Z139" s="1"/>
      <c r="AA139" s="1"/>
      <c r="AB139" s="1"/>
      <c r="AG139" t="str">
        <f t="shared" si="30"/>
        <v>Manchester</v>
      </c>
      <c r="AH139" t="s">
        <v>15</v>
      </c>
      <c r="AI139">
        <v>1</v>
      </c>
      <c r="AK139" s="88">
        <v>33</v>
      </c>
      <c r="AL139" s="90">
        <v>11</v>
      </c>
      <c r="AM139" s="90">
        <v>85</v>
      </c>
      <c r="AN139" s="93">
        <v>45140</v>
      </c>
      <c r="AO139" s="93">
        <f t="shared" si="31"/>
        <v>33011</v>
      </c>
      <c r="AP139" t="s">
        <v>146</v>
      </c>
      <c r="AQ139">
        <f t="shared" si="32"/>
        <v>3345140</v>
      </c>
      <c r="AU139">
        <v>34.909999999999997</v>
      </c>
      <c r="AV139">
        <v>1.9</v>
      </c>
      <c r="AW139">
        <v>33.01</v>
      </c>
    </row>
    <row r="140" spans="1:49" hidden="1" outlineLevel="1">
      <c r="A140" t="s">
        <v>223</v>
      </c>
      <c r="B140" s="7" t="s">
        <v>11</v>
      </c>
      <c r="C140" s="1">
        <f t="shared" si="22"/>
        <v>1115</v>
      </c>
      <c r="D140" s="7">
        <f>IF(N140&gt;0, RANK(N140,(N140:P140,Q140:AE140)),0)</f>
        <v>1</v>
      </c>
      <c r="E140" s="7">
        <f>IF(O140&gt;0,RANK(O140,(N140:P140,Q140:AE140)),0)</f>
        <v>2</v>
      </c>
      <c r="F140" s="7">
        <f t="shared" si="23"/>
        <v>0</v>
      </c>
      <c r="G140" s="53">
        <f t="shared" si="24"/>
        <v>485</v>
      </c>
      <c r="H140" s="56">
        <f t="shared" si="25"/>
        <v>0.4349775784753363</v>
      </c>
      <c r="I140" s="6"/>
      <c r="J140" s="2">
        <f t="shared" si="26"/>
        <v>0.70134529147982061</v>
      </c>
      <c r="K140" s="2">
        <f t="shared" si="27"/>
        <v>0.26636771300448431</v>
      </c>
      <c r="L140" s="2">
        <f t="shared" si="28"/>
        <v>0</v>
      </c>
      <c r="M140" s="2">
        <f t="shared" si="29"/>
        <v>3.2286995515695083E-2</v>
      </c>
      <c r="N140" s="1">
        <v>782</v>
      </c>
      <c r="O140" s="1">
        <v>297</v>
      </c>
      <c r="P140" s="1"/>
      <c r="Q140">
        <v>33</v>
      </c>
      <c r="U140" s="1">
        <v>3</v>
      </c>
      <c r="V140" s="1"/>
      <c r="W140" s="1"/>
      <c r="X140" s="1"/>
      <c r="Y140" s="1"/>
      <c r="Z140" s="1"/>
      <c r="AA140" s="1"/>
      <c r="AB140" s="1"/>
      <c r="AG140" t="str">
        <f t="shared" si="30"/>
        <v>Marlborough</v>
      </c>
      <c r="AH140" t="s">
        <v>12</v>
      </c>
      <c r="AI140">
        <v>2</v>
      </c>
      <c r="AK140" s="88">
        <v>33</v>
      </c>
      <c r="AL140" s="90">
        <v>5</v>
      </c>
      <c r="AM140" s="90">
        <v>50</v>
      </c>
      <c r="AN140" s="93">
        <v>45460</v>
      </c>
      <c r="AO140" s="93">
        <f t="shared" si="31"/>
        <v>33005</v>
      </c>
      <c r="AP140" t="s">
        <v>665</v>
      </c>
      <c r="AQ140">
        <f t="shared" si="32"/>
        <v>3345460</v>
      </c>
      <c r="AU140">
        <v>20.64</v>
      </c>
      <c r="AV140">
        <v>0.24</v>
      </c>
      <c r="AW140">
        <v>20.41</v>
      </c>
    </row>
    <row r="141" spans="1:49" hidden="1" outlineLevel="1">
      <c r="A141" t="s">
        <v>817</v>
      </c>
      <c r="B141" s="7" t="s">
        <v>11</v>
      </c>
      <c r="C141" s="1">
        <f t="shared" si="22"/>
        <v>424</v>
      </c>
      <c r="D141" s="7">
        <f>IF(N141&gt;0, RANK(N141,(N141:P141,Q141:AE141)),0)</f>
        <v>1</v>
      </c>
      <c r="E141" s="7">
        <f>IF(O141&gt;0,RANK(O141,(N141:P141,Q141:AE141)),0)</f>
        <v>2</v>
      </c>
      <c r="F141" s="7">
        <f t="shared" si="23"/>
        <v>0</v>
      </c>
      <c r="G141" s="53">
        <f t="shared" si="24"/>
        <v>137</v>
      </c>
      <c r="H141" s="56">
        <f t="shared" si="25"/>
        <v>0.32311320754716982</v>
      </c>
      <c r="I141" s="6"/>
      <c r="J141" s="2">
        <f t="shared" si="26"/>
        <v>0.64386792452830188</v>
      </c>
      <c r="K141" s="2">
        <f t="shared" si="27"/>
        <v>0.32075471698113206</v>
      </c>
      <c r="L141" s="2">
        <f t="shared" si="28"/>
        <v>0</v>
      </c>
      <c r="M141" s="2">
        <f t="shared" si="29"/>
        <v>3.5377358490566058E-2</v>
      </c>
      <c r="N141" s="1">
        <v>273</v>
      </c>
      <c r="O141" s="1">
        <v>136</v>
      </c>
      <c r="P141" s="1"/>
      <c r="Q141">
        <v>13</v>
      </c>
      <c r="U141" s="1">
        <v>2</v>
      </c>
      <c r="V141" s="1"/>
      <c r="W141" s="1"/>
      <c r="X141" s="1"/>
      <c r="Y141" s="1"/>
      <c r="Z141" s="1"/>
      <c r="AA141" s="1"/>
      <c r="AB141" s="1"/>
      <c r="AG141" t="str">
        <f t="shared" si="30"/>
        <v>Marlow</v>
      </c>
      <c r="AH141" t="s">
        <v>12</v>
      </c>
      <c r="AI141">
        <v>2</v>
      </c>
      <c r="AK141" s="88">
        <v>33</v>
      </c>
      <c r="AL141" s="90">
        <v>5</v>
      </c>
      <c r="AM141" s="90">
        <v>55</v>
      </c>
      <c r="AN141" s="93">
        <v>45700</v>
      </c>
      <c r="AO141" s="93">
        <f t="shared" si="31"/>
        <v>33005</v>
      </c>
      <c r="AP141" t="s">
        <v>665</v>
      </c>
      <c r="AQ141">
        <f t="shared" si="32"/>
        <v>3345700</v>
      </c>
      <c r="AU141">
        <v>26.42</v>
      </c>
      <c r="AV141">
        <v>0.47</v>
      </c>
      <c r="AW141">
        <v>25.95</v>
      </c>
    </row>
    <row r="142" spans="1:49" hidden="1" outlineLevel="1">
      <c r="A142" t="s">
        <v>791</v>
      </c>
      <c r="B142" s="7" t="s">
        <v>11</v>
      </c>
      <c r="C142" s="1">
        <f t="shared" si="22"/>
        <v>820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 t="shared" si="23"/>
        <v>0</v>
      </c>
      <c r="G142" s="53">
        <f t="shared" si="24"/>
        <v>96</v>
      </c>
      <c r="H142" s="56">
        <f t="shared" si="25"/>
        <v>0.11707317073170732</v>
      </c>
      <c r="I142" s="6"/>
      <c r="J142" s="2">
        <f t="shared" si="26"/>
        <v>0.41829268292682925</v>
      </c>
      <c r="K142" s="2">
        <f t="shared" si="27"/>
        <v>0.53536585365853662</v>
      </c>
      <c r="L142" s="2">
        <f t="shared" si="28"/>
        <v>0</v>
      </c>
      <c r="M142" s="2">
        <f t="shared" si="29"/>
        <v>4.6341463414634188E-2</v>
      </c>
      <c r="N142" s="1">
        <v>343</v>
      </c>
      <c r="O142" s="1">
        <v>439</v>
      </c>
      <c r="P142" s="1"/>
      <c r="Q142">
        <v>37</v>
      </c>
      <c r="U142" s="1">
        <v>1</v>
      </c>
      <c r="V142" s="1"/>
      <c r="W142" s="1"/>
      <c r="X142" s="1"/>
      <c r="Y142" s="1"/>
      <c r="Z142" s="1"/>
      <c r="AA142" s="1"/>
      <c r="AB142" s="1"/>
      <c r="AG142" t="str">
        <f t="shared" si="30"/>
        <v>Mason</v>
      </c>
      <c r="AH142" t="s">
        <v>15</v>
      </c>
      <c r="AI142">
        <v>2</v>
      </c>
      <c r="AK142" s="88">
        <v>33</v>
      </c>
      <c r="AL142" s="90">
        <v>11</v>
      </c>
      <c r="AM142" s="90">
        <v>90</v>
      </c>
      <c r="AN142" s="93">
        <v>46260</v>
      </c>
      <c r="AO142" s="93">
        <f t="shared" si="31"/>
        <v>33011</v>
      </c>
      <c r="AP142" t="s">
        <v>665</v>
      </c>
      <c r="AQ142">
        <f t="shared" si="32"/>
        <v>3346260</v>
      </c>
      <c r="AU142">
        <v>23.96</v>
      </c>
      <c r="AV142">
        <v>0.06</v>
      </c>
      <c r="AW142">
        <v>23.9</v>
      </c>
    </row>
    <row r="143" spans="1:49" hidden="1" outlineLevel="1">
      <c r="A143" t="s">
        <v>466</v>
      </c>
      <c r="B143" s="7" t="s">
        <v>11</v>
      </c>
      <c r="C143" s="1">
        <f t="shared" si="22"/>
        <v>3939</v>
      </c>
      <c r="D143" s="7">
        <f>IF(N143&gt;0, RANK(N143,(N143:P143,Q143:AE143)),0)</f>
        <v>1</v>
      </c>
      <c r="E143" s="7">
        <f>IF(O143&gt;0,RANK(O143,(N143:P143,Q143:AE143)),0)</f>
        <v>2</v>
      </c>
      <c r="F143" s="7">
        <f t="shared" si="23"/>
        <v>0</v>
      </c>
      <c r="G143" s="53">
        <f t="shared" si="24"/>
        <v>113</v>
      </c>
      <c r="H143" s="56">
        <f t="shared" si="25"/>
        <v>2.8687484133028688E-2</v>
      </c>
      <c r="I143" s="6"/>
      <c r="J143" s="2">
        <f t="shared" si="26"/>
        <v>0.50088855039350089</v>
      </c>
      <c r="K143" s="2">
        <f t="shared" si="27"/>
        <v>0.4722010662604722</v>
      </c>
      <c r="L143" s="2">
        <f t="shared" si="28"/>
        <v>0</v>
      </c>
      <c r="M143" s="2">
        <f t="shared" si="29"/>
        <v>2.6910383346026912E-2</v>
      </c>
      <c r="N143" s="1">
        <v>1973</v>
      </c>
      <c r="O143" s="1">
        <v>1860</v>
      </c>
      <c r="P143" s="1"/>
      <c r="Q143">
        <v>104</v>
      </c>
      <c r="U143" s="1">
        <v>2</v>
      </c>
      <c r="V143" s="1"/>
      <c r="W143" s="1"/>
      <c r="X143" s="1"/>
      <c r="Y143" s="1"/>
      <c r="Z143" s="1"/>
      <c r="AA143" s="1"/>
      <c r="AB143" s="1"/>
      <c r="AG143" t="str">
        <f t="shared" si="30"/>
        <v>Meredith</v>
      </c>
      <c r="AH143" t="s">
        <v>312</v>
      </c>
      <c r="AI143">
        <v>1</v>
      </c>
      <c r="AK143" s="88">
        <v>33</v>
      </c>
      <c r="AL143" s="90">
        <v>1</v>
      </c>
      <c r="AM143" s="90">
        <v>40</v>
      </c>
      <c r="AN143" s="93">
        <v>47140</v>
      </c>
      <c r="AO143" s="93">
        <f t="shared" si="31"/>
        <v>33001</v>
      </c>
      <c r="AP143" t="s">
        <v>665</v>
      </c>
      <c r="AQ143">
        <f t="shared" si="32"/>
        <v>3347140</v>
      </c>
      <c r="AU143">
        <v>54.13</v>
      </c>
      <c r="AV143">
        <v>13.93</v>
      </c>
      <c r="AW143">
        <v>40.19</v>
      </c>
    </row>
    <row r="144" spans="1:49" hidden="1" outlineLevel="1">
      <c r="A144" t="s">
        <v>16</v>
      </c>
      <c r="B144" s="7" t="s">
        <v>11</v>
      </c>
      <c r="C144" s="1">
        <f t="shared" si="22"/>
        <v>14439</v>
      </c>
      <c r="D144" s="7">
        <f>IF(N144&gt;0, RANK(N144,(N144:P144,Q144:AE144)),0)</f>
        <v>1</v>
      </c>
      <c r="E144" s="7">
        <f>IF(O144&gt;0,RANK(O144,(N144:P144,Q144:AE144)),0)</f>
        <v>2</v>
      </c>
      <c r="F144" s="7">
        <f t="shared" si="23"/>
        <v>0</v>
      </c>
      <c r="G144" s="53">
        <f t="shared" si="24"/>
        <v>280</v>
      </c>
      <c r="H144" s="56">
        <f t="shared" si="25"/>
        <v>1.9391924648521366E-2</v>
      </c>
      <c r="I144" s="6"/>
      <c r="J144" s="2">
        <f t="shared" si="26"/>
        <v>0.49726435348708359</v>
      </c>
      <c r="K144" s="2">
        <f t="shared" si="27"/>
        <v>0.47787242883856224</v>
      </c>
      <c r="L144" s="2">
        <f t="shared" si="28"/>
        <v>0</v>
      </c>
      <c r="M144" s="2">
        <f t="shared" si="29"/>
        <v>2.4863217674354232E-2</v>
      </c>
      <c r="N144" s="1">
        <v>7180</v>
      </c>
      <c r="O144" s="1">
        <v>6900</v>
      </c>
      <c r="P144" s="1"/>
      <c r="Q144">
        <v>359</v>
      </c>
      <c r="U144" s="1">
        <v>0</v>
      </c>
      <c r="V144" s="1"/>
      <c r="W144" s="1"/>
      <c r="X144" s="1"/>
      <c r="Y144" s="1"/>
      <c r="Z144" s="1"/>
      <c r="AA144" s="1"/>
      <c r="AB144" s="1"/>
      <c r="AG144" t="str">
        <f t="shared" si="30"/>
        <v>Merrimack</v>
      </c>
      <c r="AH144" t="s">
        <v>15</v>
      </c>
      <c r="AI144">
        <v>1</v>
      </c>
      <c r="AK144" s="88">
        <v>33</v>
      </c>
      <c r="AL144" s="90">
        <v>11</v>
      </c>
      <c r="AM144" s="90">
        <v>95</v>
      </c>
      <c r="AN144" s="93">
        <v>47540</v>
      </c>
      <c r="AO144" s="93">
        <f t="shared" si="31"/>
        <v>33011</v>
      </c>
      <c r="AP144" t="s">
        <v>665</v>
      </c>
      <c r="AQ144">
        <f t="shared" si="32"/>
        <v>3347540</v>
      </c>
      <c r="AU144">
        <v>33.43</v>
      </c>
      <c r="AV144">
        <v>0.83</v>
      </c>
      <c r="AW144">
        <v>32.6</v>
      </c>
    </row>
    <row r="145" spans="1:49" hidden="1" outlineLevel="1">
      <c r="A145" t="s">
        <v>375</v>
      </c>
      <c r="B145" s="7" t="s">
        <v>11</v>
      </c>
      <c r="C145" s="1">
        <f t="shared" si="22"/>
        <v>858</v>
      </c>
      <c r="D145" s="7">
        <f>IF(N145&gt;0, RANK(N145,(N145:P145,Q145:AE145)),0)</f>
        <v>1</v>
      </c>
      <c r="E145" s="7">
        <f>IF(O145&gt;0,RANK(O145,(N145:P145,Q145:AE145)),0)</f>
        <v>2</v>
      </c>
      <c r="F145" s="7">
        <f t="shared" si="23"/>
        <v>0</v>
      </c>
      <c r="G145" s="53">
        <f t="shared" si="24"/>
        <v>80</v>
      </c>
      <c r="H145" s="56">
        <f t="shared" si="25"/>
        <v>9.3240093240093247E-2</v>
      </c>
      <c r="I145" s="6"/>
      <c r="J145" s="2">
        <f t="shared" si="26"/>
        <v>0.534965034965035</v>
      </c>
      <c r="K145" s="2">
        <f t="shared" si="27"/>
        <v>0.4417249417249417</v>
      </c>
      <c r="L145" s="2">
        <f t="shared" si="28"/>
        <v>0</v>
      </c>
      <c r="M145" s="2">
        <f t="shared" si="29"/>
        <v>2.3310023310023298E-2</v>
      </c>
      <c r="N145" s="1">
        <v>459</v>
      </c>
      <c r="O145" s="1">
        <v>379</v>
      </c>
      <c r="P145" s="1"/>
      <c r="Q145">
        <v>20</v>
      </c>
      <c r="U145" s="1">
        <v>0</v>
      </c>
      <c r="V145" s="1"/>
      <c r="W145" s="1"/>
      <c r="X145" s="1"/>
      <c r="Y145" s="1"/>
      <c r="Z145" s="1"/>
      <c r="AA145" s="1"/>
      <c r="AB145" s="1"/>
      <c r="AG145" t="str">
        <f t="shared" si="30"/>
        <v>Middleton</v>
      </c>
      <c r="AH145" t="s">
        <v>317</v>
      </c>
      <c r="AI145">
        <v>1</v>
      </c>
      <c r="AK145" s="88">
        <v>33</v>
      </c>
      <c r="AL145" s="90">
        <v>17</v>
      </c>
      <c r="AM145" s="90">
        <v>35</v>
      </c>
      <c r="AN145" s="93">
        <v>47700</v>
      </c>
      <c r="AO145" s="93">
        <f t="shared" si="31"/>
        <v>33017</v>
      </c>
      <c r="AP145" t="s">
        <v>665</v>
      </c>
      <c r="AQ145">
        <f t="shared" si="32"/>
        <v>3347700</v>
      </c>
      <c r="AU145">
        <v>18.510000000000002</v>
      </c>
      <c r="AV145">
        <v>0.42</v>
      </c>
      <c r="AW145">
        <v>18.09</v>
      </c>
    </row>
    <row r="146" spans="1:49" hidden="1" outlineLevel="1">
      <c r="A146" t="s">
        <v>467</v>
      </c>
      <c r="B146" s="7" t="s">
        <v>11</v>
      </c>
      <c r="C146" s="1">
        <f t="shared" si="22"/>
        <v>727</v>
      </c>
      <c r="D146" s="7">
        <f>IF(N146&gt;0, RANK(N146,(N146:P146,Q146:AE146)),0)</f>
        <v>1</v>
      </c>
      <c r="E146" s="7">
        <f>IF(O146&gt;0,RANK(O146,(N146:P146,Q146:AE146)),0)</f>
        <v>2</v>
      </c>
      <c r="F146" s="7">
        <f t="shared" si="23"/>
        <v>0</v>
      </c>
      <c r="G146" s="53">
        <f t="shared" si="24"/>
        <v>135</v>
      </c>
      <c r="H146" s="56">
        <f t="shared" si="25"/>
        <v>0.18569463548830811</v>
      </c>
      <c r="I146" s="6"/>
      <c r="J146" s="2">
        <f t="shared" si="26"/>
        <v>0.58872077028885827</v>
      </c>
      <c r="K146" s="2">
        <f t="shared" si="27"/>
        <v>0.40302613480055022</v>
      </c>
      <c r="L146" s="2">
        <f t="shared" si="28"/>
        <v>0</v>
      </c>
      <c r="M146" s="2">
        <f t="shared" si="29"/>
        <v>8.2530949105915075E-3</v>
      </c>
      <c r="N146" s="1">
        <v>428</v>
      </c>
      <c r="O146" s="1">
        <v>293</v>
      </c>
      <c r="P146" s="1"/>
      <c r="Q146">
        <v>6</v>
      </c>
      <c r="U146" s="1">
        <v>0</v>
      </c>
      <c r="V146" s="1"/>
      <c r="W146" s="1"/>
      <c r="X146" s="1"/>
      <c r="Y146" s="1"/>
      <c r="Z146" s="1"/>
      <c r="AA146" s="1"/>
      <c r="AB146" s="1"/>
      <c r="AG146" t="str">
        <f t="shared" si="30"/>
        <v>Milan</v>
      </c>
      <c r="AH146" t="s">
        <v>13</v>
      </c>
      <c r="AI146">
        <v>2</v>
      </c>
      <c r="AK146" s="88">
        <v>33</v>
      </c>
      <c r="AL146" s="90">
        <v>7</v>
      </c>
      <c r="AM146" s="90">
        <v>135</v>
      </c>
      <c r="AN146" s="93">
        <v>47860</v>
      </c>
      <c r="AO146" s="93">
        <f t="shared" si="31"/>
        <v>33007</v>
      </c>
      <c r="AP146" t="s">
        <v>665</v>
      </c>
      <c r="AQ146">
        <f t="shared" si="32"/>
        <v>3347860</v>
      </c>
      <c r="AU146">
        <v>62.26</v>
      </c>
      <c r="AV146">
        <v>0.52</v>
      </c>
      <c r="AW146">
        <v>61.74</v>
      </c>
    </row>
    <row r="147" spans="1:49" hidden="1" outlineLevel="1">
      <c r="A147" t="s">
        <v>225</v>
      </c>
      <c r="B147" s="7" t="s">
        <v>11</v>
      </c>
      <c r="C147" s="1">
        <f t="shared" si="22"/>
        <v>7745</v>
      </c>
      <c r="D147" s="7">
        <f>IF(N147&gt;0, RANK(N147,(N147:P147,Q147:AE147)),0)</f>
        <v>1</v>
      </c>
      <c r="E147" s="7">
        <f>IF(O147&gt;0,RANK(O147,(N147:P147,Q147:AE147)),0)</f>
        <v>2</v>
      </c>
      <c r="F147" s="7">
        <f t="shared" si="23"/>
        <v>0</v>
      </c>
      <c r="G147" s="53">
        <f t="shared" si="24"/>
        <v>810</v>
      </c>
      <c r="H147" s="56">
        <f t="shared" si="25"/>
        <v>0.10458360232408005</v>
      </c>
      <c r="I147" s="6"/>
      <c r="J147" s="2">
        <f t="shared" si="26"/>
        <v>0.53712072304712721</v>
      </c>
      <c r="K147" s="2">
        <f t="shared" si="27"/>
        <v>0.43253712072304712</v>
      </c>
      <c r="L147" s="2">
        <f t="shared" si="28"/>
        <v>0</v>
      </c>
      <c r="M147" s="2">
        <f t="shared" si="29"/>
        <v>3.0342156229825668E-2</v>
      </c>
      <c r="N147" s="1">
        <v>4160</v>
      </c>
      <c r="O147" s="1">
        <v>3350</v>
      </c>
      <c r="P147" s="1"/>
      <c r="Q147">
        <v>230</v>
      </c>
      <c r="U147" s="1">
        <v>5</v>
      </c>
      <c r="V147" s="1"/>
      <c r="W147" s="1"/>
      <c r="X147" s="1"/>
      <c r="Y147" s="1"/>
      <c r="Z147" s="1"/>
      <c r="AA147" s="1"/>
      <c r="AB147" s="1"/>
      <c r="AG147" t="str">
        <f t="shared" si="30"/>
        <v>Milford</v>
      </c>
      <c r="AH147" t="s">
        <v>15</v>
      </c>
      <c r="AI147">
        <v>2</v>
      </c>
      <c r="AK147" s="88">
        <v>33</v>
      </c>
      <c r="AL147" s="90">
        <v>11</v>
      </c>
      <c r="AM147" s="90">
        <v>100</v>
      </c>
      <c r="AN147" s="93">
        <v>48020</v>
      </c>
      <c r="AO147" s="93">
        <f t="shared" si="31"/>
        <v>33011</v>
      </c>
      <c r="AP147" t="s">
        <v>665</v>
      </c>
      <c r="AQ147">
        <f t="shared" si="32"/>
        <v>3348020</v>
      </c>
      <c r="AU147">
        <v>25.28</v>
      </c>
      <c r="AV147">
        <v>0.06</v>
      </c>
      <c r="AW147">
        <v>25.23</v>
      </c>
    </row>
    <row r="148" spans="1:49" hidden="1" outlineLevel="1">
      <c r="A148" t="s">
        <v>468</v>
      </c>
      <c r="B148" s="7" t="s">
        <v>11</v>
      </c>
      <c r="C148" s="1">
        <f t="shared" si="22"/>
        <v>22</v>
      </c>
      <c r="D148" s="7">
        <f>IF(N148&gt;0, RANK(N148,(N148:P148,Q148:AE148)),0)</f>
        <v>2</v>
      </c>
      <c r="E148" s="7">
        <f>IF(O148&gt;0,RANK(O148,(N148:P148,Q148:AE148)),0)</f>
        <v>1</v>
      </c>
      <c r="F148" s="7">
        <f t="shared" si="23"/>
        <v>0</v>
      </c>
      <c r="G148" s="53">
        <f t="shared" si="24"/>
        <v>11</v>
      </c>
      <c r="H148" s="56">
        <f t="shared" si="25"/>
        <v>0.5</v>
      </c>
      <c r="I148" s="6"/>
      <c r="J148" s="2">
        <f t="shared" si="26"/>
        <v>0.22727272727272727</v>
      </c>
      <c r="K148" s="2">
        <f t="shared" si="27"/>
        <v>0.72727272727272729</v>
      </c>
      <c r="L148" s="2">
        <f t="shared" si="28"/>
        <v>0</v>
      </c>
      <c r="M148" s="2">
        <f t="shared" si="29"/>
        <v>4.5454545454545414E-2</v>
      </c>
      <c r="N148" s="1">
        <v>5</v>
      </c>
      <c r="O148" s="1">
        <v>16</v>
      </c>
      <c r="P148" s="1"/>
      <c r="Q148">
        <v>1</v>
      </c>
      <c r="U148" s="1">
        <v>0</v>
      </c>
      <c r="V148" s="1"/>
      <c r="W148" s="1"/>
      <c r="X148" s="1"/>
      <c r="Y148" s="1"/>
      <c r="Z148" s="1"/>
      <c r="AA148" s="1"/>
      <c r="AB148" s="1"/>
      <c r="AG148" t="str">
        <f t="shared" si="30"/>
        <v>Millsfield</v>
      </c>
      <c r="AH148" t="s">
        <v>13</v>
      </c>
      <c r="AI148">
        <v>2</v>
      </c>
      <c r="AK148" s="88">
        <v>33</v>
      </c>
      <c r="AL148" s="90">
        <v>7</v>
      </c>
      <c r="AM148" s="90">
        <v>140</v>
      </c>
      <c r="AN148" s="93">
        <v>48260</v>
      </c>
      <c r="AO148" s="93">
        <f t="shared" si="31"/>
        <v>33007</v>
      </c>
      <c r="AP148" t="s">
        <v>559</v>
      </c>
      <c r="AQ148">
        <f t="shared" si="32"/>
        <v>3348260</v>
      </c>
      <c r="AU148">
        <v>45.31</v>
      </c>
      <c r="AV148">
        <v>0.35</v>
      </c>
      <c r="AW148">
        <v>44.96</v>
      </c>
    </row>
    <row r="149" spans="1:49" hidden="1" outlineLevel="1">
      <c r="A149" t="s">
        <v>626</v>
      </c>
      <c r="B149" s="7" t="s">
        <v>11</v>
      </c>
      <c r="C149" s="1">
        <f t="shared" si="22"/>
        <v>2236</v>
      </c>
      <c r="D149" s="7">
        <f>IF(N149&gt;0, RANK(N149,(N149:P149,Q149:AE149)),0)</f>
        <v>1</v>
      </c>
      <c r="E149" s="7">
        <f>IF(O149&gt;0,RANK(O149,(N149:P149,Q149:AE149)),0)</f>
        <v>2</v>
      </c>
      <c r="F149" s="7">
        <f t="shared" si="23"/>
        <v>0</v>
      </c>
      <c r="G149" s="53">
        <f t="shared" si="24"/>
        <v>187</v>
      </c>
      <c r="H149" s="56">
        <f t="shared" si="25"/>
        <v>8.3631484794275499E-2</v>
      </c>
      <c r="I149" s="6"/>
      <c r="J149" s="2">
        <f t="shared" si="26"/>
        <v>0.52862254025044719</v>
      </c>
      <c r="K149" s="2">
        <f t="shared" si="27"/>
        <v>0.44499105545617174</v>
      </c>
      <c r="L149" s="2">
        <f t="shared" si="28"/>
        <v>0</v>
      </c>
      <c r="M149" s="2">
        <f t="shared" si="29"/>
        <v>2.6386404293381072E-2</v>
      </c>
      <c r="N149" s="1">
        <v>1182</v>
      </c>
      <c r="O149" s="1">
        <v>995</v>
      </c>
      <c r="P149" s="1"/>
      <c r="Q149">
        <v>58</v>
      </c>
      <c r="U149" s="1">
        <v>1</v>
      </c>
      <c r="V149" s="1"/>
      <c r="W149" s="1"/>
      <c r="X149" s="1"/>
      <c r="Y149" s="1"/>
      <c r="Z149" s="1"/>
      <c r="AA149" s="1"/>
      <c r="AB149" s="1"/>
      <c r="AG149" t="str">
        <f t="shared" si="30"/>
        <v>Milton</v>
      </c>
      <c r="AH149" t="s">
        <v>317</v>
      </c>
      <c r="AI149">
        <v>1</v>
      </c>
      <c r="AK149" s="88">
        <v>33</v>
      </c>
      <c r="AL149" s="90">
        <v>17</v>
      </c>
      <c r="AM149" s="90">
        <v>40</v>
      </c>
      <c r="AN149" s="93">
        <v>48660</v>
      </c>
      <c r="AO149" s="93">
        <f t="shared" si="31"/>
        <v>33017</v>
      </c>
      <c r="AP149" t="s">
        <v>665</v>
      </c>
      <c r="AQ149">
        <f t="shared" si="32"/>
        <v>3348660</v>
      </c>
      <c r="AU149">
        <v>34.28</v>
      </c>
      <c r="AV149">
        <v>1.17</v>
      </c>
      <c r="AW149">
        <v>33.11</v>
      </c>
    </row>
    <row r="150" spans="1:49" hidden="1" outlineLevel="1">
      <c r="A150" t="s">
        <v>764</v>
      </c>
      <c r="B150" s="7" t="s">
        <v>11</v>
      </c>
      <c r="C150" s="1">
        <f t="shared" si="22"/>
        <v>484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 t="shared" si="23"/>
        <v>0</v>
      </c>
      <c r="G150" s="53">
        <f t="shared" si="24"/>
        <v>31</v>
      </c>
      <c r="H150" s="56">
        <f t="shared" si="25"/>
        <v>6.4049586776859499E-2</v>
      </c>
      <c r="I150" s="6"/>
      <c r="J150" s="2">
        <f t="shared" si="26"/>
        <v>0.45454545454545453</v>
      </c>
      <c r="K150" s="2">
        <f t="shared" si="27"/>
        <v>0.51859504132231404</v>
      </c>
      <c r="L150" s="2">
        <f t="shared" si="28"/>
        <v>0</v>
      </c>
      <c r="M150" s="2">
        <f t="shared" si="29"/>
        <v>2.6859504132231371E-2</v>
      </c>
      <c r="N150" s="1">
        <v>220</v>
      </c>
      <c r="O150" s="1">
        <v>251</v>
      </c>
      <c r="P150" s="1"/>
      <c r="Q150">
        <v>13</v>
      </c>
      <c r="U150" s="1">
        <v>0</v>
      </c>
      <c r="V150" s="1"/>
      <c r="W150" s="1"/>
      <c r="X150" s="1"/>
      <c r="Y150" s="1"/>
      <c r="Z150" s="1"/>
      <c r="AA150" s="1"/>
      <c r="AB150" s="1"/>
      <c r="AG150" t="str">
        <f t="shared" si="30"/>
        <v>Monroe</v>
      </c>
      <c r="AH150" t="s">
        <v>14</v>
      </c>
      <c r="AI150">
        <v>2</v>
      </c>
      <c r="AK150" s="88">
        <v>33</v>
      </c>
      <c r="AL150" s="90">
        <v>9</v>
      </c>
      <c r="AM150" s="90">
        <v>140</v>
      </c>
      <c r="AN150" s="93">
        <v>48980</v>
      </c>
      <c r="AO150" s="93">
        <f t="shared" si="31"/>
        <v>33009</v>
      </c>
      <c r="AP150" t="s">
        <v>665</v>
      </c>
      <c r="AQ150">
        <f t="shared" si="32"/>
        <v>3348980</v>
      </c>
      <c r="AU150">
        <v>23.8</v>
      </c>
      <c r="AV150">
        <v>1.43</v>
      </c>
      <c r="AW150">
        <v>22.38</v>
      </c>
    </row>
    <row r="151" spans="1:49" hidden="1" outlineLevel="1">
      <c r="A151" t="s">
        <v>469</v>
      </c>
      <c r="B151" s="7" t="s">
        <v>11</v>
      </c>
      <c r="C151" s="1">
        <f t="shared" si="22"/>
        <v>1461</v>
      </c>
      <c r="D151" s="7">
        <f>IF(N151&gt;0, RANK(N151,(N151:P151,Q151:AE151)),0)</f>
        <v>1</v>
      </c>
      <c r="E151" s="7">
        <f>IF(O151&gt;0,RANK(O151,(N151:P151,Q151:AE151)),0)</f>
        <v>2</v>
      </c>
      <c r="F151" s="7">
        <f t="shared" si="23"/>
        <v>0</v>
      </c>
      <c r="G151" s="53">
        <f t="shared" si="24"/>
        <v>18</v>
      </c>
      <c r="H151" s="56">
        <f t="shared" si="25"/>
        <v>1.2320328542094456E-2</v>
      </c>
      <c r="I151" s="6"/>
      <c r="J151" s="2">
        <f t="shared" si="26"/>
        <v>0.49555099247091033</v>
      </c>
      <c r="K151" s="2">
        <f t="shared" si="27"/>
        <v>0.48323066392881586</v>
      </c>
      <c r="L151" s="2">
        <f t="shared" si="28"/>
        <v>0</v>
      </c>
      <c r="M151" s="2">
        <f t="shared" si="29"/>
        <v>2.1218343600273859E-2</v>
      </c>
      <c r="N151" s="1">
        <v>724</v>
      </c>
      <c r="O151" s="1">
        <v>706</v>
      </c>
      <c r="P151" s="1"/>
      <c r="Q151">
        <v>31</v>
      </c>
      <c r="U151" s="1">
        <v>0</v>
      </c>
      <c r="V151" s="1"/>
      <c r="W151" s="1"/>
      <c r="X151" s="1"/>
      <c r="Y151" s="1"/>
      <c r="Z151" s="1"/>
      <c r="AA151" s="1"/>
      <c r="AB151" s="1"/>
      <c r="AG151" t="str">
        <f t="shared" si="30"/>
        <v>Mont Vernon</v>
      </c>
      <c r="AH151" t="s">
        <v>15</v>
      </c>
      <c r="AI151">
        <v>2</v>
      </c>
      <c r="AK151" s="88">
        <v>33</v>
      </c>
      <c r="AL151" s="90">
        <v>11</v>
      </c>
      <c r="AM151" s="90">
        <v>105</v>
      </c>
      <c r="AN151" s="93">
        <v>49140</v>
      </c>
      <c r="AO151" s="93">
        <f t="shared" si="31"/>
        <v>33011</v>
      </c>
      <c r="AP151" t="s">
        <v>665</v>
      </c>
      <c r="AQ151">
        <f t="shared" si="32"/>
        <v>3349140</v>
      </c>
      <c r="AU151">
        <v>16.7</v>
      </c>
      <c r="AV151">
        <v>0.08</v>
      </c>
      <c r="AW151">
        <v>16.62</v>
      </c>
    </row>
    <row r="152" spans="1:49" hidden="1" outlineLevel="1">
      <c r="A152" t="s">
        <v>470</v>
      </c>
      <c r="B152" s="7" t="s">
        <v>11</v>
      </c>
      <c r="C152" s="1">
        <f t="shared" si="22"/>
        <v>3001</v>
      </c>
      <c r="D152" s="7">
        <f>IF(N152&gt;0, RANK(N152,(N152:P152,Q152:AE152)),0)</f>
        <v>2</v>
      </c>
      <c r="E152" s="7">
        <f>IF(O152&gt;0,RANK(O152,(N152:P152,Q152:AE152)),0)</f>
        <v>1</v>
      </c>
      <c r="F152" s="7">
        <f t="shared" si="23"/>
        <v>0</v>
      </c>
      <c r="G152" s="53">
        <f t="shared" si="24"/>
        <v>404</v>
      </c>
      <c r="H152" s="56">
        <f t="shared" si="25"/>
        <v>0.13462179273575475</v>
      </c>
      <c r="I152" s="6"/>
      <c r="J152" s="2">
        <f t="shared" si="26"/>
        <v>0.42385871376207929</v>
      </c>
      <c r="K152" s="2">
        <f t="shared" si="27"/>
        <v>0.55848050649783409</v>
      </c>
      <c r="L152" s="2">
        <f t="shared" si="28"/>
        <v>0</v>
      </c>
      <c r="M152" s="2">
        <f t="shared" si="29"/>
        <v>1.7660779740086618E-2</v>
      </c>
      <c r="N152" s="1">
        <v>1272</v>
      </c>
      <c r="O152" s="1">
        <v>1676</v>
      </c>
      <c r="P152" s="1"/>
      <c r="Q152">
        <v>53</v>
      </c>
      <c r="U152" s="1">
        <v>0</v>
      </c>
      <c r="V152" s="1"/>
      <c r="W152" s="1"/>
      <c r="X152" s="1"/>
      <c r="Y152" s="1"/>
      <c r="Z152" s="1"/>
      <c r="AA152" s="1"/>
      <c r="AB152" s="1"/>
      <c r="AG152" t="str">
        <f t="shared" si="30"/>
        <v>Moultonborough</v>
      </c>
      <c r="AH152" t="s">
        <v>802</v>
      </c>
      <c r="AI152">
        <v>1</v>
      </c>
      <c r="AK152" s="88">
        <v>33</v>
      </c>
      <c r="AL152" s="90">
        <v>3</v>
      </c>
      <c r="AM152" s="90">
        <v>65</v>
      </c>
      <c r="AN152" s="93">
        <v>49380</v>
      </c>
      <c r="AO152" s="93">
        <f t="shared" si="31"/>
        <v>33003</v>
      </c>
      <c r="AP152" t="s">
        <v>665</v>
      </c>
      <c r="AQ152">
        <f t="shared" si="32"/>
        <v>3349380</v>
      </c>
      <c r="AU152">
        <v>74.59</v>
      </c>
      <c r="AV152">
        <v>14.75</v>
      </c>
      <c r="AW152">
        <v>59.84</v>
      </c>
    </row>
    <row r="153" spans="1:49" hidden="1" outlineLevel="1">
      <c r="A153" t="s">
        <v>471</v>
      </c>
      <c r="B153" s="7" t="s">
        <v>11</v>
      </c>
      <c r="C153" s="1">
        <f t="shared" si="22"/>
        <v>40500</v>
      </c>
      <c r="D153" s="7">
        <f>IF(N153&gt;0, RANK(N153,(N153:P153,Q153:AE153)),0)</f>
        <v>1</v>
      </c>
      <c r="E153" s="7">
        <f>IF(O153&gt;0,RANK(O153,(N153:P153,Q153:AE153)),0)</f>
        <v>2</v>
      </c>
      <c r="F153" s="7">
        <f t="shared" si="23"/>
        <v>0</v>
      </c>
      <c r="G153" s="53">
        <f t="shared" si="24"/>
        <v>8410</v>
      </c>
      <c r="H153" s="56">
        <f t="shared" si="25"/>
        <v>0.20765432098765432</v>
      </c>
      <c r="I153" s="6"/>
      <c r="J153" s="2">
        <f t="shared" si="26"/>
        <v>0.58893827160493828</v>
      </c>
      <c r="K153" s="2">
        <f t="shared" si="27"/>
        <v>0.38128395061728393</v>
      </c>
      <c r="L153" s="2">
        <f t="shared" si="28"/>
        <v>0</v>
      </c>
      <c r="M153" s="2">
        <f t="shared" si="29"/>
        <v>2.9777777777777792E-2</v>
      </c>
      <c r="N153" s="1">
        <v>23852</v>
      </c>
      <c r="O153" s="1">
        <v>15442</v>
      </c>
      <c r="P153" s="1"/>
      <c r="Q153">
        <v>1170</v>
      </c>
      <c r="U153" s="1">
        <v>36</v>
      </c>
      <c r="V153" s="1"/>
      <c r="W153" s="1"/>
      <c r="X153" s="1"/>
      <c r="Y153" s="1"/>
      <c r="Z153" s="1"/>
      <c r="AA153" s="1"/>
      <c r="AB153" s="1"/>
      <c r="AG153" t="str">
        <f t="shared" si="30"/>
        <v>Nashua</v>
      </c>
      <c r="AH153" t="s">
        <v>15</v>
      </c>
      <c r="AI153">
        <v>2</v>
      </c>
      <c r="AK153" s="88">
        <v>33</v>
      </c>
      <c r="AL153" s="90">
        <v>11</v>
      </c>
      <c r="AM153" s="90">
        <v>110</v>
      </c>
      <c r="AN153" s="93">
        <v>50260</v>
      </c>
      <c r="AO153" s="93">
        <f t="shared" si="31"/>
        <v>33011</v>
      </c>
      <c r="AP153" t="s">
        <v>146</v>
      </c>
      <c r="AQ153">
        <f t="shared" si="32"/>
        <v>3350260</v>
      </c>
      <c r="AU153">
        <v>31.84</v>
      </c>
      <c r="AV153">
        <v>0.95</v>
      </c>
      <c r="AW153">
        <v>30.89</v>
      </c>
    </row>
    <row r="154" spans="1:49" hidden="1" outlineLevel="1">
      <c r="A154" t="s">
        <v>445</v>
      </c>
      <c r="B154" s="7" t="s">
        <v>11</v>
      </c>
      <c r="C154" s="1">
        <f t="shared" si="22"/>
        <v>443</v>
      </c>
      <c r="D154" s="7">
        <f>IF(N154&gt;0, RANK(N154,(N154:P154,Q154:AE154)),0)</f>
        <v>1</v>
      </c>
      <c r="E154" s="7">
        <f>IF(O154&gt;0,RANK(O154,(N154:P154,Q154:AE154)),0)</f>
        <v>2</v>
      </c>
      <c r="F154" s="7">
        <f t="shared" si="23"/>
        <v>0</v>
      </c>
      <c r="G154" s="53">
        <f t="shared" si="24"/>
        <v>149</v>
      </c>
      <c r="H154" s="56">
        <f t="shared" si="25"/>
        <v>0.33634311512415349</v>
      </c>
      <c r="I154" s="6"/>
      <c r="J154" s="2">
        <f t="shared" si="26"/>
        <v>0.64785553047404065</v>
      </c>
      <c r="K154" s="2">
        <f t="shared" si="27"/>
        <v>0.31151241534988711</v>
      </c>
      <c r="L154" s="2">
        <f t="shared" si="28"/>
        <v>0</v>
      </c>
      <c r="M154" s="2">
        <f t="shared" si="29"/>
        <v>4.0632054176072241E-2</v>
      </c>
      <c r="N154" s="1">
        <v>287</v>
      </c>
      <c r="O154" s="1">
        <v>138</v>
      </c>
      <c r="P154" s="1"/>
      <c r="Q154">
        <v>18</v>
      </c>
      <c r="U154" s="1">
        <v>0</v>
      </c>
      <c r="V154" s="1"/>
      <c r="W154" s="1"/>
      <c r="X154" s="1"/>
      <c r="Y154" s="1"/>
      <c r="Z154" s="1"/>
      <c r="AA154" s="1"/>
      <c r="AB154" s="1"/>
      <c r="AG154" t="str">
        <f t="shared" si="30"/>
        <v>Nelson</v>
      </c>
      <c r="AH154" t="s">
        <v>12</v>
      </c>
      <c r="AI154">
        <v>2</v>
      </c>
      <c r="AK154" s="88">
        <v>33</v>
      </c>
      <c r="AL154" s="90">
        <v>5</v>
      </c>
      <c r="AM154" s="90">
        <v>60</v>
      </c>
      <c r="AN154" s="93">
        <v>50580</v>
      </c>
      <c r="AO154" s="93">
        <f t="shared" si="31"/>
        <v>33005</v>
      </c>
      <c r="AP154" t="s">
        <v>665</v>
      </c>
      <c r="AQ154">
        <f t="shared" si="32"/>
        <v>3350580</v>
      </c>
      <c r="AU154">
        <v>23.24</v>
      </c>
      <c r="AV154">
        <v>1.38</v>
      </c>
      <c r="AW154">
        <v>21.87</v>
      </c>
    </row>
    <row r="155" spans="1:49" hidden="1" outlineLevel="1">
      <c r="A155" t="s">
        <v>472</v>
      </c>
      <c r="B155" s="7" t="s">
        <v>11</v>
      </c>
      <c r="C155" s="1">
        <f t="shared" si="22"/>
        <v>3129</v>
      </c>
      <c r="D155" s="7">
        <f>IF(N155&gt;0, RANK(N155,(N155:P155,Q155:AE155)),0)</f>
        <v>2</v>
      </c>
      <c r="E155" s="7">
        <f>IF(O155&gt;0,RANK(O155,(N155:P155,Q155:AE155)),0)</f>
        <v>1</v>
      </c>
      <c r="F155" s="7">
        <f t="shared" si="23"/>
        <v>0</v>
      </c>
      <c r="G155" s="53">
        <f t="shared" si="24"/>
        <v>121</v>
      </c>
      <c r="H155" s="56">
        <f t="shared" si="25"/>
        <v>3.8670501757750081E-2</v>
      </c>
      <c r="I155" s="6"/>
      <c r="J155" s="2">
        <f t="shared" si="26"/>
        <v>0.47043783956535634</v>
      </c>
      <c r="K155" s="2">
        <f t="shared" si="27"/>
        <v>0.50910834132310645</v>
      </c>
      <c r="L155" s="2">
        <f t="shared" si="28"/>
        <v>0</v>
      </c>
      <c r="M155" s="2">
        <f t="shared" si="29"/>
        <v>2.0453819111537208E-2</v>
      </c>
      <c r="N155" s="1">
        <v>1472</v>
      </c>
      <c r="O155" s="1">
        <v>1593</v>
      </c>
      <c r="P155" s="1"/>
      <c r="Q155">
        <v>59</v>
      </c>
      <c r="U155" s="1">
        <v>5</v>
      </c>
      <c r="V155" s="1"/>
      <c r="W155" s="1"/>
      <c r="X155" s="1"/>
      <c r="Y155" s="1"/>
      <c r="Z155" s="1"/>
      <c r="AA155" s="1"/>
      <c r="AB155" s="1"/>
      <c r="AG155" t="str">
        <f t="shared" si="30"/>
        <v>New Boston</v>
      </c>
      <c r="AH155" t="s">
        <v>15</v>
      </c>
      <c r="AI155">
        <v>2</v>
      </c>
      <c r="AK155" s="88">
        <v>33</v>
      </c>
      <c r="AL155" s="90">
        <v>11</v>
      </c>
      <c r="AM155" s="90">
        <v>115</v>
      </c>
      <c r="AN155" s="93">
        <v>50740</v>
      </c>
      <c r="AO155" s="93">
        <f t="shared" si="31"/>
        <v>33011</v>
      </c>
      <c r="AP155" t="s">
        <v>665</v>
      </c>
      <c r="AQ155">
        <f t="shared" si="32"/>
        <v>3350740</v>
      </c>
      <c r="AU155">
        <v>43.22</v>
      </c>
      <c r="AV155">
        <v>0.38</v>
      </c>
      <c r="AW155">
        <v>42.84</v>
      </c>
    </row>
    <row r="156" spans="1:49" hidden="1" outlineLevel="1">
      <c r="A156" t="s">
        <v>78</v>
      </c>
      <c r="B156" s="7" t="s">
        <v>11</v>
      </c>
      <c r="C156" s="1">
        <f t="shared" si="22"/>
        <v>805</v>
      </c>
      <c r="D156" s="7">
        <f>IF(N156&gt;0, RANK(N156,(N156:P156,Q156:AE156)),0)</f>
        <v>1</v>
      </c>
      <c r="E156" s="7">
        <f>IF(O156&gt;0,RANK(O156,(N156:P156,Q156:AE156)),0)</f>
        <v>2</v>
      </c>
      <c r="F156" s="7">
        <f t="shared" si="23"/>
        <v>0</v>
      </c>
      <c r="G156" s="53">
        <f t="shared" si="24"/>
        <v>49</v>
      </c>
      <c r="H156" s="56">
        <f t="shared" si="25"/>
        <v>6.0869565217391307E-2</v>
      </c>
      <c r="I156" s="6"/>
      <c r="J156" s="2">
        <f t="shared" si="26"/>
        <v>0.52422360248447208</v>
      </c>
      <c r="K156" s="2">
        <f t="shared" si="27"/>
        <v>0.46335403726708074</v>
      </c>
      <c r="L156" s="2">
        <f t="shared" si="28"/>
        <v>0</v>
      </c>
      <c r="M156" s="2">
        <f t="shared" si="29"/>
        <v>1.2422360248447173E-2</v>
      </c>
      <c r="N156" s="1">
        <v>422</v>
      </c>
      <c r="O156" s="1">
        <v>373</v>
      </c>
      <c r="P156" s="1"/>
      <c r="Q156">
        <v>9</v>
      </c>
      <c r="U156" s="1">
        <v>1</v>
      </c>
      <c r="V156" s="1"/>
      <c r="W156" s="1"/>
      <c r="X156" s="1"/>
      <c r="Y156" s="1"/>
      <c r="Z156" s="1"/>
      <c r="AA156" s="1"/>
      <c r="AB156" s="1"/>
      <c r="AG156" t="str">
        <f t="shared" si="30"/>
        <v>New Castle</v>
      </c>
      <c r="AH156" t="s">
        <v>294</v>
      </c>
      <c r="AI156">
        <v>1</v>
      </c>
      <c r="AK156" s="88">
        <v>33</v>
      </c>
      <c r="AL156" s="90">
        <v>15</v>
      </c>
      <c r="AM156" s="90">
        <v>100</v>
      </c>
      <c r="AN156" s="93">
        <v>50980</v>
      </c>
      <c r="AO156" s="93">
        <f t="shared" si="31"/>
        <v>33015</v>
      </c>
      <c r="AP156" t="s">
        <v>665</v>
      </c>
      <c r="AQ156">
        <f t="shared" si="32"/>
        <v>3350980</v>
      </c>
      <c r="AU156">
        <v>2.38</v>
      </c>
      <c r="AV156">
        <v>1.55</v>
      </c>
      <c r="AW156">
        <v>0.83</v>
      </c>
    </row>
    <row r="157" spans="1:49" hidden="1" outlineLevel="1">
      <c r="A157" t="s">
        <v>473</v>
      </c>
      <c r="B157" s="7" t="s">
        <v>11</v>
      </c>
      <c r="C157" s="1">
        <f t="shared" si="22"/>
        <v>1599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 t="shared" si="23"/>
        <v>0</v>
      </c>
      <c r="G157" s="53">
        <f t="shared" si="24"/>
        <v>58</v>
      </c>
      <c r="H157" s="56">
        <f t="shared" si="25"/>
        <v>3.6272670419011881E-2</v>
      </c>
      <c r="I157" s="6"/>
      <c r="J157" s="2">
        <f t="shared" si="26"/>
        <v>0.46904315196998125</v>
      </c>
      <c r="K157" s="2">
        <f t="shared" si="27"/>
        <v>0.50531582238899309</v>
      </c>
      <c r="L157" s="2">
        <f t="shared" si="28"/>
        <v>0</v>
      </c>
      <c r="M157" s="2">
        <f t="shared" si="29"/>
        <v>2.5641025641025661E-2</v>
      </c>
      <c r="N157" s="1">
        <v>750</v>
      </c>
      <c r="O157" s="1">
        <v>808</v>
      </c>
      <c r="P157" s="1"/>
      <c r="Q157">
        <v>40</v>
      </c>
      <c r="U157" s="1">
        <v>1</v>
      </c>
      <c r="V157" s="1"/>
      <c r="W157" s="1"/>
      <c r="X157" s="1"/>
      <c r="Y157" s="1"/>
      <c r="Z157" s="1"/>
      <c r="AA157" s="1"/>
      <c r="AB157" s="1"/>
      <c r="AG157" t="str">
        <f t="shared" si="30"/>
        <v>New Durham</v>
      </c>
      <c r="AH157" t="s">
        <v>317</v>
      </c>
      <c r="AI157">
        <v>1</v>
      </c>
      <c r="AK157" s="88">
        <v>33</v>
      </c>
      <c r="AL157" s="90">
        <v>17</v>
      </c>
      <c r="AM157" s="90">
        <v>45</v>
      </c>
      <c r="AN157" s="93">
        <v>51220</v>
      </c>
      <c r="AO157" s="93">
        <f t="shared" si="31"/>
        <v>33017</v>
      </c>
      <c r="AP157" t="s">
        <v>665</v>
      </c>
      <c r="AQ157">
        <f t="shared" si="32"/>
        <v>3351220</v>
      </c>
      <c r="AU157">
        <v>44.15</v>
      </c>
      <c r="AV157">
        <v>2.46</v>
      </c>
      <c r="AW157">
        <v>41.69</v>
      </c>
    </row>
    <row r="158" spans="1:49" hidden="1" outlineLevel="1">
      <c r="A158" t="s">
        <v>474</v>
      </c>
      <c r="B158" s="7" t="s">
        <v>11</v>
      </c>
      <c r="C158" s="1">
        <f t="shared" si="22"/>
        <v>1283</v>
      </c>
      <c r="D158" s="7">
        <f>IF(N158&gt;0, RANK(N158,(N158:P158,Q158:AE158)),0)</f>
        <v>1</v>
      </c>
      <c r="E158" s="7">
        <f>IF(O158&gt;0,RANK(O158,(N158:P158,Q158:AE158)),0)</f>
        <v>2</v>
      </c>
      <c r="F158" s="7">
        <f t="shared" si="23"/>
        <v>0</v>
      </c>
      <c r="G158" s="53">
        <f t="shared" si="24"/>
        <v>128</v>
      </c>
      <c r="H158" s="56">
        <f t="shared" si="25"/>
        <v>9.9766173031956354E-2</v>
      </c>
      <c r="I158" s="6"/>
      <c r="J158" s="2">
        <f t="shared" si="26"/>
        <v>0.5385814497272019</v>
      </c>
      <c r="K158" s="2">
        <f t="shared" si="27"/>
        <v>0.4388152766952455</v>
      </c>
      <c r="L158" s="2">
        <f t="shared" si="28"/>
        <v>0</v>
      </c>
      <c r="M158" s="2">
        <f t="shared" si="29"/>
        <v>2.2603273577552596E-2</v>
      </c>
      <c r="N158" s="1">
        <v>691</v>
      </c>
      <c r="O158" s="1">
        <v>563</v>
      </c>
      <c r="P158" s="1"/>
      <c r="Q158">
        <v>28</v>
      </c>
      <c r="U158" s="1">
        <v>1</v>
      </c>
      <c r="V158" s="1"/>
      <c r="W158" s="1"/>
      <c r="X158" s="1"/>
      <c r="Y158" s="1"/>
      <c r="Z158" s="1"/>
      <c r="AA158" s="1"/>
      <c r="AB158" s="1"/>
      <c r="AG158" t="str">
        <f t="shared" si="30"/>
        <v>New Hampton</v>
      </c>
      <c r="AH158" t="s">
        <v>312</v>
      </c>
      <c r="AI158">
        <v>1</v>
      </c>
      <c r="AK158" s="88">
        <v>33</v>
      </c>
      <c r="AL158" s="90">
        <v>1</v>
      </c>
      <c r="AM158" s="90">
        <v>45</v>
      </c>
      <c r="AN158" s="93">
        <v>51540</v>
      </c>
      <c r="AO158" s="93">
        <f t="shared" si="31"/>
        <v>33001</v>
      </c>
      <c r="AP158" t="s">
        <v>665</v>
      </c>
      <c r="AQ158">
        <f t="shared" si="32"/>
        <v>3351540</v>
      </c>
      <c r="AU158">
        <v>38.21</v>
      </c>
      <c r="AV158">
        <v>1.5</v>
      </c>
      <c r="AW158">
        <v>36.700000000000003</v>
      </c>
    </row>
    <row r="159" spans="1:49" hidden="1" outlineLevel="1">
      <c r="A159" t="s">
        <v>475</v>
      </c>
      <c r="B159" s="7" t="s">
        <v>11</v>
      </c>
      <c r="C159" s="1">
        <f t="shared" si="22"/>
        <v>2530</v>
      </c>
      <c r="D159" s="7">
        <f>IF(N159&gt;0, RANK(N159,(N159:P159,Q159:AE159)),0)</f>
        <v>2</v>
      </c>
      <c r="E159" s="7">
        <f>IF(O159&gt;0,RANK(O159,(N159:P159,Q159:AE159)),0)</f>
        <v>1</v>
      </c>
      <c r="F159" s="7">
        <f t="shared" si="23"/>
        <v>0</v>
      </c>
      <c r="G159" s="53">
        <f t="shared" si="24"/>
        <v>683</v>
      </c>
      <c r="H159" s="56">
        <f t="shared" si="25"/>
        <v>0.26996047430830039</v>
      </c>
      <c r="I159" s="6"/>
      <c r="J159" s="2">
        <f t="shared" si="26"/>
        <v>0.34545454545454546</v>
      </c>
      <c r="K159" s="2">
        <f t="shared" si="27"/>
        <v>0.61541501976284585</v>
      </c>
      <c r="L159" s="2">
        <f t="shared" si="28"/>
        <v>0</v>
      </c>
      <c r="M159" s="2">
        <f t="shared" si="29"/>
        <v>3.9130434782608692E-2</v>
      </c>
      <c r="N159" s="1">
        <v>874</v>
      </c>
      <c r="O159" s="1">
        <v>1557</v>
      </c>
      <c r="P159" s="1"/>
      <c r="Q159">
        <v>91</v>
      </c>
      <c r="U159" s="1">
        <v>8</v>
      </c>
      <c r="V159" s="1"/>
      <c r="W159" s="1"/>
      <c r="X159" s="1"/>
      <c r="Y159" s="1"/>
      <c r="Z159" s="1"/>
      <c r="AA159" s="1"/>
      <c r="AB159" s="1"/>
      <c r="AG159" t="str">
        <f t="shared" si="30"/>
        <v>New Ipswich</v>
      </c>
      <c r="AH159" t="s">
        <v>15</v>
      </c>
      <c r="AI159">
        <v>2</v>
      </c>
      <c r="AK159" s="88">
        <v>33</v>
      </c>
      <c r="AL159" s="90">
        <v>11</v>
      </c>
      <c r="AM159" s="90">
        <v>120</v>
      </c>
      <c r="AN159" s="93">
        <v>51940</v>
      </c>
      <c r="AO159" s="93">
        <f t="shared" si="31"/>
        <v>33011</v>
      </c>
      <c r="AP159" t="s">
        <v>665</v>
      </c>
      <c r="AQ159">
        <f t="shared" si="32"/>
        <v>3351940</v>
      </c>
      <c r="AU159">
        <v>33.06</v>
      </c>
      <c r="AV159">
        <v>0.32</v>
      </c>
      <c r="AW159">
        <v>32.75</v>
      </c>
    </row>
    <row r="160" spans="1:49" hidden="1" outlineLevel="1">
      <c r="A160" t="s">
        <v>1008</v>
      </c>
      <c r="B160" s="7" t="s">
        <v>11</v>
      </c>
      <c r="C160" s="1">
        <f t="shared" si="22"/>
        <v>3025</v>
      </c>
      <c r="D160" s="7">
        <f>IF(N160&gt;0, RANK(N160,(N160:P160,Q160:AE160)),0)</f>
        <v>1</v>
      </c>
      <c r="E160" s="7">
        <f>IF(O160&gt;0,RANK(O160,(N160:P160,Q160:AE160)),0)</f>
        <v>2</v>
      </c>
      <c r="F160" s="7">
        <f t="shared" si="23"/>
        <v>0</v>
      </c>
      <c r="G160" s="53">
        <f t="shared" si="24"/>
        <v>494</v>
      </c>
      <c r="H160" s="56">
        <f t="shared" si="25"/>
        <v>0.16330578512396693</v>
      </c>
      <c r="I160" s="6"/>
      <c r="J160" s="2">
        <f t="shared" si="26"/>
        <v>0.57256198347107434</v>
      </c>
      <c r="K160" s="2">
        <f t="shared" si="27"/>
        <v>0.40925619834710741</v>
      </c>
      <c r="L160" s="2">
        <f t="shared" si="28"/>
        <v>0</v>
      </c>
      <c r="M160" s="2">
        <f t="shared" si="29"/>
        <v>1.8181818181818243E-2</v>
      </c>
      <c r="N160" s="1">
        <v>1732</v>
      </c>
      <c r="O160" s="1">
        <v>1238</v>
      </c>
      <c r="P160" s="1"/>
      <c r="Q160">
        <v>51</v>
      </c>
      <c r="U160" s="1">
        <v>4</v>
      </c>
      <c r="V160" s="1"/>
      <c r="W160" s="1"/>
      <c r="X160" s="1"/>
      <c r="Y160" s="1"/>
      <c r="Z160" s="1"/>
      <c r="AA160" s="1"/>
      <c r="AB160" s="1"/>
      <c r="AG160" t="str">
        <f t="shared" si="30"/>
        <v>New London</v>
      </c>
      <c r="AH160" t="s">
        <v>16</v>
      </c>
      <c r="AI160">
        <v>2</v>
      </c>
      <c r="AK160" s="88">
        <v>33</v>
      </c>
      <c r="AL160" s="90">
        <v>13</v>
      </c>
      <c r="AM160" s="90">
        <v>95</v>
      </c>
      <c r="AN160" s="93">
        <v>52100</v>
      </c>
      <c r="AO160" s="93">
        <f t="shared" si="31"/>
        <v>33013</v>
      </c>
      <c r="AP160" t="s">
        <v>665</v>
      </c>
      <c r="AQ160">
        <f t="shared" si="32"/>
        <v>3352100</v>
      </c>
      <c r="AU160">
        <v>25.59</v>
      </c>
      <c r="AV160">
        <v>3.08</v>
      </c>
      <c r="AW160">
        <v>22.51</v>
      </c>
    </row>
    <row r="161" spans="1:49" hidden="1" outlineLevel="1">
      <c r="A161" t="s">
        <v>947</v>
      </c>
      <c r="B161" s="7" t="s">
        <v>11</v>
      </c>
      <c r="C161" s="1">
        <f t="shared" si="22"/>
        <v>1343</v>
      </c>
      <c r="D161" s="7">
        <f>IF(N161&gt;0, RANK(N161,(N161:P161,Q161:AE161)),0)</f>
        <v>1</v>
      </c>
      <c r="E161" s="7">
        <f>IF(O161&gt;0,RANK(O161,(N161:P161,Q161:AE161)),0)</f>
        <v>2</v>
      </c>
      <c r="F161" s="7">
        <f t="shared" si="23"/>
        <v>0</v>
      </c>
      <c r="G161" s="53">
        <f t="shared" si="24"/>
        <v>123</v>
      </c>
      <c r="H161" s="56">
        <f t="shared" si="25"/>
        <v>9.1586001489203275E-2</v>
      </c>
      <c r="I161" s="6"/>
      <c r="J161" s="2">
        <f t="shared" si="26"/>
        <v>0.53387937453462397</v>
      </c>
      <c r="K161" s="2">
        <f t="shared" si="27"/>
        <v>0.44229337304542071</v>
      </c>
      <c r="L161" s="2">
        <f t="shared" si="28"/>
        <v>0</v>
      </c>
      <c r="M161" s="2">
        <f t="shared" si="29"/>
        <v>2.3827252419955314E-2</v>
      </c>
      <c r="N161" s="1">
        <v>717</v>
      </c>
      <c r="O161" s="1">
        <v>594</v>
      </c>
      <c r="P161" s="1"/>
      <c r="Q161">
        <v>31</v>
      </c>
      <c r="U161" s="1">
        <v>1</v>
      </c>
      <c r="V161" s="1"/>
      <c r="W161" s="1"/>
      <c r="X161" s="1"/>
      <c r="Y161" s="1"/>
      <c r="Z161" s="1"/>
      <c r="AA161" s="1"/>
      <c r="AB161" s="1"/>
      <c r="AG161" t="str">
        <f t="shared" si="30"/>
        <v>Newbury</v>
      </c>
      <c r="AH161" t="s">
        <v>16</v>
      </c>
      <c r="AI161">
        <v>2</v>
      </c>
      <c r="AK161" s="88">
        <v>33</v>
      </c>
      <c r="AL161" s="90">
        <v>13</v>
      </c>
      <c r="AM161" s="90">
        <v>90</v>
      </c>
      <c r="AN161" s="93">
        <v>50900</v>
      </c>
      <c r="AO161" s="93">
        <f t="shared" si="31"/>
        <v>33013</v>
      </c>
      <c r="AP161" t="s">
        <v>665</v>
      </c>
      <c r="AQ161">
        <f t="shared" si="32"/>
        <v>3350900</v>
      </c>
      <c r="AU161">
        <v>38.090000000000003</v>
      </c>
      <c r="AV161">
        <v>2.29</v>
      </c>
      <c r="AW161">
        <v>35.799999999999997</v>
      </c>
    </row>
    <row r="162" spans="1:49" hidden="1" outlineLevel="1">
      <c r="A162" t="s">
        <v>476</v>
      </c>
      <c r="B162" s="7" t="s">
        <v>11</v>
      </c>
      <c r="C162" s="1">
        <f t="shared" si="22"/>
        <v>1053</v>
      </c>
      <c r="D162" s="7">
        <f>IF(N162&gt;0, RANK(N162,(N162:P162,Q162:AE162)),0)</f>
        <v>1</v>
      </c>
      <c r="E162" s="7">
        <f>IF(O162&gt;0,RANK(O162,(N162:P162,Q162:AE162)),0)</f>
        <v>2</v>
      </c>
      <c r="F162" s="7">
        <f t="shared" si="23"/>
        <v>0</v>
      </c>
      <c r="G162" s="53">
        <f t="shared" si="24"/>
        <v>72</v>
      </c>
      <c r="H162" s="56">
        <f t="shared" si="25"/>
        <v>6.8376068376068383E-2</v>
      </c>
      <c r="I162" s="6"/>
      <c r="J162" s="2">
        <f t="shared" si="26"/>
        <v>0.53371320037986703</v>
      </c>
      <c r="K162" s="2">
        <f t="shared" si="27"/>
        <v>0.46533713200379867</v>
      </c>
      <c r="L162" s="2">
        <f t="shared" si="28"/>
        <v>0</v>
      </c>
      <c r="M162" s="2">
        <f t="shared" si="29"/>
        <v>9.496676163343043E-4</v>
      </c>
      <c r="N162" s="1">
        <v>562</v>
      </c>
      <c r="O162" s="1">
        <v>490</v>
      </c>
      <c r="P162" s="1"/>
      <c r="Q162">
        <v>1</v>
      </c>
      <c r="U162" s="1">
        <v>0</v>
      </c>
      <c r="V162" s="1"/>
      <c r="W162" s="1"/>
      <c r="X162" s="1"/>
      <c r="Y162" s="1"/>
      <c r="Z162" s="1"/>
      <c r="AA162" s="1"/>
      <c r="AB162" s="1"/>
      <c r="AG162" t="str">
        <f t="shared" si="30"/>
        <v>Newfields</v>
      </c>
      <c r="AH162" t="s">
        <v>294</v>
      </c>
      <c r="AI162">
        <v>1</v>
      </c>
      <c r="AK162" s="88">
        <v>33</v>
      </c>
      <c r="AL162" s="90">
        <v>15</v>
      </c>
      <c r="AM162" s="90">
        <v>105</v>
      </c>
      <c r="AN162" s="93">
        <v>51380</v>
      </c>
      <c r="AO162" s="93">
        <f t="shared" si="31"/>
        <v>33015</v>
      </c>
      <c r="AP162" t="s">
        <v>665</v>
      </c>
      <c r="AQ162">
        <f t="shared" si="32"/>
        <v>3351380</v>
      </c>
      <c r="AU162">
        <v>7.18</v>
      </c>
      <c r="AV162">
        <v>0.16</v>
      </c>
      <c r="AW162">
        <v>7.02</v>
      </c>
    </row>
    <row r="163" spans="1:49" hidden="1" outlineLevel="1">
      <c r="A163" t="s">
        <v>226</v>
      </c>
      <c r="B163" s="7" t="s">
        <v>11</v>
      </c>
      <c r="C163" s="1">
        <f t="shared" si="22"/>
        <v>549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 t="shared" si="23"/>
        <v>0</v>
      </c>
      <c r="G163" s="53">
        <f t="shared" si="24"/>
        <v>4</v>
      </c>
      <c r="H163" s="56">
        <f t="shared" si="25"/>
        <v>7.2859744990892532E-3</v>
      </c>
      <c r="I163" s="6"/>
      <c r="J163" s="2">
        <f t="shared" si="26"/>
        <v>0.48451730418943534</v>
      </c>
      <c r="K163" s="2">
        <f t="shared" si="27"/>
        <v>0.49180327868852458</v>
      </c>
      <c r="L163" s="2">
        <f t="shared" si="28"/>
        <v>0</v>
      </c>
      <c r="M163" s="2">
        <f t="shared" si="29"/>
        <v>2.3679417122040136E-2</v>
      </c>
      <c r="N163" s="1">
        <v>266</v>
      </c>
      <c r="O163" s="1">
        <v>270</v>
      </c>
      <c r="P163" s="1"/>
      <c r="Q163">
        <v>12</v>
      </c>
      <c r="U163" s="1">
        <v>1</v>
      </c>
      <c r="V163" s="1"/>
      <c r="W163" s="1"/>
      <c r="X163" s="1"/>
      <c r="Y163" s="1"/>
      <c r="Z163" s="1"/>
      <c r="AA163" s="1"/>
      <c r="AB163" s="1"/>
      <c r="AG163" t="str">
        <f t="shared" si="30"/>
        <v>Newington</v>
      </c>
      <c r="AH163" t="s">
        <v>294</v>
      </c>
      <c r="AI163">
        <v>1</v>
      </c>
      <c r="AK163" s="88">
        <v>33</v>
      </c>
      <c r="AL163" s="90">
        <v>15</v>
      </c>
      <c r="AM163" s="90">
        <v>110</v>
      </c>
      <c r="AN163" s="93">
        <v>51620</v>
      </c>
      <c r="AO163" s="93">
        <f t="shared" si="31"/>
        <v>33015</v>
      </c>
      <c r="AP163" t="s">
        <v>665</v>
      </c>
      <c r="AQ163">
        <f t="shared" si="32"/>
        <v>3351620</v>
      </c>
      <c r="AU163">
        <v>12.47</v>
      </c>
      <c r="AV163">
        <v>4.12</v>
      </c>
      <c r="AW163">
        <v>8.36</v>
      </c>
    </row>
    <row r="164" spans="1:49" hidden="1" outlineLevel="1">
      <c r="A164" t="s">
        <v>477</v>
      </c>
      <c r="B164" s="7" t="s">
        <v>11</v>
      </c>
      <c r="C164" s="1">
        <f t="shared" si="22"/>
        <v>5079</v>
      </c>
      <c r="D164" s="7">
        <f>IF(N164&gt;0, RANK(N164,(N164:P164,Q164:AE164)),0)</f>
        <v>1</v>
      </c>
      <c r="E164" s="7">
        <f>IF(O164&gt;0,RANK(O164,(N164:P164,Q164:AE164)),0)</f>
        <v>2</v>
      </c>
      <c r="F164" s="7">
        <f t="shared" si="23"/>
        <v>0</v>
      </c>
      <c r="G164" s="53">
        <f t="shared" si="24"/>
        <v>1721</v>
      </c>
      <c r="H164" s="56">
        <f t="shared" si="25"/>
        <v>0.33884622957275057</v>
      </c>
      <c r="I164" s="6"/>
      <c r="J164" s="2">
        <f t="shared" si="26"/>
        <v>0.65623154164205555</v>
      </c>
      <c r="K164" s="2">
        <f t="shared" si="27"/>
        <v>0.31738531206930498</v>
      </c>
      <c r="L164" s="2">
        <f t="shared" si="28"/>
        <v>0</v>
      </c>
      <c r="M164" s="2">
        <f t="shared" si="29"/>
        <v>2.638314628863947E-2</v>
      </c>
      <c r="N164" s="1">
        <v>3333</v>
      </c>
      <c r="O164" s="1">
        <v>1612</v>
      </c>
      <c r="P164" s="1"/>
      <c r="Q164">
        <v>130</v>
      </c>
      <c r="U164" s="1">
        <v>4</v>
      </c>
      <c r="V164" s="1"/>
      <c r="W164" s="1"/>
      <c r="X164" s="1"/>
      <c r="Y164" s="1"/>
      <c r="Z164" s="1"/>
      <c r="AA164" s="1"/>
      <c r="AB164" s="1"/>
      <c r="AG164" t="str">
        <f t="shared" si="30"/>
        <v>Newmarket</v>
      </c>
      <c r="AH164" t="s">
        <v>294</v>
      </c>
      <c r="AI164">
        <v>1</v>
      </c>
      <c r="AK164" s="88">
        <v>33</v>
      </c>
      <c r="AL164" s="90">
        <v>15</v>
      </c>
      <c r="AM164" s="90">
        <v>115</v>
      </c>
      <c r="AN164" s="93">
        <v>52340</v>
      </c>
      <c r="AO164" s="93">
        <f t="shared" si="31"/>
        <v>33015</v>
      </c>
      <c r="AP164" t="s">
        <v>665</v>
      </c>
      <c r="AQ164">
        <f t="shared" si="32"/>
        <v>3352340</v>
      </c>
      <c r="AU164">
        <v>14.17</v>
      </c>
      <c r="AV164">
        <v>1.62</v>
      </c>
      <c r="AW164">
        <v>12.55</v>
      </c>
    </row>
    <row r="165" spans="1:49" hidden="1" outlineLevel="1">
      <c r="A165" t="s">
        <v>965</v>
      </c>
      <c r="B165" s="7" t="s">
        <v>11</v>
      </c>
      <c r="C165" s="1">
        <f t="shared" si="22"/>
        <v>2757</v>
      </c>
      <c r="D165" s="7">
        <f>IF(N165&gt;0, RANK(N165,(N165:P165,Q165:AE165)),0)</f>
        <v>1</v>
      </c>
      <c r="E165" s="7">
        <f>IF(O165&gt;0,RANK(O165,(N165:P165,Q165:AE165)),0)</f>
        <v>2</v>
      </c>
      <c r="F165" s="7">
        <f t="shared" si="23"/>
        <v>0</v>
      </c>
      <c r="G165" s="53">
        <f t="shared" si="24"/>
        <v>269</v>
      </c>
      <c r="H165" s="56">
        <f t="shared" si="25"/>
        <v>9.7569822270583972E-2</v>
      </c>
      <c r="I165" s="6"/>
      <c r="J165" s="2">
        <f t="shared" si="26"/>
        <v>0.53173739571998546</v>
      </c>
      <c r="K165" s="2">
        <f t="shared" si="27"/>
        <v>0.43416757344940154</v>
      </c>
      <c r="L165" s="2">
        <f t="shared" si="28"/>
        <v>0</v>
      </c>
      <c r="M165" s="2">
        <f t="shared" si="29"/>
        <v>3.4095030830612993E-2</v>
      </c>
      <c r="N165" s="1">
        <v>1466</v>
      </c>
      <c r="O165" s="1">
        <v>1197</v>
      </c>
      <c r="P165" s="1"/>
      <c r="Q165">
        <v>93</v>
      </c>
      <c r="U165" s="1">
        <v>1</v>
      </c>
      <c r="V165" s="1"/>
      <c r="W165" s="1"/>
      <c r="X165" s="1"/>
      <c r="Y165" s="1"/>
      <c r="Z165" s="1"/>
      <c r="AA165" s="1"/>
      <c r="AB165" s="1"/>
      <c r="AG165" t="str">
        <f t="shared" si="30"/>
        <v>Newport</v>
      </c>
      <c r="AH165" t="s">
        <v>985</v>
      </c>
      <c r="AI165">
        <v>2</v>
      </c>
      <c r="AK165" s="88">
        <v>33</v>
      </c>
      <c r="AL165" s="90">
        <v>19</v>
      </c>
      <c r="AM165" s="90">
        <v>50</v>
      </c>
      <c r="AN165" s="93">
        <v>52580</v>
      </c>
      <c r="AO165" s="93">
        <f t="shared" si="31"/>
        <v>33019</v>
      </c>
      <c r="AP165" t="s">
        <v>665</v>
      </c>
      <c r="AQ165">
        <f t="shared" si="32"/>
        <v>3352580</v>
      </c>
      <c r="AU165">
        <v>43.65</v>
      </c>
      <c r="AV165">
        <v>0.08</v>
      </c>
      <c r="AW165">
        <v>43.57</v>
      </c>
    </row>
    <row r="166" spans="1:49" hidden="1" outlineLevel="1">
      <c r="A166" t="s">
        <v>181</v>
      </c>
      <c r="B166" s="7" t="s">
        <v>11</v>
      </c>
      <c r="C166" s="1">
        <f t="shared" si="22"/>
        <v>2467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 t="shared" si="23"/>
        <v>0</v>
      </c>
      <c r="G166" s="53">
        <f t="shared" si="24"/>
        <v>17</v>
      </c>
      <c r="H166" s="56">
        <f t="shared" si="25"/>
        <v>6.8909606809890557E-3</v>
      </c>
      <c r="I166" s="6"/>
      <c r="J166" s="2">
        <f t="shared" si="26"/>
        <v>0.4803404945277665</v>
      </c>
      <c r="K166" s="2">
        <f t="shared" si="27"/>
        <v>0.48723145520875555</v>
      </c>
      <c r="L166" s="2">
        <f t="shared" si="28"/>
        <v>0</v>
      </c>
      <c r="M166" s="2">
        <f t="shared" si="29"/>
        <v>3.2428050263477948E-2</v>
      </c>
      <c r="N166" s="1">
        <v>1185</v>
      </c>
      <c r="O166" s="1">
        <v>1202</v>
      </c>
      <c r="P166" s="1"/>
      <c r="Q166">
        <v>78</v>
      </c>
      <c r="U166" s="1">
        <v>2</v>
      </c>
      <c r="V166" s="1"/>
      <c r="W166" s="1"/>
      <c r="X166" s="1"/>
      <c r="Y166" s="1"/>
      <c r="Z166" s="1"/>
      <c r="AA166" s="1"/>
      <c r="AB166" s="1"/>
      <c r="AG166" t="str">
        <f t="shared" si="30"/>
        <v>Newton</v>
      </c>
      <c r="AH166" t="s">
        <v>294</v>
      </c>
      <c r="AI166">
        <v>1</v>
      </c>
      <c r="AK166" s="88">
        <v>33</v>
      </c>
      <c r="AL166" s="90">
        <v>15</v>
      </c>
      <c r="AM166" s="90">
        <v>120</v>
      </c>
      <c r="AN166" s="93">
        <v>52900</v>
      </c>
      <c r="AO166" s="93">
        <f t="shared" si="31"/>
        <v>33015</v>
      </c>
      <c r="AP166" t="s">
        <v>665</v>
      </c>
      <c r="AQ166">
        <f t="shared" si="32"/>
        <v>3352900</v>
      </c>
      <c r="AU166">
        <v>10.06</v>
      </c>
      <c r="AV166">
        <v>0.16</v>
      </c>
      <c r="AW166">
        <v>9.91</v>
      </c>
    </row>
    <row r="167" spans="1:49" hidden="1" outlineLevel="1">
      <c r="A167" t="s">
        <v>478</v>
      </c>
      <c r="B167" s="7" t="s">
        <v>11</v>
      </c>
      <c r="C167" s="1">
        <f t="shared" si="22"/>
        <v>2986</v>
      </c>
      <c r="D167" s="7">
        <f>IF(N167&gt;0, RANK(N167,(N167:P167,Q167:AE167)),0)</f>
        <v>1</v>
      </c>
      <c r="E167" s="7">
        <f>IF(O167&gt;0,RANK(O167,(N167:P167,Q167:AE167)),0)</f>
        <v>2</v>
      </c>
      <c r="F167" s="7">
        <f t="shared" si="23"/>
        <v>0</v>
      </c>
      <c r="G167" s="53">
        <f t="shared" si="24"/>
        <v>170</v>
      </c>
      <c r="H167" s="56">
        <f t="shared" si="25"/>
        <v>5.6932350971198926E-2</v>
      </c>
      <c r="I167" s="6"/>
      <c r="J167" s="2">
        <f t="shared" si="26"/>
        <v>0.51707970529135971</v>
      </c>
      <c r="K167" s="2">
        <f t="shared" si="27"/>
        <v>0.46014735432016074</v>
      </c>
      <c r="L167" s="2">
        <f t="shared" si="28"/>
        <v>0</v>
      </c>
      <c r="M167" s="2">
        <f t="shared" si="29"/>
        <v>2.2772940388479546E-2</v>
      </c>
      <c r="N167" s="1">
        <v>1544</v>
      </c>
      <c r="O167" s="1">
        <v>1374</v>
      </c>
      <c r="P167" s="1"/>
      <c r="Q167">
        <v>61</v>
      </c>
      <c r="U167" s="1">
        <v>7</v>
      </c>
      <c r="V167" s="1"/>
      <c r="W167" s="1"/>
      <c r="X167" s="1"/>
      <c r="Y167" s="1"/>
      <c r="Z167" s="1"/>
      <c r="AA167" s="1"/>
      <c r="AB167" s="1"/>
      <c r="AG167" t="str">
        <f t="shared" si="30"/>
        <v>North Hampton</v>
      </c>
      <c r="AH167" t="s">
        <v>294</v>
      </c>
      <c r="AI167">
        <v>1</v>
      </c>
      <c r="AK167" s="88">
        <v>33</v>
      </c>
      <c r="AL167" s="90">
        <v>15</v>
      </c>
      <c r="AM167" s="90">
        <v>125</v>
      </c>
      <c r="AN167" s="93">
        <v>54580</v>
      </c>
      <c r="AO167" s="93">
        <f t="shared" si="31"/>
        <v>33015</v>
      </c>
      <c r="AP167" t="s">
        <v>665</v>
      </c>
      <c r="AQ167">
        <f t="shared" si="32"/>
        <v>3354580</v>
      </c>
      <c r="AU167">
        <v>14.4</v>
      </c>
      <c r="AV167">
        <v>0.5</v>
      </c>
      <c r="AW167">
        <v>13.91</v>
      </c>
    </row>
    <row r="168" spans="1:49" hidden="1" outlineLevel="1">
      <c r="A168" t="s">
        <v>376</v>
      </c>
      <c r="B168" s="7" t="s">
        <v>11</v>
      </c>
      <c r="C168" s="1">
        <f t="shared" si="22"/>
        <v>2274</v>
      </c>
      <c r="D168" s="7">
        <f>IF(N168&gt;0, RANK(N168,(N168:P168,Q168:AE168)),0)</f>
        <v>1</v>
      </c>
      <c r="E168" s="7">
        <f>IF(O168&gt;0,RANK(O168,(N168:P168,Q168:AE168)),0)</f>
        <v>2</v>
      </c>
      <c r="F168" s="7">
        <f t="shared" si="23"/>
        <v>0</v>
      </c>
      <c r="G168" s="53">
        <f t="shared" si="24"/>
        <v>344</v>
      </c>
      <c r="H168" s="56">
        <f t="shared" si="25"/>
        <v>0.15127528583992964</v>
      </c>
      <c r="I168" s="6"/>
      <c r="J168" s="2">
        <f t="shared" si="26"/>
        <v>0.55628847845206686</v>
      </c>
      <c r="K168" s="2">
        <f t="shared" si="27"/>
        <v>0.4050131926121372</v>
      </c>
      <c r="L168" s="2">
        <f t="shared" si="28"/>
        <v>0</v>
      </c>
      <c r="M168" s="2">
        <f t="shared" si="29"/>
        <v>3.8698328935795945E-2</v>
      </c>
      <c r="N168" s="1">
        <v>1265</v>
      </c>
      <c r="O168" s="1">
        <v>921</v>
      </c>
      <c r="P168" s="1"/>
      <c r="Q168">
        <v>86</v>
      </c>
      <c r="U168" s="1">
        <v>2</v>
      </c>
      <c r="V168" s="1"/>
      <c r="W168" s="1"/>
      <c r="X168" s="1"/>
      <c r="Y168" s="1"/>
      <c r="Z168" s="1"/>
      <c r="AA168" s="1"/>
      <c r="AB168" s="1"/>
      <c r="AG168" t="str">
        <f t="shared" si="30"/>
        <v>Northfield</v>
      </c>
      <c r="AH168" t="s">
        <v>16</v>
      </c>
      <c r="AI168">
        <v>2</v>
      </c>
      <c r="AK168" s="88">
        <v>33</v>
      </c>
      <c r="AL168" s="90">
        <v>13</v>
      </c>
      <c r="AM168" s="90">
        <v>100</v>
      </c>
      <c r="AN168" s="93">
        <v>54260</v>
      </c>
      <c r="AO168" s="93">
        <f t="shared" si="31"/>
        <v>33013</v>
      </c>
      <c r="AP168" t="s">
        <v>665</v>
      </c>
      <c r="AQ168">
        <f t="shared" si="32"/>
        <v>3354260</v>
      </c>
      <c r="AU168">
        <v>29.05</v>
      </c>
      <c r="AV168">
        <v>0.26</v>
      </c>
      <c r="AW168">
        <v>28.79</v>
      </c>
    </row>
    <row r="169" spans="1:49" hidden="1" outlineLevel="1">
      <c r="A169" t="s">
        <v>479</v>
      </c>
      <c r="B169" s="7" t="s">
        <v>11</v>
      </c>
      <c r="C169" s="1">
        <f t="shared" si="22"/>
        <v>997</v>
      </c>
      <c r="D169" s="7">
        <f>IF(N169&gt;0, RANK(N169,(N169:P169,Q169:AE169)),0)</f>
        <v>1</v>
      </c>
      <c r="E169" s="7">
        <f>IF(O169&gt;0,RANK(O169,(N169:P169,Q169:AE169)),0)</f>
        <v>2</v>
      </c>
      <c r="F169" s="7">
        <f t="shared" si="23"/>
        <v>0</v>
      </c>
      <c r="G169" s="53">
        <f t="shared" si="24"/>
        <v>216</v>
      </c>
      <c r="H169" s="56">
        <f t="shared" si="25"/>
        <v>0.21664994984954863</v>
      </c>
      <c r="I169" s="6"/>
      <c r="J169" s="2">
        <f t="shared" si="26"/>
        <v>0.59578736208625882</v>
      </c>
      <c r="K169" s="2">
        <f t="shared" si="27"/>
        <v>0.3791374122367101</v>
      </c>
      <c r="L169" s="2">
        <f t="shared" si="28"/>
        <v>0</v>
      </c>
      <c r="M169" s="2">
        <f t="shared" si="29"/>
        <v>2.5075225677031077E-2</v>
      </c>
      <c r="N169" s="1">
        <v>594</v>
      </c>
      <c r="O169" s="1">
        <v>378</v>
      </c>
      <c r="P169" s="1"/>
      <c r="Q169">
        <v>23</v>
      </c>
      <c r="U169" s="1">
        <v>2</v>
      </c>
      <c r="V169" s="1"/>
      <c r="W169" s="1"/>
      <c r="X169" s="1"/>
      <c r="Y169" s="1"/>
      <c r="Z169" s="1"/>
      <c r="AA169" s="1"/>
      <c r="AB169" s="1"/>
      <c r="AG169" t="str">
        <f t="shared" si="30"/>
        <v>Northumberland</v>
      </c>
      <c r="AH169" t="s">
        <v>13</v>
      </c>
      <c r="AI169">
        <v>2</v>
      </c>
      <c r="AK169" s="88">
        <v>33</v>
      </c>
      <c r="AL169" s="90">
        <v>7</v>
      </c>
      <c r="AM169" s="90">
        <v>145</v>
      </c>
      <c r="AN169" s="93">
        <v>56100</v>
      </c>
      <c r="AO169" s="93">
        <f t="shared" si="31"/>
        <v>33007</v>
      </c>
      <c r="AP169" t="s">
        <v>665</v>
      </c>
      <c r="AQ169">
        <f t="shared" si="32"/>
        <v>3356100</v>
      </c>
      <c r="AU169">
        <v>36.94</v>
      </c>
      <c r="AV169">
        <v>0.76</v>
      </c>
      <c r="AW169">
        <v>36.18</v>
      </c>
    </row>
    <row r="170" spans="1:49" hidden="1" outlineLevel="1">
      <c r="A170" t="s">
        <v>480</v>
      </c>
      <c r="B170" s="7" t="s">
        <v>11</v>
      </c>
      <c r="C170" s="1">
        <f t="shared" si="22"/>
        <v>2425</v>
      </c>
      <c r="D170" s="7">
        <f>IF(N170&gt;0, RANK(N170,(N170:P170,Q170:AE170)),0)</f>
        <v>1</v>
      </c>
      <c r="E170" s="7">
        <f>IF(O170&gt;0,RANK(O170,(N170:P170,Q170:AE170)),0)</f>
        <v>2</v>
      </c>
      <c r="F170" s="7">
        <f t="shared" si="23"/>
        <v>0</v>
      </c>
      <c r="G170" s="53">
        <f t="shared" si="24"/>
        <v>245</v>
      </c>
      <c r="H170" s="56">
        <f t="shared" si="25"/>
        <v>0.10103092783505155</v>
      </c>
      <c r="I170" s="6"/>
      <c r="J170" s="2">
        <f t="shared" si="26"/>
        <v>0.5364948453608247</v>
      </c>
      <c r="K170" s="2">
        <f t="shared" si="27"/>
        <v>0.43546391752577318</v>
      </c>
      <c r="L170" s="2">
        <f t="shared" si="28"/>
        <v>0</v>
      </c>
      <c r="M170" s="2">
        <f t="shared" si="29"/>
        <v>2.8041237113402118E-2</v>
      </c>
      <c r="N170" s="1">
        <v>1301</v>
      </c>
      <c r="O170" s="1">
        <v>1056</v>
      </c>
      <c r="P170" s="1"/>
      <c r="Q170">
        <v>65</v>
      </c>
      <c r="U170" s="1">
        <v>3</v>
      </c>
      <c r="V170" s="1"/>
      <c r="W170" s="1"/>
      <c r="X170" s="1"/>
      <c r="Y170" s="1"/>
      <c r="Z170" s="1"/>
      <c r="AA170" s="1"/>
      <c r="AB170" s="1"/>
      <c r="AG170" t="str">
        <f t="shared" si="30"/>
        <v>Northwood</v>
      </c>
      <c r="AH170" t="s">
        <v>294</v>
      </c>
      <c r="AI170">
        <v>2</v>
      </c>
      <c r="AK170" s="88">
        <v>33</v>
      </c>
      <c r="AL170" s="90">
        <v>15</v>
      </c>
      <c r="AM170" s="90">
        <v>130</v>
      </c>
      <c r="AN170" s="93">
        <v>56820</v>
      </c>
      <c r="AO170" s="93">
        <f t="shared" si="31"/>
        <v>33015</v>
      </c>
      <c r="AP170" t="s">
        <v>665</v>
      </c>
      <c r="AQ170">
        <f t="shared" si="32"/>
        <v>3356820</v>
      </c>
      <c r="AU170">
        <v>30.05</v>
      </c>
      <c r="AV170">
        <v>2.0699999999999998</v>
      </c>
      <c r="AW170">
        <v>27.99</v>
      </c>
    </row>
    <row r="171" spans="1:49" hidden="1" outlineLevel="1">
      <c r="A171" t="s">
        <v>706</v>
      </c>
      <c r="B171" s="7" t="s">
        <v>11</v>
      </c>
      <c r="C171" s="1">
        <f t="shared" si="22"/>
        <v>2762</v>
      </c>
      <c r="D171" s="7">
        <f>IF(N171&gt;0, RANK(N171,(N171:P171,Q171:AE171)),0)</f>
        <v>1</v>
      </c>
      <c r="E171" s="7">
        <f>IF(O171&gt;0,RANK(O171,(N171:P171,Q171:AE171)),0)</f>
        <v>2</v>
      </c>
      <c r="F171" s="7">
        <f t="shared" si="23"/>
        <v>0</v>
      </c>
      <c r="G171" s="53">
        <f t="shared" si="24"/>
        <v>166</v>
      </c>
      <c r="H171" s="56">
        <f t="shared" si="25"/>
        <v>6.010137581462708E-2</v>
      </c>
      <c r="I171" s="6"/>
      <c r="J171" s="2">
        <f t="shared" si="26"/>
        <v>0.51593048515568429</v>
      </c>
      <c r="K171" s="2">
        <f t="shared" si="27"/>
        <v>0.45582910934105719</v>
      </c>
      <c r="L171" s="2">
        <f t="shared" si="28"/>
        <v>0</v>
      </c>
      <c r="M171" s="2">
        <f t="shared" si="29"/>
        <v>2.8240405503258514E-2</v>
      </c>
      <c r="N171" s="1">
        <v>1425</v>
      </c>
      <c r="O171" s="1">
        <v>1259</v>
      </c>
      <c r="P171" s="1"/>
      <c r="Q171">
        <v>76</v>
      </c>
      <c r="U171" s="1">
        <v>2</v>
      </c>
      <c r="V171" s="1"/>
      <c r="W171" s="1"/>
      <c r="X171" s="1"/>
      <c r="Y171" s="1"/>
      <c r="Z171" s="1"/>
      <c r="AA171" s="1"/>
      <c r="AB171" s="1"/>
      <c r="AG171" t="str">
        <f t="shared" si="30"/>
        <v>Nottingham</v>
      </c>
      <c r="AH171" t="s">
        <v>294</v>
      </c>
      <c r="AI171">
        <v>1</v>
      </c>
      <c r="AK171" s="88">
        <v>33</v>
      </c>
      <c r="AL171" s="90">
        <v>15</v>
      </c>
      <c r="AM171" s="90">
        <v>135</v>
      </c>
      <c r="AN171" s="93">
        <v>57460</v>
      </c>
      <c r="AO171" s="93">
        <f t="shared" si="31"/>
        <v>33015</v>
      </c>
      <c r="AP171" t="s">
        <v>665</v>
      </c>
      <c r="AQ171">
        <f t="shared" si="32"/>
        <v>3357460</v>
      </c>
      <c r="AU171">
        <v>48.42</v>
      </c>
      <c r="AV171">
        <v>1.94</v>
      </c>
      <c r="AW171">
        <v>46.47</v>
      </c>
    </row>
    <row r="172" spans="1:49" hidden="1" outlineLevel="1">
      <c r="A172" t="s">
        <v>983</v>
      </c>
      <c r="B172" s="7" t="s">
        <v>11</v>
      </c>
      <c r="C172" s="1">
        <f t="shared" si="22"/>
        <v>177</v>
      </c>
      <c r="D172" s="7">
        <f>IF(N172&gt;0, RANK(N172,(N172:P172,Q172:AE172)),0)</f>
        <v>1</v>
      </c>
      <c r="E172" s="7">
        <f>IF(O172&gt;0,RANK(O172,(N172:P172,Q172:AE172)),0)</f>
        <v>2</v>
      </c>
      <c r="F172" s="7">
        <f t="shared" si="23"/>
        <v>0</v>
      </c>
      <c r="G172" s="53">
        <f t="shared" si="24"/>
        <v>35</v>
      </c>
      <c r="H172" s="56">
        <f t="shared" si="25"/>
        <v>0.19774011299435029</v>
      </c>
      <c r="I172" s="6"/>
      <c r="J172" s="2">
        <f t="shared" si="26"/>
        <v>0.57627118644067798</v>
      </c>
      <c r="K172" s="2">
        <f t="shared" si="27"/>
        <v>0.37853107344632769</v>
      </c>
      <c r="L172" s="2">
        <f t="shared" si="28"/>
        <v>0</v>
      </c>
      <c r="M172" s="2">
        <f t="shared" si="29"/>
        <v>4.5197740112994322E-2</v>
      </c>
      <c r="N172" s="1">
        <v>102</v>
      </c>
      <c r="O172" s="1">
        <v>67</v>
      </c>
      <c r="P172" s="1"/>
      <c r="Q172">
        <v>8</v>
      </c>
      <c r="U172" s="1">
        <v>0</v>
      </c>
      <c r="V172" s="1"/>
      <c r="W172" s="1"/>
      <c r="X172" s="1"/>
      <c r="Y172" s="1"/>
      <c r="Z172" s="1"/>
      <c r="AA172" s="1"/>
      <c r="AB172" s="1"/>
      <c r="AG172" t="str">
        <f t="shared" si="30"/>
        <v>Orange</v>
      </c>
      <c r="AH172" t="s">
        <v>14</v>
      </c>
      <c r="AI172">
        <v>2</v>
      </c>
      <c r="AK172" s="88">
        <v>33</v>
      </c>
      <c r="AL172" s="90">
        <v>9</v>
      </c>
      <c r="AM172" s="90">
        <v>145</v>
      </c>
      <c r="AN172" s="93">
        <v>58340</v>
      </c>
      <c r="AO172" s="93">
        <f t="shared" si="31"/>
        <v>33009</v>
      </c>
      <c r="AP172" t="s">
        <v>665</v>
      </c>
      <c r="AQ172">
        <f t="shared" si="32"/>
        <v>3358340</v>
      </c>
      <c r="AU172">
        <v>23.25</v>
      </c>
      <c r="AV172">
        <v>0.04</v>
      </c>
      <c r="AW172">
        <v>23.22</v>
      </c>
    </row>
    <row r="173" spans="1:49" hidden="1" outlineLevel="1">
      <c r="A173" t="s">
        <v>707</v>
      </c>
      <c r="B173" s="7" t="s">
        <v>11</v>
      </c>
      <c r="C173" s="1">
        <f t="shared" si="22"/>
        <v>689</v>
      </c>
      <c r="D173" s="7">
        <f>IF(N173&gt;0, RANK(N173,(N173:P173,Q173:AE173)),0)</f>
        <v>1</v>
      </c>
      <c r="E173" s="7">
        <f>IF(O173&gt;0,RANK(O173,(N173:P173,Q173:AE173)),0)</f>
        <v>2</v>
      </c>
      <c r="F173" s="7">
        <f t="shared" si="23"/>
        <v>0</v>
      </c>
      <c r="G173" s="53">
        <f t="shared" si="24"/>
        <v>234</v>
      </c>
      <c r="H173" s="56">
        <f t="shared" si="25"/>
        <v>0.33962264150943394</v>
      </c>
      <c r="I173" s="6"/>
      <c r="J173" s="2">
        <f t="shared" si="26"/>
        <v>0.65602322206095787</v>
      </c>
      <c r="K173" s="2">
        <f t="shared" si="27"/>
        <v>0.31640058055152392</v>
      </c>
      <c r="L173" s="2">
        <f t="shared" si="28"/>
        <v>0</v>
      </c>
      <c r="M173" s="2">
        <f t="shared" si="29"/>
        <v>2.7576197387518209E-2</v>
      </c>
      <c r="N173" s="1">
        <v>452</v>
      </c>
      <c r="O173" s="1">
        <v>218</v>
      </c>
      <c r="P173" s="1"/>
      <c r="Q173">
        <v>19</v>
      </c>
      <c r="U173" s="1">
        <v>0</v>
      </c>
      <c r="V173" s="1"/>
      <c r="W173" s="1"/>
      <c r="X173" s="1"/>
      <c r="Y173" s="1"/>
      <c r="Z173" s="1"/>
      <c r="AA173" s="1"/>
      <c r="AB173" s="1"/>
      <c r="AG173" t="str">
        <f t="shared" si="30"/>
        <v>Orford</v>
      </c>
      <c r="AH173" t="s">
        <v>14</v>
      </c>
      <c r="AI173">
        <v>2</v>
      </c>
      <c r="AK173" s="88">
        <v>33</v>
      </c>
      <c r="AL173" s="90">
        <v>9</v>
      </c>
      <c r="AM173" s="90">
        <v>150</v>
      </c>
      <c r="AN173" s="93">
        <v>58500</v>
      </c>
      <c r="AO173" s="93">
        <f t="shared" si="31"/>
        <v>33009</v>
      </c>
      <c r="AP173" t="s">
        <v>665</v>
      </c>
      <c r="AQ173">
        <f t="shared" si="32"/>
        <v>3358500</v>
      </c>
      <c r="AU173">
        <v>48.02</v>
      </c>
      <c r="AV173">
        <v>1.35</v>
      </c>
      <c r="AW173">
        <v>46.67</v>
      </c>
    </row>
    <row r="174" spans="1:49" hidden="1" outlineLevel="1">
      <c r="A174" t="s">
        <v>465</v>
      </c>
      <c r="B174" s="7" t="s">
        <v>11</v>
      </c>
      <c r="C174" s="1">
        <f t="shared" si="22"/>
        <v>2048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 t="shared" si="23"/>
        <v>0</v>
      </c>
      <c r="G174" s="53">
        <f t="shared" si="24"/>
        <v>47</v>
      </c>
      <c r="H174" s="56">
        <f t="shared" si="25"/>
        <v>2.294921875E-2</v>
      </c>
      <c r="I174" s="6"/>
      <c r="J174" s="2">
        <f t="shared" si="26"/>
        <v>0.4697265625</v>
      </c>
      <c r="K174" s="2">
        <f t="shared" si="27"/>
        <v>0.49267578125</v>
      </c>
      <c r="L174" s="2">
        <f t="shared" si="28"/>
        <v>0</v>
      </c>
      <c r="M174" s="2">
        <f t="shared" si="29"/>
        <v>3.759765625E-2</v>
      </c>
      <c r="N174" s="1">
        <v>962</v>
      </c>
      <c r="O174" s="1">
        <v>1009</v>
      </c>
      <c r="P174" s="1"/>
      <c r="Q174">
        <v>75</v>
      </c>
      <c r="U174" s="1">
        <v>2</v>
      </c>
      <c r="V174" s="1"/>
      <c r="W174" s="1"/>
      <c r="X174" s="1"/>
      <c r="Y174" s="1"/>
      <c r="Z174" s="1"/>
      <c r="AA174" s="1"/>
      <c r="AB174" s="1"/>
      <c r="AG174" t="str">
        <f t="shared" si="30"/>
        <v>Ossipee</v>
      </c>
      <c r="AH174" t="s">
        <v>802</v>
      </c>
      <c r="AI174">
        <v>1</v>
      </c>
      <c r="AK174" s="88">
        <v>33</v>
      </c>
      <c r="AL174" s="90">
        <v>3</v>
      </c>
      <c r="AM174" s="90">
        <v>70</v>
      </c>
      <c r="AN174" s="93">
        <v>58740</v>
      </c>
      <c r="AO174" s="93">
        <f t="shared" si="31"/>
        <v>33003</v>
      </c>
      <c r="AP174" t="s">
        <v>665</v>
      </c>
      <c r="AQ174">
        <f t="shared" si="32"/>
        <v>3358740</v>
      </c>
      <c r="AU174">
        <v>75.56</v>
      </c>
      <c r="AV174">
        <v>4.42</v>
      </c>
      <c r="AW174">
        <v>71.150000000000006</v>
      </c>
    </row>
    <row r="175" spans="1:49" hidden="1" outlineLevel="1">
      <c r="A175" t="s">
        <v>949</v>
      </c>
      <c r="B175" s="7" t="s">
        <v>11</v>
      </c>
      <c r="C175" s="1">
        <f t="shared" si="22"/>
        <v>6878</v>
      </c>
      <c r="D175" s="7">
        <f>IF(N175&gt;0, RANK(N175,(N175:P175,Q175:AE175)),0)</f>
        <v>2</v>
      </c>
      <c r="E175" s="7">
        <f>IF(O175&gt;0,RANK(O175,(N175:P175,Q175:AE175)),0)</f>
        <v>1</v>
      </c>
      <c r="F175" s="7">
        <f t="shared" si="23"/>
        <v>0</v>
      </c>
      <c r="G175" s="53">
        <f t="shared" si="24"/>
        <v>624</v>
      </c>
      <c r="H175" s="56">
        <f t="shared" si="25"/>
        <v>9.0724047688281476E-2</v>
      </c>
      <c r="I175" s="6"/>
      <c r="J175" s="2">
        <f t="shared" si="26"/>
        <v>0.4354463506833382</v>
      </c>
      <c r="K175" s="2">
        <f t="shared" si="27"/>
        <v>0.52617039837161961</v>
      </c>
      <c r="L175" s="2">
        <f t="shared" si="28"/>
        <v>0</v>
      </c>
      <c r="M175" s="2">
        <f t="shared" si="29"/>
        <v>3.8383250945042247E-2</v>
      </c>
      <c r="N175" s="1">
        <v>2995</v>
      </c>
      <c r="O175" s="1">
        <v>3619</v>
      </c>
      <c r="P175" s="1"/>
      <c r="Q175">
        <v>258</v>
      </c>
      <c r="U175" s="1">
        <v>6</v>
      </c>
      <c r="V175" s="1"/>
      <c r="W175" s="1"/>
      <c r="X175" s="1"/>
      <c r="Y175" s="1"/>
      <c r="Z175" s="1"/>
      <c r="AA175" s="1"/>
      <c r="AB175" s="1"/>
      <c r="AG175" t="str">
        <f t="shared" si="30"/>
        <v>Pelham</v>
      </c>
      <c r="AH175" t="s">
        <v>15</v>
      </c>
      <c r="AI175">
        <v>2</v>
      </c>
      <c r="AK175" s="88">
        <v>33</v>
      </c>
      <c r="AL175" s="90">
        <v>11</v>
      </c>
      <c r="AM175" s="90">
        <v>125</v>
      </c>
      <c r="AN175" s="93">
        <v>59940</v>
      </c>
      <c r="AO175" s="93">
        <f t="shared" si="31"/>
        <v>33011</v>
      </c>
      <c r="AP175" t="s">
        <v>665</v>
      </c>
      <c r="AQ175">
        <f t="shared" si="32"/>
        <v>3359940</v>
      </c>
      <c r="AU175">
        <v>26.96</v>
      </c>
      <c r="AV175">
        <v>0.52</v>
      </c>
      <c r="AW175">
        <v>26.43</v>
      </c>
    </row>
    <row r="176" spans="1:49" hidden="1" outlineLevel="1">
      <c r="A176" t="s">
        <v>377</v>
      </c>
      <c r="B176" s="7" t="s">
        <v>11</v>
      </c>
      <c r="C176" s="1">
        <f t="shared" si="22"/>
        <v>3837</v>
      </c>
      <c r="D176" s="7">
        <f>IF(N176&gt;0, RANK(N176,(N176:P176,Q176:AE176)),0)</f>
        <v>1</v>
      </c>
      <c r="E176" s="7">
        <f>IF(O176&gt;0,RANK(O176,(N176:P176,Q176:AE176)),0)</f>
        <v>2</v>
      </c>
      <c r="F176" s="7">
        <f t="shared" si="23"/>
        <v>0</v>
      </c>
      <c r="G176" s="53">
        <f t="shared" si="24"/>
        <v>589</v>
      </c>
      <c r="H176" s="56">
        <f t="shared" si="25"/>
        <v>0.15350534271566327</v>
      </c>
      <c r="I176" s="6"/>
      <c r="J176" s="2">
        <f t="shared" si="26"/>
        <v>0.56658848058378941</v>
      </c>
      <c r="K176" s="2">
        <f t="shared" si="27"/>
        <v>0.41308313786812612</v>
      </c>
      <c r="L176" s="2">
        <f t="shared" si="28"/>
        <v>0</v>
      </c>
      <c r="M176" s="2">
        <f t="shared" si="29"/>
        <v>2.0328381548084473E-2</v>
      </c>
      <c r="N176" s="1">
        <v>2174</v>
      </c>
      <c r="O176" s="1">
        <v>1585</v>
      </c>
      <c r="P176" s="1"/>
      <c r="Q176">
        <v>78</v>
      </c>
      <c r="U176" s="1">
        <v>0</v>
      </c>
      <c r="V176" s="1"/>
      <c r="W176" s="1"/>
      <c r="X176" s="1"/>
      <c r="Y176" s="1"/>
      <c r="Z176" s="1"/>
      <c r="AA176" s="1"/>
      <c r="AB176" s="1"/>
      <c r="AG176" t="str">
        <f t="shared" si="30"/>
        <v>Pembroke</v>
      </c>
      <c r="AH176" t="s">
        <v>16</v>
      </c>
      <c r="AI176">
        <v>2</v>
      </c>
      <c r="AK176" s="88">
        <v>33</v>
      </c>
      <c r="AL176" s="90">
        <v>13</v>
      </c>
      <c r="AM176" s="90">
        <v>105</v>
      </c>
      <c r="AN176" s="93">
        <v>60020</v>
      </c>
      <c r="AO176" s="93">
        <f t="shared" si="31"/>
        <v>33013</v>
      </c>
      <c r="AP176" t="s">
        <v>665</v>
      </c>
      <c r="AQ176">
        <f t="shared" si="32"/>
        <v>3360020</v>
      </c>
      <c r="AU176">
        <v>22.99</v>
      </c>
      <c r="AV176">
        <v>0.16</v>
      </c>
      <c r="AW176">
        <v>22.83</v>
      </c>
    </row>
    <row r="177" spans="1:49" hidden="1" outlineLevel="1">
      <c r="A177" t="s">
        <v>463</v>
      </c>
      <c r="B177" s="7" t="s">
        <v>11</v>
      </c>
      <c r="C177" s="1">
        <f t="shared" si="22"/>
        <v>3774</v>
      </c>
      <c r="D177" s="7">
        <f>IF(N177&gt;0, RANK(N177,(N177:P177,Q177:AE177)),0)</f>
        <v>1</v>
      </c>
      <c r="E177" s="7">
        <f>IF(O177&gt;0,RANK(O177,(N177:P177,Q177:AE177)),0)</f>
        <v>2</v>
      </c>
      <c r="F177" s="7">
        <f t="shared" si="23"/>
        <v>0</v>
      </c>
      <c r="G177" s="53">
        <f t="shared" si="24"/>
        <v>1289</v>
      </c>
      <c r="H177" s="56">
        <f t="shared" si="25"/>
        <v>0.3415474297827239</v>
      </c>
      <c r="I177" s="6"/>
      <c r="J177" s="2">
        <f t="shared" si="26"/>
        <v>0.66269210386857447</v>
      </c>
      <c r="K177" s="2">
        <f t="shared" si="27"/>
        <v>0.32114467408585057</v>
      </c>
      <c r="L177" s="2">
        <f t="shared" si="28"/>
        <v>0</v>
      </c>
      <c r="M177" s="2">
        <f t="shared" si="29"/>
        <v>1.6163222045574965E-2</v>
      </c>
      <c r="N177" s="1">
        <v>2501</v>
      </c>
      <c r="O177" s="1">
        <v>1212</v>
      </c>
      <c r="P177" s="1"/>
      <c r="Q177">
        <v>61</v>
      </c>
      <c r="U177" s="1">
        <v>0</v>
      </c>
      <c r="V177" s="1"/>
      <c r="W177" s="1"/>
      <c r="X177" s="1"/>
      <c r="Y177" s="1"/>
      <c r="Z177" s="1"/>
      <c r="AA177" s="1"/>
      <c r="AB177" s="1"/>
      <c r="AG177" t="str">
        <f t="shared" si="30"/>
        <v>Peterborough</v>
      </c>
      <c r="AH177" t="s">
        <v>15</v>
      </c>
      <c r="AI177">
        <v>2</v>
      </c>
      <c r="AK177" s="88">
        <v>33</v>
      </c>
      <c r="AL177" s="90">
        <v>11</v>
      </c>
      <c r="AM177" s="90">
        <v>130</v>
      </c>
      <c r="AN177" s="93">
        <v>60580</v>
      </c>
      <c r="AO177" s="93">
        <f t="shared" si="31"/>
        <v>33011</v>
      </c>
      <c r="AP177" t="s">
        <v>665</v>
      </c>
      <c r="AQ177">
        <f t="shared" si="32"/>
        <v>3360580</v>
      </c>
      <c r="AU177">
        <v>38.11</v>
      </c>
      <c r="AV177">
        <v>0.41</v>
      </c>
      <c r="AW177">
        <v>37.71</v>
      </c>
    </row>
    <row r="178" spans="1:49" hidden="1" outlineLevel="1">
      <c r="A178" t="s">
        <v>464</v>
      </c>
      <c r="B178" s="7" t="s">
        <v>11</v>
      </c>
      <c r="C178" s="1">
        <f t="shared" si="22"/>
        <v>409</v>
      </c>
      <c r="D178" s="7">
        <f>IF(N178&gt;0, RANK(N178,(N178:P178,Q178:AE178)),0)</f>
        <v>1</v>
      </c>
      <c r="E178" s="7">
        <f>IF(O178&gt;0,RANK(O178,(N178:P178,Q178:AE178)),0)</f>
        <v>2</v>
      </c>
      <c r="F178" s="7">
        <f t="shared" si="23"/>
        <v>0</v>
      </c>
      <c r="G178" s="53">
        <f t="shared" si="24"/>
        <v>114</v>
      </c>
      <c r="H178" s="56">
        <f t="shared" si="25"/>
        <v>0.27872860635696822</v>
      </c>
      <c r="I178" s="6"/>
      <c r="J178" s="2">
        <f t="shared" si="26"/>
        <v>0.62102689486552565</v>
      </c>
      <c r="K178" s="2">
        <f t="shared" si="27"/>
        <v>0.34229828850855748</v>
      </c>
      <c r="L178" s="2">
        <f t="shared" si="28"/>
        <v>0</v>
      </c>
      <c r="M178" s="2">
        <f t="shared" si="29"/>
        <v>3.6674816625916873E-2</v>
      </c>
      <c r="N178" s="1">
        <v>254</v>
      </c>
      <c r="O178" s="1">
        <v>140</v>
      </c>
      <c r="P178" s="1"/>
      <c r="Q178">
        <v>14</v>
      </c>
      <c r="U178" s="1">
        <v>1</v>
      </c>
      <c r="V178" s="1"/>
      <c r="W178" s="1"/>
      <c r="X178" s="1"/>
      <c r="Y178" s="1"/>
      <c r="Z178" s="1"/>
      <c r="AA178" s="1"/>
      <c r="AB178" s="1"/>
      <c r="AG178" t="str">
        <f t="shared" si="30"/>
        <v>Piermont</v>
      </c>
      <c r="AH178" t="s">
        <v>14</v>
      </c>
      <c r="AI178">
        <v>2</v>
      </c>
      <c r="AK178" s="88">
        <v>33</v>
      </c>
      <c r="AL178" s="90">
        <v>9</v>
      </c>
      <c r="AM178" s="90">
        <v>155</v>
      </c>
      <c r="AN178" s="93">
        <v>61060</v>
      </c>
      <c r="AO178" s="93">
        <f t="shared" si="31"/>
        <v>33009</v>
      </c>
      <c r="AP178" t="s">
        <v>665</v>
      </c>
      <c r="AQ178">
        <f t="shared" si="32"/>
        <v>3361060</v>
      </c>
      <c r="AU178">
        <v>39.82</v>
      </c>
      <c r="AV178">
        <v>1.33</v>
      </c>
      <c r="AW178">
        <v>38.49</v>
      </c>
    </row>
    <row r="179" spans="1:49" hidden="1" outlineLevel="1">
      <c r="A179" t="s">
        <v>246</v>
      </c>
      <c r="B179" s="7" t="s">
        <v>11</v>
      </c>
      <c r="C179" s="1">
        <f t="shared" si="22"/>
        <v>3</v>
      </c>
      <c r="D179" s="7">
        <f>IF(N179&gt;0, RANK(N179,(N179:P179,Q179:AE179)),0)</f>
        <v>1</v>
      </c>
      <c r="E179" s="7">
        <f>IF(O179&gt;0,RANK(O179,(N179:P179,Q179:AE179)),0)</f>
        <v>0</v>
      </c>
      <c r="F179" s="7">
        <f t="shared" si="23"/>
        <v>0</v>
      </c>
      <c r="G179" s="53">
        <f t="shared" si="24"/>
        <v>3</v>
      </c>
      <c r="H179" s="56">
        <f t="shared" si="25"/>
        <v>1</v>
      </c>
      <c r="I179" s="6"/>
      <c r="J179" s="2">
        <f t="shared" si="26"/>
        <v>1</v>
      </c>
      <c r="K179" s="2">
        <f t="shared" si="27"/>
        <v>0</v>
      </c>
      <c r="L179" s="2">
        <f t="shared" si="28"/>
        <v>0</v>
      </c>
      <c r="M179" s="2">
        <f t="shared" si="29"/>
        <v>0</v>
      </c>
      <c r="N179" s="1">
        <v>3</v>
      </c>
      <c r="O179" s="1">
        <v>0</v>
      </c>
      <c r="P179" s="1"/>
      <c r="Q179">
        <v>0</v>
      </c>
      <c r="U179" s="1">
        <v>0</v>
      </c>
      <c r="V179" s="1"/>
      <c r="W179" s="1"/>
      <c r="X179" s="1"/>
      <c r="Y179" s="1"/>
      <c r="Z179" s="1"/>
      <c r="AA179" s="1"/>
      <c r="AB179" s="1"/>
      <c r="AG179" t="str">
        <f t="shared" si="30"/>
        <v>Pinkham's Grant</v>
      </c>
      <c r="AH179" t="s">
        <v>13</v>
      </c>
      <c r="AI179">
        <v>2</v>
      </c>
      <c r="AK179" s="88">
        <v>33</v>
      </c>
      <c r="AL179" s="90">
        <v>7</v>
      </c>
      <c r="AM179" s="90">
        <v>155</v>
      </c>
      <c r="AN179" s="93">
        <v>61620</v>
      </c>
      <c r="AO179" s="93">
        <f t="shared" si="31"/>
        <v>33007</v>
      </c>
      <c r="AP179" t="s">
        <v>51</v>
      </c>
      <c r="AQ179">
        <f t="shared" si="32"/>
        <v>3361620</v>
      </c>
      <c r="AU179">
        <v>3.77</v>
      </c>
      <c r="AV179">
        <v>0</v>
      </c>
      <c r="AW179">
        <v>3.77</v>
      </c>
    </row>
    <row r="180" spans="1:49" hidden="1" outlineLevel="1">
      <c r="A180" t="s">
        <v>247</v>
      </c>
      <c r="B180" s="7" t="s">
        <v>11</v>
      </c>
      <c r="C180" s="1">
        <f t="shared" si="22"/>
        <v>478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 t="shared" si="23"/>
        <v>0</v>
      </c>
      <c r="G180" s="53">
        <f t="shared" si="24"/>
        <v>118</v>
      </c>
      <c r="H180" s="56">
        <f t="shared" si="25"/>
        <v>0.24686192468619247</v>
      </c>
      <c r="I180" s="6"/>
      <c r="J180" s="2">
        <f t="shared" si="26"/>
        <v>0.3682008368200837</v>
      </c>
      <c r="K180" s="2">
        <f t="shared" si="27"/>
        <v>0.61506276150627615</v>
      </c>
      <c r="L180" s="2">
        <f t="shared" si="28"/>
        <v>0</v>
      </c>
      <c r="M180" s="2">
        <f t="shared" si="29"/>
        <v>1.67364016736401E-2</v>
      </c>
      <c r="N180" s="1">
        <v>176</v>
      </c>
      <c r="O180" s="1">
        <v>294</v>
      </c>
      <c r="P180" s="1"/>
      <c r="Q180">
        <v>8</v>
      </c>
      <c r="U180" s="1">
        <v>0</v>
      </c>
      <c r="V180" s="1"/>
      <c r="W180" s="1"/>
      <c r="X180" s="1"/>
      <c r="Y180" s="1"/>
      <c r="Z180" s="1"/>
      <c r="AA180" s="1"/>
      <c r="AB180" s="1"/>
      <c r="AG180" t="str">
        <f t="shared" si="30"/>
        <v>Pittsburg</v>
      </c>
      <c r="AH180" t="s">
        <v>13</v>
      </c>
      <c r="AI180">
        <v>2</v>
      </c>
      <c r="AK180" s="88">
        <v>33</v>
      </c>
      <c r="AL180" s="90">
        <v>7</v>
      </c>
      <c r="AM180" s="90">
        <v>160</v>
      </c>
      <c r="AN180" s="93">
        <v>61780</v>
      </c>
      <c r="AO180" s="93">
        <f t="shared" si="31"/>
        <v>33007</v>
      </c>
      <c r="AP180" t="s">
        <v>665</v>
      </c>
      <c r="AQ180">
        <f t="shared" si="32"/>
        <v>3361780</v>
      </c>
      <c r="AU180">
        <v>291.35000000000002</v>
      </c>
      <c r="AV180">
        <v>9.0500000000000007</v>
      </c>
      <c r="AW180">
        <v>282.3</v>
      </c>
    </row>
    <row r="181" spans="1:49" hidden="1" outlineLevel="1">
      <c r="A181" t="s">
        <v>378</v>
      </c>
      <c r="B181" s="7" t="s">
        <v>11</v>
      </c>
      <c r="C181" s="1">
        <f t="shared" si="22"/>
        <v>1929</v>
      </c>
      <c r="D181" s="7">
        <f>IF(N181&gt;0, RANK(N181,(N181:P181,Q181:AE181)),0)</f>
        <v>1</v>
      </c>
      <c r="E181" s="7">
        <f>IF(O181&gt;0,RANK(O181,(N181:P181,Q181:AE181)),0)</f>
        <v>2</v>
      </c>
      <c r="F181" s="7">
        <f t="shared" si="23"/>
        <v>0</v>
      </c>
      <c r="G181" s="53">
        <f t="shared" si="24"/>
        <v>110</v>
      </c>
      <c r="H181" s="56">
        <f t="shared" si="25"/>
        <v>5.702436495593572E-2</v>
      </c>
      <c r="I181" s="6"/>
      <c r="J181" s="2">
        <f t="shared" si="26"/>
        <v>0.5106272680145153</v>
      </c>
      <c r="K181" s="2">
        <f t="shared" si="27"/>
        <v>0.45360290305857959</v>
      </c>
      <c r="L181" s="2">
        <f t="shared" si="28"/>
        <v>0</v>
      </c>
      <c r="M181" s="2">
        <f t="shared" si="29"/>
        <v>3.5769828926905112E-2</v>
      </c>
      <c r="N181" s="1">
        <v>985</v>
      </c>
      <c r="O181" s="1">
        <v>875</v>
      </c>
      <c r="P181" s="1"/>
      <c r="Q181">
        <v>69</v>
      </c>
      <c r="U181" s="1">
        <v>0</v>
      </c>
      <c r="V181" s="1"/>
      <c r="W181" s="1"/>
      <c r="X181" s="1"/>
      <c r="Y181" s="1"/>
      <c r="Z181" s="1"/>
      <c r="AA181" s="1"/>
      <c r="AB181" s="1"/>
      <c r="AG181" t="str">
        <f t="shared" si="30"/>
        <v>Pittsfield</v>
      </c>
      <c r="AH181" t="s">
        <v>16</v>
      </c>
      <c r="AI181">
        <v>2</v>
      </c>
      <c r="AK181" s="88">
        <v>33</v>
      </c>
      <c r="AL181" s="90">
        <v>13</v>
      </c>
      <c r="AM181" s="90">
        <v>110</v>
      </c>
      <c r="AN181" s="93">
        <v>61940</v>
      </c>
      <c r="AO181" s="93">
        <f t="shared" si="31"/>
        <v>33013</v>
      </c>
      <c r="AP181" t="s">
        <v>665</v>
      </c>
      <c r="AQ181">
        <f t="shared" si="32"/>
        <v>3361940</v>
      </c>
      <c r="AU181">
        <v>23.87</v>
      </c>
      <c r="AV181">
        <v>0.3</v>
      </c>
      <c r="AW181">
        <v>23.57</v>
      </c>
    </row>
    <row r="182" spans="1:49" hidden="1" outlineLevel="1">
      <c r="A182" t="s">
        <v>228</v>
      </c>
      <c r="B182" s="7" t="s">
        <v>11</v>
      </c>
      <c r="C182" s="1">
        <f t="shared" si="22"/>
        <v>1397</v>
      </c>
      <c r="D182" s="7">
        <f>IF(N182&gt;0, RANK(N182,(N182:P182,Q182:AE182)),0)</f>
        <v>1</v>
      </c>
      <c r="E182" s="7">
        <f>IF(O182&gt;0,RANK(O182,(N182:P182,Q182:AE182)),0)</f>
        <v>2</v>
      </c>
      <c r="F182" s="7">
        <f t="shared" si="23"/>
        <v>0</v>
      </c>
      <c r="G182" s="53">
        <f t="shared" si="24"/>
        <v>570</v>
      </c>
      <c r="H182" s="56">
        <f t="shared" si="25"/>
        <v>0.40801717967072298</v>
      </c>
      <c r="I182" s="6"/>
      <c r="J182" s="2">
        <f t="shared" si="26"/>
        <v>0.68790264853256977</v>
      </c>
      <c r="K182" s="2">
        <f t="shared" si="27"/>
        <v>0.27988546886184684</v>
      </c>
      <c r="L182" s="2">
        <f t="shared" si="28"/>
        <v>0</v>
      </c>
      <c r="M182" s="2">
        <f t="shared" si="29"/>
        <v>3.2211882605583386E-2</v>
      </c>
      <c r="N182" s="1">
        <v>961</v>
      </c>
      <c r="O182" s="1">
        <v>391</v>
      </c>
      <c r="P182" s="1"/>
      <c r="Q182">
        <v>45</v>
      </c>
      <c r="U182" s="1">
        <v>0</v>
      </c>
      <c r="V182" s="1"/>
      <c r="W182" s="1"/>
      <c r="X182" s="1"/>
      <c r="Y182" s="1"/>
      <c r="Z182" s="1"/>
      <c r="AA182" s="1"/>
      <c r="AB182" s="1"/>
      <c r="AG182" t="str">
        <f t="shared" si="30"/>
        <v>Plainfield</v>
      </c>
      <c r="AH182" t="s">
        <v>985</v>
      </c>
      <c r="AI182">
        <v>2</v>
      </c>
      <c r="AK182" s="88">
        <v>33</v>
      </c>
      <c r="AL182" s="90">
        <v>19</v>
      </c>
      <c r="AM182" s="90">
        <v>55</v>
      </c>
      <c r="AN182" s="93">
        <v>62340</v>
      </c>
      <c r="AO182" s="93">
        <f t="shared" si="31"/>
        <v>33019</v>
      </c>
      <c r="AP182" t="s">
        <v>665</v>
      </c>
      <c r="AQ182">
        <f t="shared" si="32"/>
        <v>3362340</v>
      </c>
      <c r="AU182">
        <v>52.91</v>
      </c>
      <c r="AV182">
        <v>0.75</v>
      </c>
      <c r="AW182">
        <v>52.16</v>
      </c>
    </row>
    <row r="183" spans="1:49" hidden="1" outlineLevel="1">
      <c r="A183" t="s">
        <v>588</v>
      </c>
      <c r="B183" s="7" t="s">
        <v>11</v>
      </c>
      <c r="C183" s="1">
        <f t="shared" si="22"/>
        <v>3962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 t="shared" si="23"/>
        <v>0</v>
      </c>
      <c r="G183" s="53">
        <f t="shared" si="24"/>
        <v>295</v>
      </c>
      <c r="H183" s="56">
        <f t="shared" si="25"/>
        <v>7.4457344775365975E-2</v>
      </c>
      <c r="I183" s="6"/>
      <c r="J183" s="2">
        <f t="shared" si="26"/>
        <v>0.44119131751640583</v>
      </c>
      <c r="K183" s="2">
        <f t="shared" si="27"/>
        <v>0.51564866229177186</v>
      </c>
      <c r="L183" s="2">
        <f t="shared" si="28"/>
        <v>0</v>
      </c>
      <c r="M183" s="2">
        <f t="shared" si="29"/>
        <v>4.3160020191822301E-2</v>
      </c>
      <c r="N183" s="1">
        <v>1748</v>
      </c>
      <c r="O183" s="1">
        <v>2043</v>
      </c>
      <c r="P183" s="1"/>
      <c r="Q183">
        <v>169</v>
      </c>
      <c r="U183" s="1">
        <v>2</v>
      </c>
      <c r="V183" s="1"/>
      <c r="W183" s="1"/>
      <c r="X183" s="1"/>
      <c r="Y183" s="1"/>
      <c r="Z183" s="1"/>
      <c r="AA183" s="1"/>
      <c r="AB183" s="1"/>
      <c r="AG183" t="str">
        <f t="shared" si="30"/>
        <v>Plaistow</v>
      </c>
      <c r="AH183" t="s">
        <v>294</v>
      </c>
      <c r="AI183">
        <v>1</v>
      </c>
      <c r="AK183" s="88">
        <v>33</v>
      </c>
      <c r="AL183" s="90">
        <v>15</v>
      </c>
      <c r="AM183" s="90">
        <v>140</v>
      </c>
      <c r="AN183" s="93">
        <v>62500</v>
      </c>
      <c r="AO183" s="93">
        <f t="shared" si="31"/>
        <v>33015</v>
      </c>
      <c r="AP183" t="s">
        <v>665</v>
      </c>
      <c r="AQ183">
        <f t="shared" si="32"/>
        <v>3362500</v>
      </c>
      <c r="AU183">
        <v>10.64</v>
      </c>
      <c r="AV183">
        <v>0.01</v>
      </c>
      <c r="AW183">
        <v>10.63</v>
      </c>
    </row>
    <row r="184" spans="1:49" hidden="1" outlineLevel="1">
      <c r="A184" t="s">
        <v>229</v>
      </c>
      <c r="B184" s="7" t="s">
        <v>11</v>
      </c>
      <c r="C184" s="1">
        <f t="shared" si="22"/>
        <v>3357</v>
      </c>
      <c r="D184" s="7">
        <f>IF(N184&gt;0, RANK(N184,(N184:P184,Q184:AE184)),0)</f>
        <v>1</v>
      </c>
      <c r="E184" s="7">
        <f>IF(O184&gt;0,RANK(O184,(N184:P184,Q184:AE184)),0)</f>
        <v>2</v>
      </c>
      <c r="F184" s="7">
        <f t="shared" si="23"/>
        <v>0</v>
      </c>
      <c r="G184" s="53">
        <f t="shared" si="24"/>
        <v>1135</v>
      </c>
      <c r="H184" s="56">
        <f t="shared" si="25"/>
        <v>0.33809949359547214</v>
      </c>
      <c r="I184" s="6"/>
      <c r="J184" s="2">
        <f t="shared" si="26"/>
        <v>0.64164432529043791</v>
      </c>
      <c r="K184" s="2">
        <f t="shared" si="27"/>
        <v>0.30354483169496577</v>
      </c>
      <c r="L184" s="2">
        <f t="shared" si="28"/>
        <v>0</v>
      </c>
      <c r="M184" s="2">
        <f t="shared" si="29"/>
        <v>5.4810843014596322E-2</v>
      </c>
      <c r="N184" s="1">
        <v>2154</v>
      </c>
      <c r="O184" s="1">
        <v>1019</v>
      </c>
      <c r="P184" s="1"/>
      <c r="Q184">
        <v>172</v>
      </c>
      <c r="U184" s="1">
        <v>12</v>
      </c>
      <c r="V184" s="1"/>
      <c r="W184" s="1"/>
      <c r="X184" s="1"/>
      <c r="Y184" s="1"/>
      <c r="Z184" s="1"/>
      <c r="AA184" s="1"/>
      <c r="AB184" s="1"/>
      <c r="AG184" t="str">
        <f t="shared" si="30"/>
        <v>Plymouth</v>
      </c>
      <c r="AH184" t="s">
        <v>14</v>
      </c>
      <c r="AI184">
        <v>2</v>
      </c>
      <c r="AK184" s="88">
        <v>33</v>
      </c>
      <c r="AL184" s="90">
        <v>9</v>
      </c>
      <c r="AM184" s="90">
        <v>160</v>
      </c>
      <c r="AN184" s="93">
        <v>62660</v>
      </c>
      <c r="AO184" s="93">
        <f t="shared" si="31"/>
        <v>33009</v>
      </c>
      <c r="AP184" t="s">
        <v>665</v>
      </c>
      <c r="AQ184">
        <f t="shared" si="32"/>
        <v>3362660</v>
      </c>
      <c r="AU184">
        <v>28.74</v>
      </c>
      <c r="AV184">
        <v>0.35</v>
      </c>
      <c r="AW184">
        <v>28.39</v>
      </c>
    </row>
    <row r="185" spans="1:49" hidden="1" outlineLevel="1">
      <c r="A185" t="s">
        <v>589</v>
      </c>
      <c r="B185" s="7" t="s">
        <v>11</v>
      </c>
      <c r="C185" s="1">
        <f t="shared" si="22"/>
        <v>12773</v>
      </c>
      <c r="D185" s="7">
        <f>IF(N185&gt;0, RANK(N185,(N185:P185,Q185:AE185)),0)</f>
        <v>1</v>
      </c>
      <c r="E185" s="7">
        <f>IF(O185&gt;0,RANK(O185,(N185:P185,Q185:AE185)),0)</f>
        <v>2</v>
      </c>
      <c r="F185" s="7">
        <f t="shared" si="23"/>
        <v>0</v>
      </c>
      <c r="G185" s="53">
        <f t="shared" si="24"/>
        <v>5478</v>
      </c>
      <c r="H185" s="56">
        <f t="shared" si="25"/>
        <v>0.42887340483833086</v>
      </c>
      <c r="I185" s="6"/>
      <c r="J185" s="2">
        <f t="shared" si="26"/>
        <v>0.70077507241838255</v>
      </c>
      <c r="K185" s="2">
        <f t="shared" si="27"/>
        <v>0.27190166758005169</v>
      </c>
      <c r="L185" s="2">
        <f t="shared" si="28"/>
        <v>0</v>
      </c>
      <c r="M185" s="2">
        <f t="shared" si="29"/>
        <v>2.7323260001565763E-2</v>
      </c>
      <c r="N185" s="1">
        <v>8951</v>
      </c>
      <c r="O185" s="1">
        <v>3473</v>
      </c>
      <c r="P185" s="1"/>
      <c r="Q185">
        <v>334</v>
      </c>
      <c r="U185" s="1">
        <v>15</v>
      </c>
      <c r="V185" s="1"/>
      <c r="W185" s="1"/>
      <c r="X185" s="1"/>
      <c r="Y185" s="1"/>
      <c r="Z185" s="1"/>
      <c r="AA185" s="1"/>
      <c r="AB185" s="1"/>
      <c r="AG185" t="str">
        <f t="shared" si="30"/>
        <v>Portsmouth</v>
      </c>
      <c r="AH185" t="s">
        <v>294</v>
      </c>
      <c r="AI185">
        <v>1</v>
      </c>
      <c r="AK185" s="88">
        <v>33</v>
      </c>
      <c r="AL185" s="90">
        <v>15</v>
      </c>
      <c r="AM185" s="90">
        <v>145</v>
      </c>
      <c r="AN185" s="93">
        <v>62900</v>
      </c>
      <c r="AO185" s="93">
        <f t="shared" si="31"/>
        <v>33015</v>
      </c>
      <c r="AP185" t="s">
        <v>146</v>
      </c>
      <c r="AQ185">
        <f t="shared" si="32"/>
        <v>3362900</v>
      </c>
      <c r="AU185">
        <v>16.79</v>
      </c>
      <c r="AV185">
        <v>1.18</v>
      </c>
      <c r="AW185">
        <v>15.61</v>
      </c>
    </row>
    <row r="186" spans="1:49" hidden="1" outlineLevel="1">
      <c r="A186" t="s">
        <v>110</v>
      </c>
      <c r="B186" s="7" t="s">
        <v>11</v>
      </c>
      <c r="C186" s="1">
        <f t="shared" si="22"/>
        <v>238</v>
      </c>
      <c r="D186" s="7">
        <f>IF(N186&gt;0, RANK(N186,(N186:P186,Q186:AE186)),0)</f>
        <v>1</v>
      </c>
      <c r="E186" s="7">
        <f>IF(O186&gt;0,RANK(O186,(N186:P186,Q186:AE186)),0)</f>
        <v>2</v>
      </c>
      <c r="F186" s="7">
        <f t="shared" si="23"/>
        <v>0</v>
      </c>
      <c r="G186" s="53">
        <f t="shared" si="24"/>
        <v>89</v>
      </c>
      <c r="H186" s="56">
        <f t="shared" si="25"/>
        <v>0.37394957983193278</v>
      </c>
      <c r="I186" s="6"/>
      <c r="J186" s="2">
        <f t="shared" si="26"/>
        <v>0.67647058823529416</v>
      </c>
      <c r="K186" s="2">
        <f t="shared" si="27"/>
        <v>0.30252100840336132</v>
      </c>
      <c r="L186" s="2">
        <f t="shared" si="28"/>
        <v>0</v>
      </c>
      <c r="M186" s="2">
        <f t="shared" si="29"/>
        <v>2.1008403361344519E-2</v>
      </c>
      <c r="N186" s="1">
        <v>161</v>
      </c>
      <c r="O186" s="1">
        <v>72</v>
      </c>
      <c r="P186" s="1"/>
      <c r="Q186">
        <v>5</v>
      </c>
      <c r="U186" s="1">
        <v>0</v>
      </c>
      <c r="V186" s="1"/>
      <c r="W186" s="1"/>
      <c r="X186" s="1"/>
      <c r="Y186" s="1"/>
      <c r="Z186" s="1"/>
      <c r="AA186" s="1"/>
      <c r="AB186" s="1"/>
      <c r="AG186" t="str">
        <f t="shared" si="30"/>
        <v>Randolph</v>
      </c>
      <c r="AH186" t="s">
        <v>13</v>
      </c>
      <c r="AI186">
        <v>2</v>
      </c>
      <c r="AK186" s="88">
        <v>33</v>
      </c>
      <c r="AL186" s="90">
        <v>7</v>
      </c>
      <c r="AM186" s="90">
        <v>165</v>
      </c>
      <c r="AN186" s="93">
        <v>63860</v>
      </c>
      <c r="AO186" s="93">
        <f t="shared" si="31"/>
        <v>33007</v>
      </c>
      <c r="AP186" t="s">
        <v>665</v>
      </c>
      <c r="AQ186">
        <f t="shared" si="32"/>
        <v>3363860</v>
      </c>
      <c r="AU186">
        <v>47.15</v>
      </c>
      <c r="AV186">
        <v>0.04</v>
      </c>
      <c r="AW186">
        <v>47.11</v>
      </c>
    </row>
    <row r="187" spans="1:49" hidden="1" outlineLevel="1">
      <c r="A187" t="s">
        <v>863</v>
      </c>
      <c r="B187" s="7" t="s">
        <v>11</v>
      </c>
      <c r="C187" s="1">
        <f t="shared" si="22"/>
        <v>4908</v>
      </c>
      <c r="D187" s="7">
        <f>IF(N187&gt;0, RANK(N187,(N187:P187,Q187:AE187)),0)</f>
        <v>1</v>
      </c>
      <c r="E187" s="7">
        <f>IF(O187&gt;0,RANK(O187,(N187:P187,Q187:AE187)),0)</f>
        <v>2</v>
      </c>
      <c r="F187" s="7">
        <f t="shared" si="23"/>
        <v>0</v>
      </c>
      <c r="G187" s="53">
        <f t="shared" si="24"/>
        <v>53</v>
      </c>
      <c r="H187" s="56">
        <f t="shared" si="25"/>
        <v>1.0798696006519967E-2</v>
      </c>
      <c r="I187" s="6"/>
      <c r="J187" s="2">
        <f t="shared" si="26"/>
        <v>0.49083129584352081</v>
      </c>
      <c r="K187" s="2">
        <f t="shared" si="27"/>
        <v>0.48003259983700081</v>
      </c>
      <c r="L187" s="2">
        <f t="shared" si="28"/>
        <v>0</v>
      </c>
      <c r="M187" s="2">
        <f t="shared" si="29"/>
        <v>2.9136104319478384E-2</v>
      </c>
      <c r="N187" s="1">
        <v>2409</v>
      </c>
      <c r="O187" s="1">
        <v>2356</v>
      </c>
      <c r="P187" s="1"/>
      <c r="Q187">
        <v>137</v>
      </c>
      <c r="U187" s="1">
        <v>6</v>
      </c>
      <c r="V187" s="1"/>
      <c r="W187" s="1"/>
      <c r="X187" s="1"/>
      <c r="Y187" s="1"/>
      <c r="Z187" s="1"/>
      <c r="AA187" s="1"/>
      <c r="AB187" s="1"/>
      <c r="AG187" t="str">
        <f t="shared" si="30"/>
        <v>Raymond</v>
      </c>
      <c r="AH187" t="s">
        <v>294</v>
      </c>
      <c r="AI187">
        <v>1</v>
      </c>
      <c r="AK187" s="88">
        <v>33</v>
      </c>
      <c r="AL187" s="90">
        <v>15</v>
      </c>
      <c r="AM187" s="90">
        <v>150</v>
      </c>
      <c r="AN187" s="93">
        <v>64020</v>
      </c>
      <c r="AO187" s="93">
        <f t="shared" si="31"/>
        <v>33015</v>
      </c>
      <c r="AP187" t="s">
        <v>665</v>
      </c>
      <c r="AQ187">
        <f t="shared" si="32"/>
        <v>3364020</v>
      </c>
      <c r="AU187">
        <v>29.57</v>
      </c>
      <c r="AV187">
        <v>0.79</v>
      </c>
      <c r="AW187">
        <v>28.78</v>
      </c>
    </row>
    <row r="188" spans="1:49" hidden="1" outlineLevel="1">
      <c r="A188" t="s">
        <v>676</v>
      </c>
      <c r="B188" s="7" t="s">
        <v>11</v>
      </c>
      <c r="C188" s="1">
        <f t="shared" si="22"/>
        <v>676</v>
      </c>
      <c r="D188" s="7">
        <f>IF(N188&gt;0, RANK(N188,(N188:P188,Q188:AE188)),0)</f>
        <v>1</v>
      </c>
      <c r="E188" s="7">
        <f>IF(O188&gt;0,RANK(O188,(N188:P188,Q188:AE188)),0)</f>
        <v>2</v>
      </c>
      <c r="F188" s="7">
        <f t="shared" si="23"/>
        <v>0</v>
      </c>
      <c r="G188" s="53">
        <f t="shared" si="24"/>
        <v>25</v>
      </c>
      <c r="H188" s="56">
        <f t="shared" si="25"/>
        <v>3.6982248520710061E-2</v>
      </c>
      <c r="I188" s="6"/>
      <c r="J188" s="2">
        <f t="shared" si="26"/>
        <v>0.5</v>
      </c>
      <c r="K188" s="2">
        <f t="shared" si="27"/>
        <v>0.46301775147928992</v>
      </c>
      <c r="L188" s="2">
        <f t="shared" si="28"/>
        <v>0</v>
      </c>
      <c r="M188" s="2">
        <f t="shared" si="29"/>
        <v>3.6982248520710082E-2</v>
      </c>
      <c r="N188" s="1">
        <v>338</v>
      </c>
      <c r="O188" s="1">
        <v>313</v>
      </c>
      <c r="P188" s="1"/>
      <c r="Q188">
        <v>24</v>
      </c>
      <c r="U188" s="1">
        <v>1</v>
      </c>
      <c r="V188" s="1"/>
      <c r="W188" s="1"/>
      <c r="X188" s="1"/>
      <c r="Y188" s="1"/>
      <c r="Z188" s="1"/>
      <c r="AA188" s="1"/>
      <c r="AB188" s="1"/>
      <c r="AG188" t="str">
        <f t="shared" si="30"/>
        <v>Richmond</v>
      </c>
      <c r="AH188" t="s">
        <v>12</v>
      </c>
      <c r="AI188">
        <v>2</v>
      </c>
      <c r="AK188" s="88">
        <v>33</v>
      </c>
      <c r="AL188" s="90">
        <v>5</v>
      </c>
      <c r="AM188" s="90">
        <v>65</v>
      </c>
      <c r="AN188" s="93">
        <v>64420</v>
      </c>
      <c r="AO188" s="93">
        <f t="shared" si="31"/>
        <v>33005</v>
      </c>
      <c r="AP188" t="s">
        <v>665</v>
      </c>
      <c r="AQ188">
        <f t="shared" si="32"/>
        <v>3364420</v>
      </c>
      <c r="AU188">
        <v>37.770000000000003</v>
      </c>
      <c r="AV188">
        <v>0.2</v>
      </c>
      <c r="AW188">
        <v>37.57</v>
      </c>
    </row>
    <row r="189" spans="1:49" hidden="1" outlineLevel="1">
      <c r="A189" t="s">
        <v>590</v>
      </c>
      <c r="B189" s="7" t="s">
        <v>11</v>
      </c>
      <c r="C189" s="1">
        <f t="shared" si="22"/>
        <v>3121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 t="shared" si="23"/>
        <v>0</v>
      </c>
      <c r="G189" s="53">
        <f t="shared" si="24"/>
        <v>189</v>
      </c>
      <c r="H189" s="56">
        <f t="shared" si="25"/>
        <v>6.0557513617430309E-2</v>
      </c>
      <c r="I189" s="6"/>
      <c r="J189" s="2">
        <f t="shared" si="26"/>
        <v>0.44921499519384811</v>
      </c>
      <c r="K189" s="2">
        <f t="shared" si="27"/>
        <v>0.50977250881127845</v>
      </c>
      <c r="L189" s="2">
        <f t="shared" si="28"/>
        <v>0</v>
      </c>
      <c r="M189" s="2">
        <f t="shared" si="29"/>
        <v>4.1012495994873444E-2</v>
      </c>
      <c r="N189" s="1">
        <v>1402</v>
      </c>
      <c r="O189" s="1">
        <v>1591</v>
      </c>
      <c r="P189" s="1"/>
      <c r="Q189">
        <v>126</v>
      </c>
      <c r="U189" s="1">
        <v>2</v>
      </c>
      <c r="V189" s="1"/>
      <c r="W189" s="1"/>
      <c r="X189" s="1"/>
      <c r="Y189" s="1"/>
      <c r="Z189" s="1"/>
      <c r="AA189" s="1"/>
      <c r="AB189" s="1"/>
      <c r="AG189" t="str">
        <f t="shared" si="30"/>
        <v>Rindge</v>
      </c>
      <c r="AH189" t="s">
        <v>12</v>
      </c>
      <c r="AI189">
        <v>2</v>
      </c>
      <c r="AK189" s="88">
        <v>33</v>
      </c>
      <c r="AL189" s="90">
        <v>5</v>
      </c>
      <c r="AM189" s="90">
        <v>70</v>
      </c>
      <c r="AN189" s="93">
        <v>64580</v>
      </c>
      <c r="AO189" s="93">
        <f t="shared" si="31"/>
        <v>33005</v>
      </c>
      <c r="AP189" t="s">
        <v>665</v>
      </c>
      <c r="AQ189">
        <f t="shared" si="32"/>
        <v>3364580</v>
      </c>
      <c r="AU189">
        <v>39.96</v>
      </c>
      <c r="AV189">
        <v>2.77</v>
      </c>
      <c r="AW189">
        <v>37.19</v>
      </c>
    </row>
    <row r="190" spans="1:49" hidden="1" outlineLevel="1">
      <c r="A190" t="s">
        <v>951</v>
      </c>
      <c r="B190" s="7" t="s">
        <v>11</v>
      </c>
      <c r="C190" s="1">
        <f t="shared" si="22"/>
        <v>14250</v>
      </c>
      <c r="D190" s="7">
        <f>IF(N190&gt;0, RANK(N190,(N190:P190,Q190:AE190)),0)</f>
        <v>1</v>
      </c>
      <c r="E190" s="7">
        <f>IF(O190&gt;0,RANK(O190,(N190:P190,Q190:AE190)),0)</f>
        <v>2</v>
      </c>
      <c r="F190" s="7">
        <f t="shared" si="23"/>
        <v>0</v>
      </c>
      <c r="G190" s="53">
        <f t="shared" si="24"/>
        <v>1990</v>
      </c>
      <c r="H190" s="56">
        <f t="shared" si="25"/>
        <v>0.13964912280701755</v>
      </c>
      <c r="I190" s="6"/>
      <c r="J190" s="2">
        <f t="shared" si="26"/>
        <v>0.55417543859649121</v>
      </c>
      <c r="K190" s="2">
        <f t="shared" si="27"/>
        <v>0.41452631578947369</v>
      </c>
      <c r="L190" s="2">
        <f t="shared" si="28"/>
        <v>0</v>
      </c>
      <c r="M190" s="2">
        <f t="shared" si="29"/>
        <v>3.1298245614035103E-2</v>
      </c>
      <c r="N190" s="1">
        <v>7897</v>
      </c>
      <c r="O190" s="1">
        <v>5907</v>
      </c>
      <c r="P190" s="1"/>
      <c r="Q190">
        <v>432</v>
      </c>
      <c r="U190" s="1">
        <v>14</v>
      </c>
      <c r="V190" s="1"/>
      <c r="W190" s="1"/>
      <c r="X190" s="1"/>
      <c r="Y190" s="1"/>
      <c r="Z190" s="1"/>
      <c r="AA190" s="1"/>
      <c r="AB190" s="1"/>
      <c r="AG190" t="str">
        <f t="shared" si="30"/>
        <v>Rochester</v>
      </c>
      <c r="AH190" t="s">
        <v>317</v>
      </c>
      <c r="AI190">
        <v>1</v>
      </c>
      <c r="AK190" s="88">
        <v>33</v>
      </c>
      <c r="AL190" s="90">
        <v>17</v>
      </c>
      <c r="AM190" s="90">
        <v>50</v>
      </c>
      <c r="AN190" s="93">
        <v>65140</v>
      </c>
      <c r="AO190" s="93">
        <f t="shared" si="31"/>
        <v>33017</v>
      </c>
      <c r="AP190" t="s">
        <v>146</v>
      </c>
      <c r="AQ190">
        <f t="shared" si="32"/>
        <v>3365140</v>
      </c>
      <c r="AU190">
        <v>45.78</v>
      </c>
      <c r="AV190">
        <v>0.63</v>
      </c>
      <c r="AW190">
        <v>45.15</v>
      </c>
    </row>
    <row r="191" spans="1:49" hidden="1" outlineLevel="1">
      <c r="A191" t="s">
        <v>591</v>
      </c>
      <c r="B191" s="7" t="s">
        <v>11</v>
      </c>
      <c r="C191" s="1">
        <f t="shared" si="22"/>
        <v>1529</v>
      </c>
      <c r="D191" s="7">
        <f>IF(N191&gt;0, RANK(N191,(N191:P191,Q191:AE191)),0)</f>
        <v>1</v>
      </c>
      <c r="E191" s="7">
        <f>IF(O191&gt;0,RANK(O191,(N191:P191,Q191:AE191)),0)</f>
        <v>2</v>
      </c>
      <c r="F191" s="7">
        <f t="shared" si="23"/>
        <v>0</v>
      </c>
      <c r="G191" s="53">
        <f t="shared" si="24"/>
        <v>323</v>
      </c>
      <c r="H191" s="56">
        <f t="shared" si="25"/>
        <v>0.21124918247220406</v>
      </c>
      <c r="I191" s="6"/>
      <c r="J191" s="2">
        <f t="shared" si="26"/>
        <v>0.58862001308044476</v>
      </c>
      <c r="K191" s="2">
        <f t="shared" si="27"/>
        <v>0.37737083060824067</v>
      </c>
      <c r="L191" s="2">
        <f t="shared" si="28"/>
        <v>0</v>
      </c>
      <c r="M191" s="2">
        <f t="shared" si="29"/>
        <v>3.400915631131457E-2</v>
      </c>
      <c r="N191" s="1">
        <v>900</v>
      </c>
      <c r="O191" s="1">
        <v>577</v>
      </c>
      <c r="P191" s="1"/>
      <c r="Q191">
        <v>51</v>
      </c>
      <c r="U191" s="1">
        <v>1</v>
      </c>
      <c r="V191" s="1"/>
      <c r="W191" s="1"/>
      <c r="X191" s="1"/>
      <c r="Y191" s="1"/>
      <c r="Z191" s="1"/>
      <c r="AA191" s="1"/>
      <c r="AB191" s="1"/>
      <c r="AG191" t="str">
        <f t="shared" si="30"/>
        <v>Rollinsford</v>
      </c>
      <c r="AH191" t="s">
        <v>317</v>
      </c>
      <c r="AI191">
        <v>1</v>
      </c>
      <c r="AK191" s="88">
        <v>33</v>
      </c>
      <c r="AL191" s="90">
        <v>17</v>
      </c>
      <c r="AM191" s="90">
        <v>55</v>
      </c>
      <c r="AN191" s="93">
        <v>65540</v>
      </c>
      <c r="AO191" s="93">
        <f t="shared" si="31"/>
        <v>33017</v>
      </c>
      <c r="AP191" t="s">
        <v>665</v>
      </c>
      <c r="AQ191">
        <f t="shared" si="32"/>
        <v>3365540</v>
      </c>
      <c r="AU191">
        <v>7.54</v>
      </c>
      <c r="AV191">
        <v>0.25</v>
      </c>
      <c r="AW191">
        <v>7.29</v>
      </c>
    </row>
    <row r="192" spans="1:49" hidden="1" outlineLevel="1">
      <c r="A192" t="s">
        <v>231</v>
      </c>
      <c r="B192" s="7" t="s">
        <v>11</v>
      </c>
      <c r="C192" s="1">
        <f t="shared" si="22"/>
        <v>144</v>
      </c>
      <c r="D192" s="7">
        <f>IF(N192&gt;0, RANK(N192,(N192:P192,Q192:AE192)),0)</f>
        <v>1</v>
      </c>
      <c r="E192" s="7">
        <f>IF(O192&gt;0,RANK(O192,(N192:P192,Q192:AE192)),0)</f>
        <v>2</v>
      </c>
      <c r="F192" s="7">
        <f t="shared" si="23"/>
        <v>0</v>
      </c>
      <c r="G192" s="53">
        <f t="shared" si="24"/>
        <v>57</v>
      </c>
      <c r="H192" s="56">
        <f t="shared" si="25"/>
        <v>0.39583333333333331</v>
      </c>
      <c r="I192" s="6"/>
      <c r="J192" s="2">
        <f t="shared" si="26"/>
        <v>0.68055555555555558</v>
      </c>
      <c r="K192" s="2">
        <f t="shared" si="27"/>
        <v>0.28472222222222221</v>
      </c>
      <c r="L192" s="2">
        <f t="shared" si="28"/>
        <v>0</v>
      </c>
      <c r="M192" s="2">
        <f t="shared" si="29"/>
        <v>3.472222222222221E-2</v>
      </c>
      <c r="N192" s="1">
        <v>98</v>
      </c>
      <c r="O192" s="1">
        <v>41</v>
      </c>
      <c r="P192" s="1"/>
      <c r="Q192">
        <v>5</v>
      </c>
      <c r="U192" s="1">
        <v>0</v>
      </c>
      <c r="V192" s="1"/>
      <c r="W192" s="1"/>
      <c r="X192" s="1"/>
      <c r="Y192" s="1"/>
      <c r="Z192" s="1"/>
      <c r="AA192" s="1"/>
      <c r="AB192" s="1"/>
      <c r="AG192" t="str">
        <f t="shared" si="30"/>
        <v>Roxbury</v>
      </c>
      <c r="AH192" t="s">
        <v>12</v>
      </c>
      <c r="AI192">
        <v>2</v>
      </c>
      <c r="AK192" s="88">
        <v>33</v>
      </c>
      <c r="AL192" s="90">
        <v>5</v>
      </c>
      <c r="AM192" s="90">
        <v>75</v>
      </c>
      <c r="AN192" s="93">
        <v>65700</v>
      </c>
      <c r="AO192" s="93">
        <f t="shared" si="31"/>
        <v>33005</v>
      </c>
      <c r="AP192" t="s">
        <v>665</v>
      </c>
      <c r="AQ192">
        <f t="shared" si="32"/>
        <v>3365700</v>
      </c>
      <c r="AU192">
        <v>12.19</v>
      </c>
      <c r="AV192">
        <v>0.28999999999999998</v>
      </c>
      <c r="AW192">
        <v>11.9</v>
      </c>
    </row>
    <row r="193" spans="1:49" hidden="1" outlineLevel="1">
      <c r="A193" t="s">
        <v>592</v>
      </c>
      <c r="B193" s="7" t="s">
        <v>11</v>
      </c>
      <c r="C193" s="1">
        <f t="shared" si="22"/>
        <v>847</v>
      </c>
      <c r="D193" s="7">
        <f>IF(N193&gt;0, RANK(N193,(N193:P193,Q193:AE193)),0)</f>
        <v>1</v>
      </c>
      <c r="E193" s="7">
        <f>IF(O193&gt;0,RANK(O193,(N193:P193,Q193:AE193)),0)</f>
        <v>2</v>
      </c>
      <c r="F193" s="7">
        <f t="shared" si="23"/>
        <v>0</v>
      </c>
      <c r="G193" s="53">
        <f t="shared" si="24"/>
        <v>31</v>
      </c>
      <c r="H193" s="56">
        <f t="shared" si="25"/>
        <v>3.6599763872491142E-2</v>
      </c>
      <c r="I193" s="6"/>
      <c r="J193" s="2">
        <f t="shared" si="26"/>
        <v>0.49940968122786306</v>
      </c>
      <c r="K193" s="2">
        <f t="shared" si="27"/>
        <v>0.46280991735537191</v>
      </c>
      <c r="L193" s="2">
        <f t="shared" si="28"/>
        <v>0</v>
      </c>
      <c r="M193" s="2">
        <f t="shared" si="29"/>
        <v>3.7780401416765086E-2</v>
      </c>
      <c r="N193" s="1">
        <v>423</v>
      </c>
      <c r="O193" s="1">
        <v>392</v>
      </c>
      <c r="P193" s="1"/>
      <c r="Q193">
        <v>30</v>
      </c>
      <c r="U193" s="1">
        <v>2</v>
      </c>
      <c r="V193" s="1"/>
      <c r="W193" s="1"/>
      <c r="X193" s="1"/>
      <c r="Y193" s="1"/>
      <c r="Z193" s="1"/>
      <c r="AA193" s="1"/>
      <c r="AB193" s="1"/>
      <c r="AG193" t="str">
        <f t="shared" si="30"/>
        <v>Rumney</v>
      </c>
      <c r="AH193" t="s">
        <v>14</v>
      </c>
      <c r="AI193">
        <v>2</v>
      </c>
      <c r="AK193" s="88">
        <v>33</v>
      </c>
      <c r="AL193" s="90">
        <v>9</v>
      </c>
      <c r="AM193" s="90">
        <v>165</v>
      </c>
      <c r="AN193" s="93">
        <v>65940</v>
      </c>
      <c r="AO193" s="93">
        <f t="shared" si="31"/>
        <v>33009</v>
      </c>
      <c r="AP193" t="s">
        <v>665</v>
      </c>
      <c r="AQ193">
        <f t="shared" si="32"/>
        <v>3365940</v>
      </c>
      <c r="AU193">
        <v>42.56</v>
      </c>
      <c r="AV193">
        <v>0.63</v>
      </c>
      <c r="AW193">
        <v>41.92</v>
      </c>
    </row>
    <row r="194" spans="1:49" hidden="1" outlineLevel="1">
      <c r="A194" t="s">
        <v>822</v>
      </c>
      <c r="B194" s="7" t="s">
        <v>11</v>
      </c>
      <c r="C194" s="1">
        <f t="shared" si="22"/>
        <v>3747</v>
      </c>
      <c r="D194" s="7">
        <f>IF(N194&gt;0, RANK(N194,(N194:P194,Q194:AE194)),0)</f>
        <v>1</v>
      </c>
      <c r="E194" s="7">
        <f>IF(O194&gt;0,RANK(O194,(N194:P194,Q194:AE194)),0)</f>
        <v>2</v>
      </c>
      <c r="F194" s="7">
        <f t="shared" si="23"/>
        <v>0</v>
      </c>
      <c r="G194" s="53">
        <f t="shared" si="24"/>
        <v>341</v>
      </c>
      <c r="H194" s="56">
        <f t="shared" si="25"/>
        <v>9.1006138243928475E-2</v>
      </c>
      <c r="I194" s="6"/>
      <c r="J194" s="2">
        <f t="shared" si="26"/>
        <v>0.53589538297304506</v>
      </c>
      <c r="K194" s="2">
        <f t="shared" si="27"/>
        <v>0.44488924472911662</v>
      </c>
      <c r="L194" s="2">
        <f t="shared" si="28"/>
        <v>0</v>
      </c>
      <c r="M194" s="2">
        <f t="shared" si="29"/>
        <v>1.9215372297838318E-2</v>
      </c>
      <c r="N194" s="1">
        <v>2008</v>
      </c>
      <c r="O194" s="1">
        <v>1667</v>
      </c>
      <c r="P194" s="1"/>
      <c r="Q194">
        <v>69</v>
      </c>
      <c r="U194" s="1">
        <v>3</v>
      </c>
      <c r="V194" s="1"/>
      <c r="W194" s="1"/>
      <c r="X194" s="1"/>
      <c r="Y194" s="1"/>
      <c r="Z194" s="1"/>
      <c r="AA194" s="1"/>
      <c r="AB194" s="1"/>
      <c r="AG194" t="str">
        <f t="shared" si="30"/>
        <v>Rye</v>
      </c>
      <c r="AH194" t="s">
        <v>294</v>
      </c>
      <c r="AI194">
        <v>1</v>
      </c>
      <c r="AK194" s="88">
        <v>33</v>
      </c>
      <c r="AL194" s="90">
        <v>15</v>
      </c>
      <c r="AM194" s="90">
        <v>155</v>
      </c>
      <c r="AN194" s="93">
        <v>66180</v>
      </c>
      <c r="AO194" s="93">
        <f t="shared" si="31"/>
        <v>33015</v>
      </c>
      <c r="AP194" t="s">
        <v>665</v>
      </c>
      <c r="AQ194">
        <f t="shared" si="32"/>
        <v>3366180</v>
      </c>
      <c r="AU194">
        <v>35.5</v>
      </c>
      <c r="AV194">
        <v>22.88</v>
      </c>
      <c r="AW194">
        <v>12.62</v>
      </c>
    </row>
    <row r="195" spans="1:49" hidden="1" outlineLevel="1">
      <c r="A195" t="s">
        <v>232</v>
      </c>
      <c r="B195" s="7" t="s">
        <v>11</v>
      </c>
      <c r="C195" s="1">
        <f t="shared" ref="C195:C244" si="33">SUM(N195:AE195)</f>
        <v>13935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 t="shared" ref="F195:F244" si="34">IF(P195&gt;0,RANK(P195,(N195:AE195)),0)</f>
        <v>0</v>
      </c>
      <c r="G195" s="53">
        <f t="shared" ref="G195:G244" si="35">IF(C195&gt;0,MAX(N195:P195)-LARGE(N195:P195,2),0)</f>
        <v>1020</v>
      </c>
      <c r="H195" s="56">
        <f t="shared" ref="H195:H244" si="36">IF(C195&gt;0,G195/C195,0)</f>
        <v>7.3196986006458561E-2</v>
      </c>
      <c r="I195" s="6"/>
      <c r="J195" s="2">
        <f t="shared" ref="J195:J244" si="37">IF(C195=0,"-",N195/C195)</f>
        <v>0.44628632938643703</v>
      </c>
      <c r="K195" s="2">
        <f t="shared" ref="K195:K244" si="38">IF(C195=0,"-",O195/C195)</f>
        <v>0.51948331539289561</v>
      </c>
      <c r="L195" s="2">
        <f t="shared" ref="L195:L244" si="39">IF(C195=0,"-",P195/C195)</f>
        <v>0</v>
      </c>
      <c r="M195" s="2">
        <f t="shared" ref="M195:M244" si="40">IF(C195=0,"-",(1-J195-K195-L195))</f>
        <v>3.4230355220667419E-2</v>
      </c>
      <c r="N195" s="1">
        <v>6219</v>
      </c>
      <c r="O195" s="1">
        <v>7239</v>
      </c>
      <c r="P195" s="1"/>
      <c r="Q195">
        <v>459</v>
      </c>
      <c r="U195" s="1">
        <v>18</v>
      </c>
      <c r="V195" s="1"/>
      <c r="W195" s="1"/>
      <c r="X195" s="1"/>
      <c r="Y195" s="1"/>
      <c r="Z195" s="1"/>
      <c r="AA195" s="1"/>
      <c r="AB195" s="1"/>
      <c r="AG195" t="str">
        <f t="shared" ref="AG195:AG244" si="41">A195</f>
        <v>Salem</v>
      </c>
      <c r="AH195" t="s">
        <v>294</v>
      </c>
      <c r="AI195">
        <v>2</v>
      </c>
      <c r="AK195" s="88">
        <v>33</v>
      </c>
      <c r="AL195" s="90">
        <v>15</v>
      </c>
      <c r="AM195" s="90">
        <v>160</v>
      </c>
      <c r="AN195" s="93">
        <v>66660</v>
      </c>
      <c r="AO195" s="93">
        <f t="shared" ref="AO195:AO243" si="42">AK195*1000+AL195</f>
        <v>33015</v>
      </c>
      <c r="AP195" t="s">
        <v>665</v>
      </c>
      <c r="AQ195">
        <f t="shared" ref="AQ195:AQ243" si="43">AK195*100000+AN195</f>
        <v>3366660</v>
      </c>
      <c r="AU195">
        <v>25.86</v>
      </c>
      <c r="AV195">
        <v>1.1599999999999999</v>
      </c>
      <c r="AW195">
        <v>24.7</v>
      </c>
    </row>
    <row r="196" spans="1:49" hidden="1" outlineLevel="1">
      <c r="A196" t="s">
        <v>233</v>
      </c>
      <c r="B196" s="7" t="s">
        <v>11</v>
      </c>
      <c r="C196" s="1">
        <f t="shared" si="33"/>
        <v>788</v>
      </c>
      <c r="D196" s="7">
        <f>IF(N196&gt;0, RANK(N196,(N196:P196,Q196:AE196)),0)</f>
        <v>1</v>
      </c>
      <c r="E196" s="7">
        <f>IF(O196&gt;0,RANK(O196,(N196:P196,Q196:AE196)),0)</f>
        <v>2</v>
      </c>
      <c r="F196" s="7">
        <f t="shared" si="34"/>
        <v>0</v>
      </c>
      <c r="G196" s="53">
        <f t="shared" si="35"/>
        <v>62</v>
      </c>
      <c r="H196" s="56">
        <f t="shared" si="36"/>
        <v>7.8680203045685279E-2</v>
      </c>
      <c r="I196" s="6"/>
      <c r="J196" s="2">
        <f t="shared" si="37"/>
        <v>0.52284263959390864</v>
      </c>
      <c r="K196" s="2">
        <f t="shared" si="38"/>
        <v>0.44416243654822335</v>
      </c>
      <c r="L196" s="2">
        <f t="shared" si="39"/>
        <v>0</v>
      </c>
      <c r="M196" s="2">
        <f t="shared" si="40"/>
        <v>3.2994923857868008E-2</v>
      </c>
      <c r="N196" s="1">
        <v>412</v>
      </c>
      <c r="O196" s="1">
        <v>350</v>
      </c>
      <c r="P196" s="1"/>
      <c r="Q196">
        <v>25</v>
      </c>
      <c r="U196" s="1">
        <v>1</v>
      </c>
      <c r="V196" s="1"/>
      <c r="W196" s="1"/>
      <c r="X196" s="1"/>
      <c r="Y196" s="1"/>
      <c r="Z196" s="1"/>
      <c r="AA196" s="1"/>
      <c r="AB196" s="1"/>
      <c r="AG196" t="str">
        <f t="shared" si="41"/>
        <v>Salisbury</v>
      </c>
      <c r="AH196" t="s">
        <v>16</v>
      </c>
      <c r="AI196">
        <v>2</v>
      </c>
      <c r="AK196" s="88">
        <v>33</v>
      </c>
      <c r="AL196" s="90">
        <v>13</v>
      </c>
      <c r="AM196" s="90">
        <v>115</v>
      </c>
      <c r="AN196" s="93">
        <v>66980</v>
      </c>
      <c r="AO196" s="93">
        <f t="shared" si="42"/>
        <v>33013</v>
      </c>
      <c r="AP196" t="s">
        <v>665</v>
      </c>
      <c r="AQ196">
        <f t="shared" si="43"/>
        <v>3366980</v>
      </c>
      <c r="AU196">
        <v>40.21</v>
      </c>
      <c r="AV196">
        <v>0.26</v>
      </c>
      <c r="AW196">
        <v>39.96</v>
      </c>
    </row>
    <row r="197" spans="1:49" hidden="1" outlineLevel="1">
      <c r="A197" t="s">
        <v>823</v>
      </c>
      <c r="B197" s="7" t="s">
        <v>11</v>
      </c>
      <c r="C197" s="1">
        <f t="shared" si="33"/>
        <v>1791</v>
      </c>
      <c r="D197" s="7">
        <f>IF(N197&gt;0, RANK(N197,(N197:P197,Q197:AE197)),0)</f>
        <v>1</v>
      </c>
      <c r="E197" s="7">
        <f>IF(O197&gt;0,RANK(O197,(N197:P197,Q197:AE197)),0)</f>
        <v>2</v>
      </c>
      <c r="F197" s="7">
        <f t="shared" si="34"/>
        <v>0</v>
      </c>
      <c r="G197" s="53">
        <f t="shared" si="35"/>
        <v>95</v>
      </c>
      <c r="H197" s="56">
        <f t="shared" si="36"/>
        <v>5.3042992741485204E-2</v>
      </c>
      <c r="I197" s="6"/>
      <c r="J197" s="2">
        <f t="shared" si="37"/>
        <v>0.51535455053042989</v>
      </c>
      <c r="K197" s="2">
        <f t="shared" si="38"/>
        <v>0.46231155778894473</v>
      </c>
      <c r="L197" s="2">
        <f t="shared" si="39"/>
        <v>0</v>
      </c>
      <c r="M197" s="2">
        <f t="shared" si="40"/>
        <v>2.2333891680625384E-2</v>
      </c>
      <c r="N197" s="1">
        <v>923</v>
      </c>
      <c r="O197" s="1">
        <v>828</v>
      </c>
      <c r="P197" s="1"/>
      <c r="Q197">
        <v>39</v>
      </c>
      <c r="U197" s="1">
        <v>1</v>
      </c>
      <c r="V197" s="1"/>
      <c r="W197" s="1"/>
      <c r="X197" s="1"/>
      <c r="Y197" s="1"/>
      <c r="Z197" s="1"/>
      <c r="AA197" s="1"/>
      <c r="AB197" s="1"/>
      <c r="AG197" t="str">
        <f t="shared" si="41"/>
        <v>Sanbornton</v>
      </c>
      <c r="AH197" t="s">
        <v>312</v>
      </c>
      <c r="AI197">
        <v>1</v>
      </c>
      <c r="AK197" s="88">
        <v>33</v>
      </c>
      <c r="AL197" s="90">
        <v>1</v>
      </c>
      <c r="AM197" s="90">
        <v>50</v>
      </c>
      <c r="AN197" s="93">
        <v>67300</v>
      </c>
      <c r="AO197" s="93">
        <f t="shared" si="42"/>
        <v>33001</v>
      </c>
      <c r="AP197" t="s">
        <v>665</v>
      </c>
      <c r="AQ197">
        <f t="shared" si="43"/>
        <v>3367300</v>
      </c>
      <c r="AU197">
        <v>49.76</v>
      </c>
      <c r="AV197">
        <v>2.2200000000000002</v>
      </c>
      <c r="AW197">
        <v>47.54</v>
      </c>
    </row>
    <row r="198" spans="1:49" hidden="1" outlineLevel="1">
      <c r="A198" t="s">
        <v>251</v>
      </c>
      <c r="B198" s="7" t="s">
        <v>11</v>
      </c>
      <c r="C198" s="1">
        <f t="shared" si="33"/>
        <v>3197</v>
      </c>
      <c r="D198" s="7">
        <f>IF(N198&gt;0, RANK(N198,(N198:P198,Q198:AE198)),0)</f>
        <v>2</v>
      </c>
      <c r="E198" s="7">
        <f>IF(O198&gt;0,RANK(O198,(N198:P198,Q198:AE198)),0)</f>
        <v>1</v>
      </c>
      <c r="F198" s="7">
        <f t="shared" si="34"/>
        <v>0</v>
      </c>
      <c r="G198" s="53">
        <f t="shared" si="35"/>
        <v>254</v>
      </c>
      <c r="H198" s="56">
        <f t="shared" si="36"/>
        <v>7.9449483891147948E-2</v>
      </c>
      <c r="I198" s="6"/>
      <c r="J198" s="2">
        <f t="shared" si="37"/>
        <v>0.44510478573662809</v>
      </c>
      <c r="K198" s="2">
        <f t="shared" si="38"/>
        <v>0.52455426962777607</v>
      </c>
      <c r="L198" s="2">
        <f t="shared" si="39"/>
        <v>0</v>
      </c>
      <c r="M198" s="2">
        <f t="shared" si="40"/>
        <v>3.0340944635595779E-2</v>
      </c>
      <c r="N198" s="1">
        <v>1423</v>
      </c>
      <c r="O198" s="1">
        <v>1677</v>
      </c>
      <c r="P198" s="1"/>
      <c r="Q198">
        <v>97</v>
      </c>
      <c r="U198" s="1">
        <v>0</v>
      </c>
      <c r="V198" s="1"/>
      <c r="W198" s="1"/>
      <c r="X198" s="1"/>
      <c r="Y198" s="1"/>
      <c r="Z198" s="1"/>
      <c r="AA198" s="1"/>
      <c r="AB198" s="1"/>
      <c r="AG198" t="str">
        <f t="shared" si="41"/>
        <v>Sandown</v>
      </c>
      <c r="AH198" t="s">
        <v>294</v>
      </c>
      <c r="AI198">
        <v>1</v>
      </c>
      <c r="AK198" s="88">
        <v>33</v>
      </c>
      <c r="AL198" s="90">
        <v>15</v>
      </c>
      <c r="AM198" s="90">
        <v>165</v>
      </c>
      <c r="AN198" s="93">
        <v>67620</v>
      </c>
      <c r="AO198" s="93">
        <f t="shared" si="42"/>
        <v>33015</v>
      </c>
      <c r="AP198" t="s">
        <v>665</v>
      </c>
      <c r="AQ198">
        <f t="shared" si="43"/>
        <v>3367620</v>
      </c>
      <c r="AU198">
        <v>14.42</v>
      </c>
      <c r="AV198">
        <v>0.51</v>
      </c>
      <c r="AW198">
        <v>13.91</v>
      </c>
    </row>
    <row r="199" spans="1:49" hidden="1" outlineLevel="1">
      <c r="A199" t="s">
        <v>889</v>
      </c>
      <c r="B199" s="7" t="s">
        <v>11</v>
      </c>
      <c r="C199" s="1">
        <f t="shared" si="33"/>
        <v>996</v>
      </c>
      <c r="D199" s="7">
        <f>IF(N199&gt;0, RANK(N199,(N199:P199,Q199:AE199)),0)</f>
        <v>1</v>
      </c>
      <c r="E199" s="7">
        <f>IF(O199&gt;0,RANK(O199,(N199:P199,Q199:AE199)),0)</f>
        <v>2</v>
      </c>
      <c r="F199" s="7">
        <f t="shared" si="34"/>
        <v>0</v>
      </c>
      <c r="G199" s="53">
        <f t="shared" si="35"/>
        <v>247</v>
      </c>
      <c r="H199" s="56">
        <f t="shared" si="36"/>
        <v>0.24799196787148595</v>
      </c>
      <c r="I199" s="6"/>
      <c r="J199" s="2">
        <f t="shared" si="37"/>
        <v>0.61646586345381527</v>
      </c>
      <c r="K199" s="2">
        <f t="shared" si="38"/>
        <v>0.36847389558232929</v>
      </c>
      <c r="L199" s="2">
        <f t="shared" si="39"/>
        <v>0</v>
      </c>
      <c r="M199" s="2">
        <f t="shared" si="40"/>
        <v>1.5060240963855442E-2</v>
      </c>
      <c r="N199" s="1">
        <v>614</v>
      </c>
      <c r="O199" s="1">
        <v>367</v>
      </c>
      <c r="P199" s="1"/>
      <c r="Q199">
        <v>15</v>
      </c>
      <c r="U199" s="1">
        <v>0</v>
      </c>
      <c r="V199" s="1"/>
      <c r="W199" s="1"/>
      <c r="X199" s="1"/>
      <c r="Y199" s="1"/>
      <c r="Z199" s="1"/>
      <c r="AA199" s="1"/>
      <c r="AB199" s="1"/>
      <c r="AG199" t="str">
        <f t="shared" si="41"/>
        <v>Sandwich</v>
      </c>
      <c r="AH199" t="s">
        <v>802</v>
      </c>
      <c r="AI199">
        <v>1</v>
      </c>
      <c r="AK199" s="88">
        <v>33</v>
      </c>
      <c r="AL199" s="90">
        <v>3</v>
      </c>
      <c r="AM199" s="90">
        <v>75</v>
      </c>
      <c r="AN199" s="93">
        <v>67780</v>
      </c>
      <c r="AO199" s="93">
        <f t="shared" si="42"/>
        <v>33003</v>
      </c>
      <c r="AP199" t="s">
        <v>665</v>
      </c>
      <c r="AQ199">
        <f t="shared" si="43"/>
        <v>3367780</v>
      </c>
      <c r="AU199">
        <v>93.47</v>
      </c>
      <c r="AV199">
        <v>2.88</v>
      </c>
      <c r="AW199">
        <v>90.6</v>
      </c>
    </row>
    <row r="200" spans="1:49" hidden="1" outlineLevel="1">
      <c r="A200" t="s">
        <v>818</v>
      </c>
      <c r="B200" s="7" t="s">
        <v>11</v>
      </c>
      <c r="C200" s="1">
        <f t="shared" si="33"/>
        <v>4092</v>
      </c>
      <c r="D200" s="7">
        <f>IF(N200&gt;0, RANK(N200,(N200:P200,Q200:AE200)),0)</f>
        <v>1</v>
      </c>
      <c r="E200" s="7">
        <f>IF(O200&gt;0,RANK(O200,(N200:P200,Q200:AE200)),0)</f>
        <v>2</v>
      </c>
      <c r="F200" s="7">
        <f t="shared" si="34"/>
        <v>0</v>
      </c>
      <c r="G200" s="53">
        <f t="shared" si="35"/>
        <v>313</v>
      </c>
      <c r="H200" s="56">
        <f t="shared" si="36"/>
        <v>7.6490713587487782E-2</v>
      </c>
      <c r="I200" s="6"/>
      <c r="J200" s="2">
        <f t="shared" si="37"/>
        <v>0.51637341153470184</v>
      </c>
      <c r="K200" s="2">
        <f t="shared" si="38"/>
        <v>0.43988269794721407</v>
      </c>
      <c r="L200" s="2">
        <f t="shared" si="39"/>
        <v>0</v>
      </c>
      <c r="M200" s="2">
        <f t="shared" si="40"/>
        <v>4.3743890518084083E-2</v>
      </c>
      <c r="N200" s="1">
        <v>2113</v>
      </c>
      <c r="O200" s="1">
        <v>1800</v>
      </c>
      <c r="P200" s="1"/>
      <c r="Q200">
        <v>174</v>
      </c>
      <c r="U200" s="1">
        <v>5</v>
      </c>
      <c r="V200" s="1"/>
      <c r="W200" s="1"/>
      <c r="X200" s="1"/>
      <c r="Y200" s="1"/>
      <c r="Z200" s="1"/>
      <c r="AA200" s="1"/>
      <c r="AB200" s="1"/>
      <c r="AG200" t="str">
        <f t="shared" si="41"/>
        <v>Seabrook</v>
      </c>
      <c r="AH200" t="s">
        <v>294</v>
      </c>
      <c r="AI200">
        <v>1</v>
      </c>
      <c r="AK200" s="88">
        <v>33</v>
      </c>
      <c r="AL200" s="90">
        <v>15</v>
      </c>
      <c r="AM200" s="90">
        <v>170</v>
      </c>
      <c r="AN200" s="93">
        <v>68260</v>
      </c>
      <c r="AO200" s="93">
        <f t="shared" si="42"/>
        <v>33015</v>
      </c>
      <c r="AP200" t="s">
        <v>665</v>
      </c>
      <c r="AQ200">
        <f t="shared" si="43"/>
        <v>3368260</v>
      </c>
      <c r="AU200">
        <v>9.6199999999999992</v>
      </c>
      <c r="AV200">
        <v>0.75</v>
      </c>
      <c r="AW200">
        <v>8.86</v>
      </c>
    </row>
    <row r="201" spans="1:49" hidden="1" outlineLevel="1">
      <c r="A201" t="s">
        <v>720</v>
      </c>
      <c r="B201" s="7" t="s">
        <v>11</v>
      </c>
      <c r="C201" s="1">
        <f t="shared" si="33"/>
        <v>252</v>
      </c>
      <c r="D201" s="7">
        <f>IF(N201&gt;0, RANK(N201,(N201:P201,Q201:AE201)),0)</f>
        <v>1</v>
      </c>
      <c r="E201" s="7">
        <f>IF(O201&gt;0,RANK(O201,(N201:P201,Q201:AE201)),0)</f>
        <v>2</v>
      </c>
      <c r="F201" s="7">
        <f t="shared" si="34"/>
        <v>0</v>
      </c>
      <c r="G201" s="53">
        <f t="shared" si="35"/>
        <v>61</v>
      </c>
      <c r="H201" s="56">
        <f t="shared" si="36"/>
        <v>0.24206349206349206</v>
      </c>
      <c r="I201" s="6"/>
      <c r="J201" s="2">
        <f t="shared" si="37"/>
        <v>0.6071428571428571</v>
      </c>
      <c r="K201" s="2">
        <f t="shared" si="38"/>
        <v>0.36507936507936506</v>
      </c>
      <c r="L201" s="2">
        <f t="shared" si="39"/>
        <v>0</v>
      </c>
      <c r="M201" s="2">
        <f t="shared" si="40"/>
        <v>2.7777777777777846E-2</v>
      </c>
      <c r="N201" s="1">
        <v>153</v>
      </c>
      <c r="O201" s="1">
        <v>92</v>
      </c>
      <c r="P201" s="1"/>
      <c r="Q201">
        <v>7</v>
      </c>
      <c r="U201" s="1">
        <v>0</v>
      </c>
      <c r="V201" s="1"/>
      <c r="W201" s="1"/>
      <c r="X201" s="1"/>
      <c r="Y201" s="1"/>
      <c r="Z201" s="1"/>
      <c r="AA201" s="1"/>
      <c r="AB201" s="1"/>
      <c r="AG201" t="str">
        <f t="shared" si="41"/>
        <v>Sharon</v>
      </c>
      <c r="AH201" t="s">
        <v>15</v>
      </c>
      <c r="AI201">
        <v>2</v>
      </c>
      <c r="AK201" s="88">
        <v>33</v>
      </c>
      <c r="AL201" s="90">
        <v>11</v>
      </c>
      <c r="AM201" s="90">
        <v>135</v>
      </c>
      <c r="AN201" s="93">
        <v>68820</v>
      </c>
      <c r="AO201" s="93">
        <f t="shared" si="42"/>
        <v>33011</v>
      </c>
      <c r="AP201" t="s">
        <v>665</v>
      </c>
      <c r="AQ201">
        <f t="shared" si="43"/>
        <v>3368820</v>
      </c>
      <c r="AU201">
        <v>14.6</v>
      </c>
      <c r="AV201">
        <v>0</v>
      </c>
      <c r="AW201">
        <v>14.6</v>
      </c>
    </row>
    <row r="202" spans="1:49" hidden="1" outlineLevel="1">
      <c r="A202" t="s">
        <v>891</v>
      </c>
      <c r="B202" s="7" t="s">
        <v>11</v>
      </c>
      <c r="C202" s="1">
        <f t="shared" si="33"/>
        <v>249</v>
      </c>
      <c r="D202" s="7">
        <f>IF(N202&gt;0, RANK(N202,(N202:P202,Q202:AE202)),0)</f>
        <v>1</v>
      </c>
      <c r="E202" s="7">
        <f>IF(O202&gt;0,RANK(O202,(N202:P202,Q202:AE202)),0)</f>
        <v>2</v>
      </c>
      <c r="F202" s="7">
        <f t="shared" si="34"/>
        <v>0</v>
      </c>
      <c r="G202" s="53">
        <f t="shared" si="35"/>
        <v>46</v>
      </c>
      <c r="H202" s="56">
        <f t="shared" si="36"/>
        <v>0.18473895582329317</v>
      </c>
      <c r="I202" s="6"/>
      <c r="J202" s="2">
        <f t="shared" si="37"/>
        <v>0.58634538152610438</v>
      </c>
      <c r="K202" s="2">
        <f t="shared" si="38"/>
        <v>0.40160642570281124</v>
      </c>
      <c r="L202" s="2">
        <f t="shared" si="39"/>
        <v>0</v>
      </c>
      <c r="M202" s="2">
        <f t="shared" si="40"/>
        <v>1.2048192771084376E-2</v>
      </c>
      <c r="N202" s="1">
        <v>146</v>
      </c>
      <c r="O202" s="1">
        <v>100</v>
      </c>
      <c r="P202" s="1"/>
      <c r="Q202">
        <v>3</v>
      </c>
      <c r="U202" s="1">
        <v>0</v>
      </c>
      <c r="V202" s="1"/>
      <c r="W202" s="1"/>
      <c r="X202" s="1"/>
      <c r="Y202" s="1"/>
      <c r="Z202" s="1"/>
      <c r="AA202" s="1"/>
      <c r="AB202" s="1"/>
      <c r="AG202" t="str">
        <f t="shared" si="41"/>
        <v>Shelburne</v>
      </c>
      <c r="AH202" t="s">
        <v>13</v>
      </c>
      <c r="AI202">
        <v>2</v>
      </c>
      <c r="AK202" s="88">
        <v>33</v>
      </c>
      <c r="AL202" s="90">
        <v>7</v>
      </c>
      <c r="AM202" s="90">
        <v>180</v>
      </c>
      <c r="AN202" s="93">
        <v>68980</v>
      </c>
      <c r="AO202" s="93">
        <f t="shared" si="42"/>
        <v>33007</v>
      </c>
      <c r="AP202" t="s">
        <v>665</v>
      </c>
      <c r="AQ202">
        <f t="shared" si="43"/>
        <v>3368980</v>
      </c>
      <c r="AU202">
        <v>48.8</v>
      </c>
      <c r="AV202">
        <v>0.9</v>
      </c>
      <c r="AW202">
        <v>47.89</v>
      </c>
    </row>
    <row r="203" spans="1:49" hidden="1" outlineLevel="1">
      <c r="A203" t="s">
        <v>819</v>
      </c>
      <c r="B203" s="7" t="s">
        <v>11</v>
      </c>
      <c r="C203" s="1">
        <f t="shared" si="33"/>
        <v>5148</v>
      </c>
      <c r="D203" s="7">
        <f>IF(N203&gt;0, RANK(N203,(N203:P203,Q203:AE203)),0)</f>
        <v>1</v>
      </c>
      <c r="E203" s="7">
        <f>IF(O203&gt;0,RANK(O203,(N203:P203,Q203:AE203)),0)</f>
        <v>2</v>
      </c>
      <c r="F203" s="7">
        <f t="shared" si="34"/>
        <v>0</v>
      </c>
      <c r="G203" s="53">
        <f t="shared" si="35"/>
        <v>1333</v>
      </c>
      <c r="H203" s="56">
        <f t="shared" si="36"/>
        <v>0.25893550893550893</v>
      </c>
      <c r="I203" s="6"/>
      <c r="J203" s="2">
        <f t="shared" si="37"/>
        <v>0.61635586635586637</v>
      </c>
      <c r="K203" s="2">
        <f t="shared" si="38"/>
        <v>0.35742035742035744</v>
      </c>
      <c r="L203" s="2">
        <f t="shared" si="39"/>
        <v>0</v>
      </c>
      <c r="M203" s="2">
        <f t="shared" si="40"/>
        <v>2.6223776223776196E-2</v>
      </c>
      <c r="N203" s="1">
        <v>3173</v>
      </c>
      <c r="O203" s="1">
        <v>1840</v>
      </c>
      <c r="P203" s="1"/>
      <c r="Q203">
        <v>129</v>
      </c>
      <c r="U203" s="1">
        <v>6</v>
      </c>
      <c r="V203" s="1"/>
      <c r="W203" s="1"/>
      <c r="X203" s="1"/>
      <c r="Y203" s="1"/>
      <c r="Z203" s="1"/>
      <c r="AA203" s="1"/>
      <c r="AB203" s="1"/>
      <c r="AG203" t="str">
        <f t="shared" si="41"/>
        <v>Somersworth</v>
      </c>
      <c r="AH203" t="s">
        <v>317</v>
      </c>
      <c r="AI203">
        <v>1</v>
      </c>
      <c r="AK203" s="88">
        <v>33</v>
      </c>
      <c r="AL203" s="90">
        <v>17</v>
      </c>
      <c r="AM203" s="90">
        <v>60</v>
      </c>
      <c r="AN203" s="93">
        <v>69940</v>
      </c>
      <c r="AO203" s="93">
        <f t="shared" si="42"/>
        <v>33017</v>
      </c>
      <c r="AP203" t="s">
        <v>146</v>
      </c>
      <c r="AQ203">
        <f t="shared" si="43"/>
        <v>3369940</v>
      </c>
      <c r="AU203">
        <v>10.01</v>
      </c>
      <c r="AV203">
        <v>0.23</v>
      </c>
      <c r="AW203">
        <v>9.7799999999999994</v>
      </c>
    </row>
    <row r="204" spans="1:49" hidden="1" outlineLevel="1">
      <c r="A204" t="s">
        <v>820</v>
      </c>
      <c r="B204" s="7" t="s">
        <v>11</v>
      </c>
      <c r="C204" s="1">
        <f t="shared" si="33"/>
        <v>558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 t="shared" si="34"/>
        <v>0</v>
      </c>
      <c r="G204" s="53">
        <f t="shared" si="35"/>
        <v>4</v>
      </c>
      <c r="H204" s="56">
        <f t="shared" si="36"/>
        <v>7.1684587813620072E-3</v>
      </c>
      <c r="I204" s="6"/>
      <c r="J204" s="2">
        <f t="shared" si="37"/>
        <v>0.4838709677419355</v>
      </c>
      <c r="K204" s="2">
        <f t="shared" si="38"/>
        <v>0.49103942652329752</v>
      </c>
      <c r="L204" s="2">
        <f t="shared" si="39"/>
        <v>0</v>
      </c>
      <c r="M204" s="2">
        <f t="shared" si="40"/>
        <v>2.5089605734766984E-2</v>
      </c>
      <c r="N204" s="1">
        <v>270</v>
      </c>
      <c r="O204" s="1">
        <v>274</v>
      </c>
      <c r="P204" s="1"/>
      <c r="Q204">
        <v>14</v>
      </c>
      <c r="U204" s="1">
        <v>0</v>
      </c>
      <c r="V204" s="1"/>
      <c r="W204" s="1"/>
      <c r="X204" s="1"/>
      <c r="Y204" s="1"/>
      <c r="Z204" s="1"/>
      <c r="AA204" s="1"/>
      <c r="AB204" s="1"/>
      <c r="AG204" t="str">
        <f t="shared" si="41"/>
        <v>South Hampton</v>
      </c>
      <c r="AH204" t="s">
        <v>294</v>
      </c>
      <c r="AI204">
        <v>1</v>
      </c>
      <c r="AK204" s="88">
        <v>33</v>
      </c>
      <c r="AL204" s="90">
        <v>15</v>
      </c>
      <c r="AM204" s="90">
        <v>175</v>
      </c>
      <c r="AN204" s="93">
        <v>71140</v>
      </c>
      <c r="AO204" s="93">
        <f t="shared" si="42"/>
        <v>33015</v>
      </c>
      <c r="AP204" t="s">
        <v>665</v>
      </c>
      <c r="AQ204">
        <f t="shared" si="43"/>
        <v>3371140</v>
      </c>
      <c r="AU204">
        <v>8.01</v>
      </c>
      <c r="AV204">
        <v>0.13</v>
      </c>
      <c r="AW204">
        <v>7.87</v>
      </c>
    </row>
    <row r="205" spans="1:49" hidden="1" outlineLevel="1">
      <c r="A205" t="s">
        <v>166</v>
      </c>
      <c r="B205" s="7" t="s">
        <v>11</v>
      </c>
      <c r="C205" s="1">
        <f t="shared" si="33"/>
        <v>754</v>
      </c>
      <c r="D205" s="7">
        <f>IF(N205&gt;0, RANK(N205,(N205:P205,Q205:AE205)),0)</f>
        <v>1</v>
      </c>
      <c r="E205" s="7">
        <f>IF(O205&gt;0,RANK(O205,(N205:P205,Q205:AE205)),0)</f>
        <v>2</v>
      </c>
      <c r="F205" s="7">
        <f t="shared" si="34"/>
        <v>0</v>
      </c>
      <c r="G205" s="53">
        <f t="shared" si="35"/>
        <v>43</v>
      </c>
      <c r="H205" s="56">
        <f t="shared" si="36"/>
        <v>5.7029177718832889E-2</v>
      </c>
      <c r="I205" s="6"/>
      <c r="J205" s="2">
        <f t="shared" si="37"/>
        <v>0.51193633952254647</v>
      </c>
      <c r="K205" s="2">
        <f t="shared" si="38"/>
        <v>0.45490716180371354</v>
      </c>
      <c r="L205" s="2">
        <f t="shared" si="39"/>
        <v>0</v>
      </c>
      <c r="M205" s="2">
        <f t="shared" si="40"/>
        <v>3.3156498673739987E-2</v>
      </c>
      <c r="N205" s="1">
        <v>386</v>
      </c>
      <c r="O205" s="1">
        <v>343</v>
      </c>
      <c r="P205" s="1"/>
      <c r="Q205">
        <v>23</v>
      </c>
      <c r="U205" s="1">
        <v>2</v>
      </c>
      <c r="V205" s="1"/>
      <c r="W205" s="1"/>
      <c r="X205" s="1"/>
      <c r="Y205" s="1"/>
      <c r="Z205" s="1"/>
      <c r="AA205" s="1"/>
      <c r="AB205" s="1"/>
      <c r="AG205" t="str">
        <f t="shared" si="41"/>
        <v>Springfield</v>
      </c>
      <c r="AH205" t="s">
        <v>985</v>
      </c>
      <c r="AI205">
        <v>2</v>
      </c>
      <c r="AK205" s="88">
        <v>33</v>
      </c>
      <c r="AL205" s="90">
        <v>19</v>
      </c>
      <c r="AM205" s="90">
        <v>60</v>
      </c>
      <c r="AN205" s="93">
        <v>72740</v>
      </c>
      <c r="AO205" s="93">
        <f t="shared" si="42"/>
        <v>33019</v>
      </c>
      <c r="AP205" t="s">
        <v>665</v>
      </c>
      <c r="AQ205">
        <f t="shared" si="43"/>
        <v>3372740</v>
      </c>
      <c r="AU205">
        <v>44.14</v>
      </c>
      <c r="AV205">
        <v>0.89</v>
      </c>
      <c r="AW205">
        <v>43.25</v>
      </c>
    </row>
    <row r="206" spans="1:49" hidden="1" outlineLevel="1">
      <c r="A206" t="s">
        <v>158</v>
      </c>
      <c r="B206" s="7" t="s">
        <v>11</v>
      </c>
      <c r="C206" s="1">
        <f t="shared" si="33"/>
        <v>281</v>
      </c>
      <c r="D206" s="7">
        <f>IF(N206&gt;0, RANK(N206,(N206:P206,Q206:AE206)),0)</f>
        <v>1</v>
      </c>
      <c r="E206" s="7">
        <f>IF(O206&gt;0,RANK(O206,(N206:P206,Q206:AE206)),0)</f>
        <v>2</v>
      </c>
      <c r="F206" s="7">
        <f t="shared" si="34"/>
        <v>0</v>
      </c>
      <c r="G206" s="53">
        <f t="shared" si="35"/>
        <v>37</v>
      </c>
      <c r="H206" s="56">
        <f t="shared" si="36"/>
        <v>0.13167259786476868</v>
      </c>
      <c r="I206" s="6"/>
      <c r="J206" s="2">
        <f t="shared" si="37"/>
        <v>0.5658362989323843</v>
      </c>
      <c r="K206" s="2">
        <f t="shared" si="38"/>
        <v>0.43416370106761565</v>
      </c>
      <c r="L206" s="2">
        <f t="shared" si="39"/>
        <v>0</v>
      </c>
      <c r="M206" s="2">
        <f t="shared" si="40"/>
        <v>5.5511151231257827E-17</v>
      </c>
      <c r="N206" s="1">
        <v>159</v>
      </c>
      <c r="O206" s="1">
        <v>122</v>
      </c>
      <c r="P206" s="1"/>
      <c r="Q206">
        <v>0</v>
      </c>
      <c r="U206" s="1">
        <v>0</v>
      </c>
      <c r="V206" s="1"/>
      <c r="W206" s="1"/>
      <c r="X206" s="1"/>
      <c r="Y206" s="1"/>
      <c r="Z206" s="1"/>
      <c r="AA206" s="1"/>
      <c r="AB206" s="1"/>
      <c r="AG206" t="str">
        <f t="shared" si="41"/>
        <v>Stark</v>
      </c>
      <c r="AH206" t="s">
        <v>13</v>
      </c>
      <c r="AI206">
        <v>2</v>
      </c>
      <c r="AK206" s="88">
        <v>33</v>
      </c>
      <c r="AL206" s="90">
        <v>7</v>
      </c>
      <c r="AM206" s="90">
        <v>185</v>
      </c>
      <c r="AN206" s="93">
        <v>73060</v>
      </c>
      <c r="AO206" s="93">
        <f t="shared" si="42"/>
        <v>33007</v>
      </c>
      <c r="AP206" t="s">
        <v>665</v>
      </c>
      <c r="AQ206">
        <f t="shared" si="43"/>
        <v>3373060</v>
      </c>
      <c r="AU206">
        <v>59.6</v>
      </c>
      <c r="AV206">
        <v>0.5</v>
      </c>
      <c r="AW206">
        <v>59.1</v>
      </c>
    </row>
    <row r="207" spans="1:49" hidden="1" outlineLevel="1">
      <c r="A207" t="s">
        <v>821</v>
      </c>
      <c r="B207" s="7" t="s">
        <v>11</v>
      </c>
      <c r="C207" s="1">
        <f t="shared" si="33"/>
        <v>343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 t="shared" si="34"/>
        <v>0</v>
      </c>
      <c r="G207" s="53">
        <f t="shared" si="35"/>
        <v>46</v>
      </c>
      <c r="H207" s="56">
        <f t="shared" si="36"/>
        <v>0.13411078717201166</v>
      </c>
      <c r="I207" s="6"/>
      <c r="J207" s="2">
        <f t="shared" si="37"/>
        <v>0.42274052478134111</v>
      </c>
      <c r="K207" s="2">
        <f t="shared" si="38"/>
        <v>0.5568513119533528</v>
      </c>
      <c r="L207" s="2">
        <f t="shared" si="39"/>
        <v>0</v>
      </c>
      <c r="M207" s="2">
        <f t="shared" si="40"/>
        <v>2.0408163265306034E-2</v>
      </c>
      <c r="N207" s="1">
        <v>145</v>
      </c>
      <c r="O207" s="1">
        <v>191</v>
      </c>
      <c r="P207" s="1"/>
      <c r="Q207">
        <v>7</v>
      </c>
      <c r="U207" s="1">
        <v>0</v>
      </c>
      <c r="V207" s="1"/>
      <c r="W207" s="1"/>
      <c r="X207" s="1"/>
      <c r="Y207" s="1"/>
      <c r="Z207" s="1"/>
      <c r="AA207" s="1"/>
      <c r="AB207" s="1"/>
      <c r="AG207" t="str">
        <f t="shared" si="41"/>
        <v>Stewartstown</v>
      </c>
      <c r="AH207" t="s">
        <v>13</v>
      </c>
      <c r="AI207">
        <v>2</v>
      </c>
      <c r="AK207" s="88">
        <v>33</v>
      </c>
      <c r="AL207" s="90">
        <v>7</v>
      </c>
      <c r="AM207" s="90">
        <v>190</v>
      </c>
      <c r="AN207" s="93">
        <v>73380</v>
      </c>
      <c r="AO207" s="93">
        <f t="shared" si="42"/>
        <v>33007</v>
      </c>
      <c r="AP207" t="s">
        <v>665</v>
      </c>
      <c r="AQ207">
        <f t="shared" si="43"/>
        <v>3373380</v>
      </c>
      <c r="AU207">
        <v>46.78</v>
      </c>
      <c r="AV207">
        <v>0.39</v>
      </c>
      <c r="AW207">
        <v>46.38</v>
      </c>
    </row>
    <row r="208" spans="1:49" hidden="1" outlineLevel="1">
      <c r="A208" t="s">
        <v>656</v>
      </c>
      <c r="B208" s="7" t="s">
        <v>11</v>
      </c>
      <c r="C208" s="1">
        <f t="shared" si="33"/>
        <v>754</v>
      </c>
      <c r="D208" s="7">
        <f>IF(N208&gt;0, RANK(N208,(N208:P208,Q208:AE208)),0)</f>
        <v>1</v>
      </c>
      <c r="E208" s="7">
        <f>IF(O208&gt;0,RANK(O208,(N208:P208,Q208:AE208)),0)</f>
        <v>2</v>
      </c>
      <c r="F208" s="7">
        <f t="shared" si="34"/>
        <v>0</v>
      </c>
      <c r="G208" s="53">
        <f t="shared" si="35"/>
        <v>120</v>
      </c>
      <c r="H208" s="56">
        <f t="shared" si="36"/>
        <v>0.15915119363395225</v>
      </c>
      <c r="I208" s="6"/>
      <c r="J208" s="2">
        <f t="shared" si="37"/>
        <v>0.56366047745358094</v>
      </c>
      <c r="K208" s="2">
        <f t="shared" si="38"/>
        <v>0.40450928381962864</v>
      </c>
      <c r="L208" s="2">
        <f t="shared" si="39"/>
        <v>0</v>
      </c>
      <c r="M208" s="2">
        <f t="shared" si="40"/>
        <v>3.1830238726790416E-2</v>
      </c>
      <c r="N208" s="1">
        <v>425</v>
      </c>
      <c r="O208" s="1">
        <v>305</v>
      </c>
      <c r="P208" s="1"/>
      <c r="Q208">
        <v>24</v>
      </c>
      <c r="U208" s="1">
        <v>0</v>
      </c>
      <c r="V208" s="1"/>
      <c r="W208" s="1"/>
      <c r="X208" s="1"/>
      <c r="Y208" s="1"/>
      <c r="Z208" s="1"/>
      <c r="AA208" s="1"/>
      <c r="AB208" s="1"/>
      <c r="AG208" t="str">
        <f t="shared" si="41"/>
        <v>Stoddard</v>
      </c>
      <c r="AH208" t="s">
        <v>12</v>
      </c>
      <c r="AI208">
        <v>2</v>
      </c>
      <c r="AK208" s="88">
        <v>33</v>
      </c>
      <c r="AL208" s="90">
        <v>5</v>
      </c>
      <c r="AM208" s="90">
        <v>80</v>
      </c>
      <c r="AN208" s="93">
        <v>73700</v>
      </c>
      <c r="AO208" s="93">
        <f t="shared" si="42"/>
        <v>33005</v>
      </c>
      <c r="AP208" t="s">
        <v>665</v>
      </c>
      <c r="AQ208">
        <f t="shared" si="43"/>
        <v>3373700</v>
      </c>
      <c r="AU208">
        <v>53.01</v>
      </c>
      <c r="AV208">
        <v>2.13</v>
      </c>
      <c r="AW208">
        <v>50.88</v>
      </c>
    </row>
    <row r="209" spans="1:49" hidden="1" outlineLevel="1">
      <c r="A209" t="s">
        <v>317</v>
      </c>
      <c r="B209" s="7" t="s">
        <v>11</v>
      </c>
      <c r="C209" s="1">
        <f t="shared" si="33"/>
        <v>2430</v>
      </c>
      <c r="D209" s="7">
        <f>IF(N209&gt;0, RANK(N209,(N209:P209,Q209:AE209)),0)</f>
        <v>1</v>
      </c>
      <c r="E209" s="7">
        <f>IF(O209&gt;0,RANK(O209,(N209:P209,Q209:AE209)),0)</f>
        <v>2</v>
      </c>
      <c r="F209" s="7">
        <f t="shared" si="34"/>
        <v>0</v>
      </c>
      <c r="G209" s="53">
        <f t="shared" si="35"/>
        <v>241</v>
      </c>
      <c r="H209" s="56">
        <f t="shared" si="36"/>
        <v>9.9176954732510286E-2</v>
      </c>
      <c r="I209" s="6"/>
      <c r="J209" s="2">
        <f t="shared" si="37"/>
        <v>0.54238683127572018</v>
      </c>
      <c r="K209" s="2">
        <f t="shared" si="38"/>
        <v>0.44320987654320987</v>
      </c>
      <c r="L209" s="2">
        <f t="shared" si="39"/>
        <v>0</v>
      </c>
      <c r="M209" s="2">
        <f t="shared" si="40"/>
        <v>1.4403292181069949E-2</v>
      </c>
      <c r="N209" s="1">
        <v>1318</v>
      </c>
      <c r="O209" s="1">
        <v>1077</v>
      </c>
      <c r="P209" s="1"/>
      <c r="Q209">
        <v>32</v>
      </c>
      <c r="U209" s="1">
        <v>3</v>
      </c>
      <c r="V209" s="1"/>
      <c r="W209" s="1"/>
      <c r="X209" s="1"/>
      <c r="Y209" s="1"/>
      <c r="Z209" s="1"/>
      <c r="AA209" s="1"/>
      <c r="AB209" s="1"/>
      <c r="AG209" t="str">
        <f t="shared" si="41"/>
        <v>Strafford</v>
      </c>
      <c r="AH209" t="s">
        <v>317</v>
      </c>
      <c r="AI209">
        <v>1</v>
      </c>
      <c r="AK209" s="88">
        <v>33</v>
      </c>
      <c r="AL209" s="90">
        <v>17</v>
      </c>
      <c r="AM209" s="90">
        <v>65</v>
      </c>
      <c r="AN209" s="93">
        <v>73860</v>
      </c>
      <c r="AO209" s="93">
        <f t="shared" si="42"/>
        <v>33017</v>
      </c>
      <c r="AP209" t="s">
        <v>665</v>
      </c>
      <c r="AQ209">
        <f t="shared" si="43"/>
        <v>3373860</v>
      </c>
      <c r="AU209">
        <v>51.42</v>
      </c>
      <c r="AV209">
        <v>2.25</v>
      </c>
      <c r="AW209">
        <v>49.17</v>
      </c>
    </row>
    <row r="210" spans="1:49" hidden="1" outlineLevel="1">
      <c r="A210" t="s">
        <v>238</v>
      </c>
      <c r="B210" s="7" t="s">
        <v>11</v>
      </c>
      <c r="C210" s="1">
        <f t="shared" si="33"/>
        <v>266</v>
      </c>
      <c r="D210" s="7">
        <f>IF(N210&gt;0, RANK(N210,(N210:P210,Q210:AE210)),0)</f>
        <v>1</v>
      </c>
      <c r="E210" s="7">
        <f>IF(O210&gt;0,RANK(O210,(N210:P210,Q210:AE210)),0)</f>
        <v>2</v>
      </c>
      <c r="F210" s="7">
        <f t="shared" si="34"/>
        <v>0</v>
      </c>
      <c r="G210" s="53">
        <f t="shared" si="35"/>
        <v>41</v>
      </c>
      <c r="H210" s="56">
        <f t="shared" si="36"/>
        <v>0.15413533834586465</v>
      </c>
      <c r="I210" s="6"/>
      <c r="J210" s="2">
        <f t="shared" si="37"/>
        <v>0.55263157894736847</v>
      </c>
      <c r="K210" s="2">
        <f t="shared" si="38"/>
        <v>0.39849624060150374</v>
      </c>
      <c r="L210" s="2">
        <f t="shared" si="39"/>
        <v>0</v>
      </c>
      <c r="M210" s="2">
        <f t="shared" si="40"/>
        <v>4.8872180451127789E-2</v>
      </c>
      <c r="N210" s="1">
        <v>147</v>
      </c>
      <c r="O210" s="1">
        <v>106</v>
      </c>
      <c r="P210" s="1"/>
      <c r="Q210">
        <v>13</v>
      </c>
      <c r="U210" s="1">
        <v>0</v>
      </c>
      <c r="V210" s="1"/>
      <c r="W210" s="1"/>
      <c r="X210" s="1"/>
      <c r="Y210" s="1"/>
      <c r="Z210" s="1"/>
      <c r="AA210" s="1"/>
      <c r="AB210" s="1"/>
      <c r="AG210" t="str">
        <f t="shared" si="41"/>
        <v>Stratford</v>
      </c>
      <c r="AH210" t="s">
        <v>13</v>
      </c>
      <c r="AI210">
        <v>2</v>
      </c>
      <c r="AK210" s="88">
        <v>33</v>
      </c>
      <c r="AL210" s="90">
        <v>7</v>
      </c>
      <c r="AM210" s="90">
        <v>195</v>
      </c>
      <c r="AN210" s="93">
        <v>74180</v>
      </c>
      <c r="AO210" s="93">
        <f t="shared" si="42"/>
        <v>33007</v>
      </c>
      <c r="AP210" t="s">
        <v>665</v>
      </c>
      <c r="AQ210">
        <f t="shared" si="43"/>
        <v>3374180</v>
      </c>
      <c r="AU210">
        <v>80</v>
      </c>
      <c r="AV210">
        <v>0.14000000000000001</v>
      </c>
      <c r="AW210">
        <v>79.849999999999994</v>
      </c>
    </row>
    <row r="211" spans="1:49" hidden="1" outlineLevel="1">
      <c r="A211" t="s">
        <v>500</v>
      </c>
      <c r="B211" s="7" t="s">
        <v>11</v>
      </c>
      <c r="C211" s="1">
        <f t="shared" si="33"/>
        <v>4763</v>
      </c>
      <c r="D211" s="7">
        <f>IF(N211&gt;0, RANK(N211,(N211:P211,Q211:AE211)),0)</f>
        <v>1</v>
      </c>
      <c r="E211" s="7">
        <f>IF(O211&gt;0,RANK(O211,(N211:P211,Q211:AE211)),0)</f>
        <v>2</v>
      </c>
      <c r="F211" s="7">
        <f t="shared" si="34"/>
        <v>0</v>
      </c>
      <c r="G211" s="53">
        <f t="shared" si="35"/>
        <v>450</v>
      </c>
      <c r="H211" s="56">
        <f t="shared" si="36"/>
        <v>9.4478269997900488E-2</v>
      </c>
      <c r="I211" s="6"/>
      <c r="J211" s="2">
        <f t="shared" si="37"/>
        <v>0.53789628385471344</v>
      </c>
      <c r="K211" s="2">
        <f t="shared" si="38"/>
        <v>0.44341801385681295</v>
      </c>
      <c r="L211" s="2">
        <f t="shared" si="39"/>
        <v>0</v>
      </c>
      <c r="M211" s="2">
        <f t="shared" si="40"/>
        <v>1.8685702288473605E-2</v>
      </c>
      <c r="N211" s="1">
        <v>2562</v>
      </c>
      <c r="O211" s="1">
        <v>2112</v>
      </c>
      <c r="P211" s="1"/>
      <c r="Q211">
        <v>87</v>
      </c>
      <c r="U211" s="1">
        <v>2</v>
      </c>
      <c r="V211" s="1"/>
      <c r="W211" s="1"/>
      <c r="X211" s="1"/>
      <c r="Y211" s="1"/>
      <c r="Z211" s="1"/>
      <c r="AA211" s="1"/>
      <c r="AB211" s="1"/>
      <c r="AG211" t="str">
        <f t="shared" si="41"/>
        <v>Stratham</v>
      </c>
      <c r="AH211" t="s">
        <v>294</v>
      </c>
      <c r="AI211">
        <v>1</v>
      </c>
      <c r="AK211" s="88">
        <v>33</v>
      </c>
      <c r="AL211" s="90">
        <v>15</v>
      </c>
      <c r="AM211" s="90">
        <v>180</v>
      </c>
      <c r="AN211" s="93">
        <v>74340</v>
      </c>
      <c r="AO211" s="93">
        <f t="shared" si="42"/>
        <v>33015</v>
      </c>
      <c r="AP211" t="s">
        <v>665</v>
      </c>
      <c r="AQ211">
        <f t="shared" si="43"/>
        <v>3374340</v>
      </c>
      <c r="AU211">
        <v>15.48</v>
      </c>
      <c r="AV211">
        <v>0.37</v>
      </c>
      <c r="AW211">
        <v>15.11</v>
      </c>
    </row>
    <row r="212" spans="1:49" hidden="1" outlineLevel="1">
      <c r="A212" t="s">
        <v>501</v>
      </c>
      <c r="B212" s="7" t="s">
        <v>11</v>
      </c>
      <c r="C212" s="1">
        <f t="shared" si="33"/>
        <v>399</v>
      </c>
      <c r="D212" s="7">
        <f>IF(N212&gt;0, RANK(N212,(N212:P212,Q212:AE212)),0)</f>
        <v>1</v>
      </c>
      <c r="E212" s="7">
        <f>IF(O212&gt;0,RANK(O212,(N212:P212,Q212:AE212)),0)</f>
        <v>2</v>
      </c>
      <c r="F212" s="7">
        <f t="shared" si="34"/>
        <v>0</v>
      </c>
      <c r="G212" s="53">
        <f t="shared" si="35"/>
        <v>93</v>
      </c>
      <c r="H212" s="56">
        <f t="shared" si="36"/>
        <v>0.23308270676691728</v>
      </c>
      <c r="I212" s="6"/>
      <c r="J212" s="2">
        <f t="shared" si="37"/>
        <v>0.60651629072681701</v>
      </c>
      <c r="K212" s="2">
        <f t="shared" si="38"/>
        <v>0.37343358395989973</v>
      </c>
      <c r="L212" s="2">
        <f t="shared" si="39"/>
        <v>0</v>
      </c>
      <c r="M212" s="2">
        <f t="shared" si="40"/>
        <v>2.0050125313283262E-2</v>
      </c>
      <c r="N212" s="1">
        <v>242</v>
      </c>
      <c r="O212" s="1">
        <v>149</v>
      </c>
      <c r="P212" s="1"/>
      <c r="Q212">
        <v>8</v>
      </c>
      <c r="U212" s="1">
        <v>0</v>
      </c>
      <c r="V212" s="1"/>
      <c r="W212" s="1"/>
      <c r="X212" s="1"/>
      <c r="Y212" s="1"/>
      <c r="Z212" s="1"/>
      <c r="AA212" s="1"/>
      <c r="AB212" s="1"/>
      <c r="AG212" t="str">
        <f t="shared" si="41"/>
        <v>Sugar Hill</v>
      </c>
      <c r="AH212" t="s">
        <v>14</v>
      </c>
      <c r="AI212">
        <v>2</v>
      </c>
      <c r="AK212" s="88">
        <v>33</v>
      </c>
      <c r="AL212" s="90">
        <v>9</v>
      </c>
      <c r="AM212" s="90">
        <v>167</v>
      </c>
      <c r="AN212" s="93">
        <v>74740</v>
      </c>
      <c r="AO212" s="93">
        <f t="shared" si="42"/>
        <v>33009</v>
      </c>
      <c r="AP212" t="s">
        <v>665</v>
      </c>
      <c r="AQ212">
        <f t="shared" si="43"/>
        <v>3374740</v>
      </c>
      <c r="AU212">
        <v>17.23</v>
      </c>
      <c r="AV212">
        <v>0.11</v>
      </c>
      <c r="AW212">
        <v>17.11</v>
      </c>
    </row>
    <row r="213" spans="1:49" hidden="1" outlineLevel="1">
      <c r="A213" t="s">
        <v>985</v>
      </c>
      <c r="B213" s="7" t="s">
        <v>11</v>
      </c>
      <c r="C213" s="1">
        <f t="shared" si="33"/>
        <v>371</v>
      </c>
      <c r="D213" s="7">
        <f>IF(N213&gt;0, RANK(N213,(N213:P213,Q213:AE213)),0)</f>
        <v>1</v>
      </c>
      <c r="E213" s="7">
        <f>IF(O213&gt;0,RANK(O213,(N213:P213,Q213:AE213)),0)</f>
        <v>2</v>
      </c>
      <c r="F213" s="7">
        <f t="shared" si="34"/>
        <v>0</v>
      </c>
      <c r="G213" s="53">
        <f t="shared" si="35"/>
        <v>94</v>
      </c>
      <c r="H213" s="56">
        <f t="shared" si="36"/>
        <v>0.25336927223719674</v>
      </c>
      <c r="I213" s="6"/>
      <c r="J213" s="2">
        <f t="shared" si="37"/>
        <v>0.61455525606469008</v>
      </c>
      <c r="K213" s="2">
        <f t="shared" si="38"/>
        <v>0.36118598382749328</v>
      </c>
      <c r="L213" s="2">
        <f t="shared" si="39"/>
        <v>0</v>
      </c>
      <c r="M213" s="2">
        <f t="shared" si="40"/>
        <v>2.4258760107816635E-2</v>
      </c>
      <c r="N213" s="1">
        <v>228</v>
      </c>
      <c r="O213" s="1">
        <v>134</v>
      </c>
      <c r="P213" s="1"/>
      <c r="Q213">
        <v>9</v>
      </c>
      <c r="U213" s="1">
        <v>0</v>
      </c>
      <c r="V213" s="1"/>
      <c r="W213" s="1"/>
      <c r="X213" s="1"/>
      <c r="Y213" s="1"/>
      <c r="Z213" s="1"/>
      <c r="AA213" s="1"/>
      <c r="AB213" s="1"/>
      <c r="AG213" t="str">
        <f t="shared" si="41"/>
        <v>Sullivan</v>
      </c>
      <c r="AH213" t="s">
        <v>12</v>
      </c>
      <c r="AI213">
        <v>2</v>
      </c>
      <c r="AK213" s="88">
        <v>33</v>
      </c>
      <c r="AL213" s="90">
        <v>5</v>
      </c>
      <c r="AM213" s="90">
        <v>85</v>
      </c>
      <c r="AN213" s="93">
        <v>74900</v>
      </c>
      <c r="AO213" s="93">
        <f t="shared" si="42"/>
        <v>33005</v>
      </c>
      <c r="AP213" t="s">
        <v>665</v>
      </c>
      <c r="AQ213">
        <f t="shared" si="43"/>
        <v>3374900</v>
      </c>
      <c r="AU213">
        <v>18.7</v>
      </c>
      <c r="AV213">
        <v>0.19</v>
      </c>
      <c r="AW213">
        <v>18.510000000000002</v>
      </c>
    </row>
    <row r="214" spans="1:49" hidden="1" outlineLevel="1">
      <c r="A214" t="s">
        <v>502</v>
      </c>
      <c r="B214" s="7" t="s">
        <v>11</v>
      </c>
      <c r="C214" s="1">
        <f t="shared" si="33"/>
        <v>1994</v>
      </c>
      <c r="D214" s="7">
        <f>IF(N214&gt;0, RANK(N214,(N214:P214,Q214:AE214)),0)</f>
        <v>1</v>
      </c>
      <c r="E214" s="7">
        <f>IF(O214&gt;0,RANK(O214,(N214:P214,Q214:AE214)),0)</f>
        <v>2</v>
      </c>
      <c r="F214" s="7">
        <f t="shared" si="34"/>
        <v>0</v>
      </c>
      <c r="G214" s="53">
        <f t="shared" si="35"/>
        <v>58</v>
      </c>
      <c r="H214" s="56">
        <f t="shared" si="36"/>
        <v>2.9087261785356068E-2</v>
      </c>
      <c r="I214" s="6"/>
      <c r="J214" s="2">
        <f t="shared" si="37"/>
        <v>0.5045135406218656</v>
      </c>
      <c r="K214" s="2">
        <f t="shared" si="38"/>
        <v>0.47542627883650951</v>
      </c>
      <c r="L214" s="2">
        <f t="shared" si="39"/>
        <v>0</v>
      </c>
      <c r="M214" s="2">
        <f t="shared" si="40"/>
        <v>2.0060180541624895E-2</v>
      </c>
      <c r="N214" s="1">
        <v>1006</v>
      </c>
      <c r="O214" s="1">
        <v>948</v>
      </c>
      <c r="P214" s="1"/>
      <c r="Q214">
        <v>39</v>
      </c>
      <c r="U214" s="1">
        <v>1</v>
      </c>
      <c r="V214" s="1"/>
      <c r="W214" s="1"/>
      <c r="X214" s="1"/>
      <c r="Y214" s="1"/>
      <c r="Z214" s="1"/>
      <c r="AA214" s="1"/>
      <c r="AB214" s="1"/>
      <c r="AG214" t="str">
        <f t="shared" si="41"/>
        <v>Sunapee</v>
      </c>
      <c r="AH214" t="s">
        <v>985</v>
      </c>
      <c r="AI214">
        <v>2</v>
      </c>
      <c r="AK214" s="88">
        <v>33</v>
      </c>
      <c r="AL214" s="90">
        <v>19</v>
      </c>
      <c r="AM214" s="90">
        <v>65</v>
      </c>
      <c r="AN214" s="93">
        <v>75060</v>
      </c>
      <c r="AO214" s="93">
        <f t="shared" si="42"/>
        <v>33019</v>
      </c>
      <c r="AP214" t="s">
        <v>665</v>
      </c>
      <c r="AQ214">
        <f t="shared" si="43"/>
        <v>3375060</v>
      </c>
      <c r="AU214">
        <v>25.2</v>
      </c>
      <c r="AV214">
        <v>4.08</v>
      </c>
      <c r="AW214">
        <v>21.12</v>
      </c>
    </row>
    <row r="215" spans="1:49" hidden="1" outlineLevel="1">
      <c r="A215" t="s">
        <v>132</v>
      </c>
      <c r="B215" s="7" t="s">
        <v>11</v>
      </c>
      <c r="C215" s="1">
        <f t="shared" si="33"/>
        <v>480</v>
      </c>
      <c r="D215" s="7">
        <f>IF(N215&gt;0, RANK(N215,(N215:P215,Q215:AE215)),0)</f>
        <v>1</v>
      </c>
      <c r="E215" s="7">
        <f>IF(O215&gt;0,RANK(O215,(N215:P215,Q215:AE215)),0)</f>
        <v>2</v>
      </c>
      <c r="F215" s="7">
        <f t="shared" si="34"/>
        <v>0</v>
      </c>
      <c r="G215" s="53">
        <f t="shared" si="35"/>
        <v>108</v>
      </c>
      <c r="H215" s="56">
        <f t="shared" si="36"/>
        <v>0.22500000000000001</v>
      </c>
      <c r="I215" s="6"/>
      <c r="J215" s="2">
        <f t="shared" si="37"/>
        <v>0.59791666666666665</v>
      </c>
      <c r="K215" s="2">
        <f t="shared" si="38"/>
        <v>0.37291666666666667</v>
      </c>
      <c r="L215" s="2">
        <f t="shared" si="39"/>
        <v>0</v>
      </c>
      <c r="M215" s="2">
        <f t="shared" si="40"/>
        <v>2.9166666666666674E-2</v>
      </c>
      <c r="N215" s="1">
        <v>287</v>
      </c>
      <c r="O215" s="1">
        <v>179</v>
      </c>
      <c r="P215" s="1"/>
      <c r="Q215">
        <v>14</v>
      </c>
      <c r="U215" s="1">
        <v>0</v>
      </c>
      <c r="V215" s="1"/>
      <c r="W215" s="1"/>
      <c r="X215" s="1"/>
      <c r="Y215" s="1"/>
      <c r="Z215" s="1"/>
      <c r="AA215" s="1"/>
      <c r="AB215" s="1"/>
      <c r="AG215" t="str">
        <f t="shared" si="41"/>
        <v>Surry</v>
      </c>
      <c r="AH215" t="s">
        <v>12</v>
      </c>
      <c r="AI215">
        <v>2</v>
      </c>
      <c r="AK215" s="88">
        <v>33</v>
      </c>
      <c r="AL215" s="90">
        <v>5</v>
      </c>
      <c r="AM215" s="90">
        <v>90</v>
      </c>
      <c r="AN215" s="93">
        <v>75300</v>
      </c>
      <c r="AO215" s="93">
        <f t="shared" si="42"/>
        <v>33005</v>
      </c>
      <c r="AP215" t="s">
        <v>665</v>
      </c>
      <c r="AQ215">
        <f t="shared" si="43"/>
        <v>3375300</v>
      </c>
      <c r="AU215">
        <v>15.89</v>
      </c>
      <c r="AV215">
        <v>0.32</v>
      </c>
      <c r="AW215">
        <v>15.58</v>
      </c>
    </row>
    <row r="216" spans="1:49" hidden="1" outlineLevel="1">
      <c r="A216" t="s">
        <v>896</v>
      </c>
      <c r="B216" s="7" t="s">
        <v>11</v>
      </c>
      <c r="C216" s="1">
        <f t="shared" si="33"/>
        <v>1192</v>
      </c>
      <c r="D216" s="7">
        <f>IF(N216&gt;0, RANK(N216,(N216:P216,Q216:AE216)),0)</f>
        <v>1</v>
      </c>
      <c r="E216" s="7">
        <f>IF(O216&gt;0,RANK(O216,(N216:P216,Q216:AE216)),0)</f>
        <v>2</v>
      </c>
      <c r="F216" s="7">
        <f t="shared" si="34"/>
        <v>0</v>
      </c>
      <c r="G216" s="53">
        <f t="shared" si="35"/>
        <v>146</v>
      </c>
      <c r="H216" s="56">
        <f t="shared" si="36"/>
        <v>0.12248322147651007</v>
      </c>
      <c r="I216" s="6"/>
      <c r="J216" s="2">
        <f t="shared" si="37"/>
        <v>0.55033557046979864</v>
      </c>
      <c r="K216" s="2">
        <f t="shared" si="38"/>
        <v>0.42785234899328861</v>
      </c>
      <c r="L216" s="2">
        <f t="shared" si="39"/>
        <v>0</v>
      </c>
      <c r="M216" s="2">
        <f t="shared" si="40"/>
        <v>2.1812080536912748E-2</v>
      </c>
      <c r="N216" s="1">
        <v>656</v>
      </c>
      <c r="O216" s="1">
        <v>510</v>
      </c>
      <c r="P216" s="1"/>
      <c r="Q216">
        <v>24</v>
      </c>
      <c r="U216" s="1">
        <v>2</v>
      </c>
      <c r="V216" s="1"/>
      <c r="W216" s="1"/>
      <c r="X216" s="1"/>
      <c r="Y216" s="1"/>
      <c r="Z216" s="1"/>
      <c r="AA216" s="1"/>
      <c r="AB216" s="1"/>
      <c r="AG216" t="str">
        <f t="shared" si="41"/>
        <v>Sutton</v>
      </c>
      <c r="AH216" t="s">
        <v>16</v>
      </c>
      <c r="AI216">
        <v>2</v>
      </c>
      <c r="AK216" s="88">
        <v>33</v>
      </c>
      <c r="AL216" s="90">
        <v>13</v>
      </c>
      <c r="AM216" s="90">
        <v>120</v>
      </c>
      <c r="AN216" s="93">
        <v>75460</v>
      </c>
      <c r="AO216" s="93">
        <f t="shared" si="42"/>
        <v>33013</v>
      </c>
      <c r="AP216" t="s">
        <v>665</v>
      </c>
      <c r="AQ216">
        <f t="shared" si="43"/>
        <v>3375460</v>
      </c>
      <c r="AU216">
        <v>43.14</v>
      </c>
      <c r="AV216">
        <v>0.8</v>
      </c>
      <c r="AW216">
        <v>42.34</v>
      </c>
    </row>
    <row r="217" spans="1:49" hidden="1" outlineLevel="1">
      <c r="A217" t="s">
        <v>593</v>
      </c>
      <c r="B217" s="7" t="s">
        <v>11</v>
      </c>
      <c r="C217" s="1">
        <f t="shared" si="33"/>
        <v>3599</v>
      </c>
      <c r="D217" s="7">
        <f>IF(N217&gt;0, RANK(N217,(N217:P217,Q217:AE217)),0)</f>
        <v>1</v>
      </c>
      <c r="E217" s="7">
        <f>IF(O217&gt;0,RANK(O217,(N217:P217,Q217:AE217)),0)</f>
        <v>2</v>
      </c>
      <c r="F217" s="7">
        <f t="shared" si="34"/>
        <v>0</v>
      </c>
      <c r="G217" s="53">
        <f t="shared" si="35"/>
        <v>801</v>
      </c>
      <c r="H217" s="56">
        <f t="shared" si="36"/>
        <v>0.2225618227285357</v>
      </c>
      <c r="I217" s="6"/>
      <c r="J217" s="2">
        <f t="shared" si="37"/>
        <v>0.59877743817727147</v>
      </c>
      <c r="K217" s="2">
        <f t="shared" si="38"/>
        <v>0.37621561544873577</v>
      </c>
      <c r="L217" s="2">
        <f t="shared" si="39"/>
        <v>0</v>
      </c>
      <c r="M217" s="2">
        <f t="shared" si="40"/>
        <v>2.5006946373992756E-2</v>
      </c>
      <c r="N217" s="1">
        <v>2155</v>
      </c>
      <c r="O217" s="1">
        <v>1354</v>
      </c>
      <c r="P217" s="1"/>
      <c r="Q217">
        <v>86</v>
      </c>
      <c r="U217" s="1">
        <v>4</v>
      </c>
      <c r="V217" s="1"/>
      <c r="W217" s="1"/>
      <c r="X217" s="1"/>
      <c r="Y217" s="1"/>
      <c r="Z217" s="1"/>
      <c r="AA217" s="1"/>
      <c r="AB217" s="1"/>
      <c r="AG217" t="str">
        <f t="shared" si="41"/>
        <v>Swanzey</v>
      </c>
      <c r="AH217" t="s">
        <v>12</v>
      </c>
      <c r="AI217">
        <v>2</v>
      </c>
      <c r="AK217" s="88">
        <v>33</v>
      </c>
      <c r="AL217" s="90">
        <v>5</v>
      </c>
      <c r="AM217" s="90">
        <v>95</v>
      </c>
      <c r="AN217" s="93">
        <v>75700</v>
      </c>
      <c r="AO217" s="93">
        <f t="shared" si="42"/>
        <v>33005</v>
      </c>
      <c r="AP217" t="s">
        <v>665</v>
      </c>
      <c r="AQ217">
        <f t="shared" si="43"/>
        <v>3375700</v>
      </c>
      <c r="AU217">
        <v>45.35</v>
      </c>
      <c r="AV217">
        <v>0.36</v>
      </c>
      <c r="AW217">
        <v>44.99</v>
      </c>
    </row>
    <row r="218" spans="1:49" hidden="1" outlineLevel="1">
      <c r="A218" t="s">
        <v>594</v>
      </c>
      <c r="B218" s="7" t="s">
        <v>11</v>
      </c>
      <c r="C218" s="1">
        <f t="shared" si="33"/>
        <v>1555</v>
      </c>
      <c r="D218" s="7">
        <f>IF(N218&gt;0, RANK(N218,(N218:P218,Q218:AE218)),0)</f>
        <v>1</v>
      </c>
      <c r="E218" s="7">
        <f>IF(O218&gt;0,RANK(O218,(N218:P218,Q218:AE218)),0)</f>
        <v>2</v>
      </c>
      <c r="F218" s="7">
        <f t="shared" si="34"/>
        <v>0</v>
      </c>
      <c r="G218" s="53">
        <f t="shared" si="35"/>
        <v>207</v>
      </c>
      <c r="H218" s="56">
        <f t="shared" si="36"/>
        <v>0.13311897106109324</v>
      </c>
      <c r="I218" s="6"/>
      <c r="J218" s="2">
        <f t="shared" si="37"/>
        <v>0.55369774919614145</v>
      </c>
      <c r="K218" s="2">
        <f t="shared" si="38"/>
        <v>0.42057877813504824</v>
      </c>
      <c r="L218" s="2">
        <f t="shared" si="39"/>
        <v>0</v>
      </c>
      <c r="M218" s="2">
        <f t="shared" si="40"/>
        <v>2.572347266881031E-2</v>
      </c>
      <c r="N218" s="1">
        <v>861</v>
      </c>
      <c r="O218" s="1">
        <v>654</v>
      </c>
      <c r="P218" s="1"/>
      <c r="Q218">
        <v>39</v>
      </c>
      <c r="U218" s="1">
        <v>1</v>
      </c>
      <c r="V218" s="1"/>
      <c r="W218" s="1"/>
      <c r="X218" s="1"/>
      <c r="Y218" s="1"/>
      <c r="Z218" s="1"/>
      <c r="AA218" s="1"/>
      <c r="AB218" s="1"/>
      <c r="AG218" t="str">
        <f t="shared" si="41"/>
        <v>Tamworth</v>
      </c>
      <c r="AH218" t="s">
        <v>802</v>
      </c>
      <c r="AI218">
        <v>1</v>
      </c>
      <c r="AK218" s="88">
        <v>33</v>
      </c>
      <c r="AL218" s="90">
        <v>3</v>
      </c>
      <c r="AM218" s="90">
        <v>80</v>
      </c>
      <c r="AN218" s="93">
        <v>76100</v>
      </c>
      <c r="AO218" s="93">
        <f t="shared" si="42"/>
        <v>33003</v>
      </c>
      <c r="AP218" t="s">
        <v>665</v>
      </c>
      <c r="AQ218">
        <f t="shared" si="43"/>
        <v>3376100</v>
      </c>
      <c r="AU218">
        <v>60.75</v>
      </c>
      <c r="AV218">
        <v>0.82</v>
      </c>
      <c r="AW218">
        <v>59.93</v>
      </c>
    </row>
    <row r="219" spans="1:49" hidden="1" outlineLevel="1">
      <c r="A219" t="s">
        <v>167</v>
      </c>
      <c r="B219" s="7" t="s">
        <v>11</v>
      </c>
      <c r="C219" s="1">
        <f t="shared" si="33"/>
        <v>868</v>
      </c>
      <c r="D219" s="7">
        <f>IF(N219&gt;0, RANK(N219,(N219:P219,Q219:AE219)),0)</f>
        <v>1</v>
      </c>
      <c r="E219" s="7">
        <f>IF(O219&gt;0,RANK(O219,(N219:P219,Q219:AE219)),0)</f>
        <v>2</v>
      </c>
      <c r="F219" s="7">
        <f t="shared" si="34"/>
        <v>0</v>
      </c>
      <c r="G219" s="53">
        <f t="shared" si="35"/>
        <v>84</v>
      </c>
      <c r="H219" s="56">
        <f t="shared" si="36"/>
        <v>9.6774193548387094E-2</v>
      </c>
      <c r="I219" s="6"/>
      <c r="J219" s="2">
        <f t="shared" si="37"/>
        <v>0.5357142857142857</v>
      </c>
      <c r="K219" s="2">
        <f t="shared" si="38"/>
        <v>0.43894009216589863</v>
      </c>
      <c r="L219" s="2">
        <f t="shared" si="39"/>
        <v>0</v>
      </c>
      <c r="M219" s="2">
        <f t="shared" si="40"/>
        <v>2.5345622119815669E-2</v>
      </c>
      <c r="N219" s="1">
        <v>465</v>
      </c>
      <c r="O219" s="1">
        <v>381</v>
      </c>
      <c r="P219" s="1"/>
      <c r="Q219">
        <v>22</v>
      </c>
      <c r="U219" s="1">
        <v>0</v>
      </c>
      <c r="V219" s="1"/>
      <c r="W219" s="1"/>
      <c r="X219" s="1"/>
      <c r="Y219" s="1"/>
      <c r="Z219" s="1"/>
      <c r="AA219" s="1"/>
      <c r="AB219" s="1"/>
      <c r="AG219" t="str">
        <f t="shared" si="41"/>
        <v>Temple</v>
      </c>
      <c r="AH219" t="s">
        <v>15</v>
      </c>
      <c r="AI219">
        <v>2</v>
      </c>
      <c r="AK219" s="88">
        <v>33</v>
      </c>
      <c r="AL219" s="90">
        <v>11</v>
      </c>
      <c r="AM219" s="90">
        <v>140</v>
      </c>
      <c r="AN219" s="93">
        <v>76260</v>
      </c>
      <c r="AO219" s="93">
        <f t="shared" si="42"/>
        <v>33011</v>
      </c>
      <c r="AP219" t="s">
        <v>665</v>
      </c>
      <c r="AQ219">
        <f t="shared" si="43"/>
        <v>3376260</v>
      </c>
      <c r="AU219">
        <v>23.46</v>
      </c>
      <c r="AV219">
        <v>0.22</v>
      </c>
      <c r="AW219">
        <v>23.24</v>
      </c>
    </row>
    <row r="220" spans="1:49" hidden="1" outlineLevel="1">
      <c r="A220" t="s">
        <v>595</v>
      </c>
      <c r="B220" s="7" t="s">
        <v>11</v>
      </c>
      <c r="C220" s="1">
        <f t="shared" si="33"/>
        <v>1375</v>
      </c>
      <c r="D220" s="7">
        <f>IF(N220&gt;0, RANK(N220,(N220:P220,Q220:AE220)),0)</f>
        <v>1</v>
      </c>
      <c r="E220" s="7">
        <f>IF(O220&gt;0,RANK(O220,(N220:P220,Q220:AE220)),0)</f>
        <v>2</v>
      </c>
      <c r="F220" s="7">
        <f t="shared" si="34"/>
        <v>0</v>
      </c>
      <c r="G220" s="53">
        <f t="shared" si="35"/>
        <v>223</v>
      </c>
      <c r="H220" s="56">
        <f t="shared" si="36"/>
        <v>0.16218181818181818</v>
      </c>
      <c r="I220" s="6"/>
      <c r="J220" s="2">
        <f t="shared" si="37"/>
        <v>0.56654545454545457</v>
      </c>
      <c r="K220" s="2">
        <f t="shared" si="38"/>
        <v>0.40436363636363637</v>
      </c>
      <c r="L220" s="2">
        <f t="shared" si="39"/>
        <v>0</v>
      </c>
      <c r="M220" s="2">
        <f t="shared" si="40"/>
        <v>2.9090909090909056E-2</v>
      </c>
      <c r="N220" s="1">
        <v>779</v>
      </c>
      <c r="O220" s="1">
        <v>556</v>
      </c>
      <c r="P220" s="1"/>
      <c r="Q220">
        <v>40</v>
      </c>
      <c r="U220" s="1">
        <v>0</v>
      </c>
      <c r="V220" s="1"/>
      <c r="W220" s="1"/>
      <c r="X220" s="1"/>
      <c r="Y220" s="1"/>
      <c r="Z220" s="1"/>
      <c r="AA220" s="1"/>
      <c r="AB220" s="1"/>
      <c r="AG220" t="str">
        <f t="shared" si="41"/>
        <v>Thornton</v>
      </c>
      <c r="AH220" t="s">
        <v>14</v>
      </c>
      <c r="AI220">
        <v>2</v>
      </c>
      <c r="AK220" s="88">
        <v>33</v>
      </c>
      <c r="AL220" s="90">
        <v>9</v>
      </c>
      <c r="AM220" s="90">
        <v>170</v>
      </c>
      <c r="AN220" s="93">
        <v>76740</v>
      </c>
      <c r="AO220" s="93">
        <f t="shared" si="42"/>
        <v>33009</v>
      </c>
      <c r="AP220" t="s">
        <v>665</v>
      </c>
      <c r="AQ220">
        <f t="shared" si="43"/>
        <v>3376740</v>
      </c>
      <c r="AU220">
        <v>50.82</v>
      </c>
      <c r="AV220">
        <v>0.42</v>
      </c>
      <c r="AW220">
        <v>50.4</v>
      </c>
    </row>
    <row r="221" spans="1:49" hidden="1" outlineLevel="1">
      <c r="A221" t="s">
        <v>596</v>
      </c>
      <c r="B221" s="7" t="s">
        <v>11</v>
      </c>
      <c r="C221" s="1">
        <f t="shared" si="33"/>
        <v>1848</v>
      </c>
      <c r="D221" s="7">
        <f>IF(N221&gt;0, RANK(N221,(N221:P221,Q221:AE221)),0)</f>
        <v>1</v>
      </c>
      <c r="E221" s="7">
        <f>IF(O221&gt;0,RANK(O221,(N221:P221,Q221:AE221)),0)</f>
        <v>2</v>
      </c>
      <c r="F221" s="7">
        <f t="shared" si="34"/>
        <v>0</v>
      </c>
      <c r="G221" s="53">
        <f t="shared" si="35"/>
        <v>302</v>
      </c>
      <c r="H221" s="56">
        <f t="shared" si="36"/>
        <v>0.16341991341991341</v>
      </c>
      <c r="I221" s="6"/>
      <c r="J221" s="2">
        <f t="shared" si="37"/>
        <v>0.56114718614718617</v>
      </c>
      <c r="K221" s="2">
        <f t="shared" si="38"/>
        <v>0.39772727272727271</v>
      </c>
      <c r="L221" s="2">
        <f t="shared" si="39"/>
        <v>0</v>
      </c>
      <c r="M221" s="2">
        <f t="shared" si="40"/>
        <v>4.1125541125541121E-2</v>
      </c>
      <c r="N221" s="1">
        <v>1037</v>
      </c>
      <c r="O221" s="1">
        <v>735</v>
      </c>
      <c r="P221" s="1"/>
      <c r="Q221">
        <v>74</v>
      </c>
      <c r="U221" s="1">
        <v>2</v>
      </c>
      <c r="V221" s="1"/>
      <c r="W221" s="1"/>
      <c r="X221" s="1"/>
      <c r="Y221" s="1"/>
      <c r="Z221" s="1"/>
      <c r="AA221" s="1"/>
      <c r="AB221" s="1"/>
      <c r="AG221" t="str">
        <f t="shared" si="41"/>
        <v>Tilton</v>
      </c>
      <c r="AH221" t="s">
        <v>312</v>
      </c>
      <c r="AI221">
        <v>1</v>
      </c>
      <c r="AK221" s="88">
        <v>33</v>
      </c>
      <c r="AL221" s="90">
        <v>1</v>
      </c>
      <c r="AM221" s="90">
        <v>55</v>
      </c>
      <c r="AN221" s="93">
        <v>77060</v>
      </c>
      <c r="AO221" s="93">
        <f t="shared" si="42"/>
        <v>33001</v>
      </c>
      <c r="AP221" t="s">
        <v>665</v>
      </c>
      <c r="AQ221">
        <f t="shared" si="43"/>
        <v>3377060</v>
      </c>
      <c r="AU221">
        <v>12.03</v>
      </c>
      <c r="AV221">
        <v>0.57999999999999996</v>
      </c>
      <c r="AW221">
        <v>11.44</v>
      </c>
    </row>
    <row r="222" spans="1:49" hidden="1" outlineLevel="1">
      <c r="A222" t="s">
        <v>169</v>
      </c>
      <c r="B222" s="7" t="s">
        <v>11</v>
      </c>
      <c r="C222" s="1">
        <f t="shared" si="33"/>
        <v>1026</v>
      </c>
      <c r="D222" s="7">
        <f>IF(N222&gt;0, RANK(N222,(N222:P222,Q222:AE222)),0)</f>
        <v>1</v>
      </c>
      <c r="E222" s="7">
        <f>IF(O222&gt;0,RANK(O222,(N222:P222,Q222:AE222)),0)</f>
        <v>2</v>
      </c>
      <c r="F222" s="7">
        <f t="shared" si="34"/>
        <v>0</v>
      </c>
      <c r="G222" s="53">
        <f t="shared" si="35"/>
        <v>191</v>
      </c>
      <c r="H222" s="56">
        <f t="shared" si="36"/>
        <v>0.18615984405458089</v>
      </c>
      <c r="I222" s="6"/>
      <c r="J222" s="2">
        <f t="shared" si="37"/>
        <v>0.5721247563352827</v>
      </c>
      <c r="K222" s="2">
        <f t="shared" si="38"/>
        <v>0.38596491228070173</v>
      </c>
      <c r="L222" s="2">
        <f t="shared" si="39"/>
        <v>0</v>
      </c>
      <c r="M222" s="2">
        <f t="shared" si="40"/>
        <v>4.1910331384015564E-2</v>
      </c>
      <c r="N222" s="1">
        <v>587</v>
      </c>
      <c r="O222" s="1">
        <v>396</v>
      </c>
      <c r="P222" s="1"/>
      <c r="Q222">
        <v>40</v>
      </c>
      <c r="U222" s="1">
        <v>3</v>
      </c>
      <c r="V222" s="1"/>
      <c r="W222" s="1"/>
      <c r="X222" s="1"/>
      <c r="Y222" s="1"/>
      <c r="Z222" s="1"/>
      <c r="AA222" s="1"/>
      <c r="AB222" s="1"/>
      <c r="AG222" t="str">
        <f t="shared" si="41"/>
        <v>Troy</v>
      </c>
      <c r="AH222" t="s">
        <v>12</v>
      </c>
      <c r="AI222">
        <v>2</v>
      </c>
      <c r="AK222" s="88">
        <v>33</v>
      </c>
      <c r="AL222" s="90">
        <v>5</v>
      </c>
      <c r="AM222" s="90">
        <v>100</v>
      </c>
      <c r="AN222" s="93">
        <v>77380</v>
      </c>
      <c r="AO222" s="93">
        <f t="shared" si="42"/>
        <v>33005</v>
      </c>
      <c r="AP222" t="s">
        <v>665</v>
      </c>
      <c r="AQ222">
        <f t="shared" si="43"/>
        <v>3377380</v>
      </c>
      <c r="AU222">
        <v>17.579999999999998</v>
      </c>
      <c r="AV222">
        <v>0.16</v>
      </c>
      <c r="AW222">
        <v>17.420000000000002</v>
      </c>
    </row>
    <row r="223" spans="1:49" hidden="1" outlineLevel="1">
      <c r="A223" t="s">
        <v>258</v>
      </c>
      <c r="B223" s="7" t="s">
        <v>11</v>
      </c>
      <c r="C223" s="1">
        <f t="shared" si="33"/>
        <v>1621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 t="shared" si="34"/>
        <v>0</v>
      </c>
      <c r="G223" s="53">
        <f t="shared" si="35"/>
        <v>146</v>
      </c>
      <c r="H223" s="56">
        <f t="shared" si="36"/>
        <v>9.0067859346082663E-2</v>
      </c>
      <c r="I223" s="6"/>
      <c r="J223" s="2">
        <f t="shared" si="37"/>
        <v>0.44663787785317705</v>
      </c>
      <c r="K223" s="2">
        <f t="shared" si="38"/>
        <v>0.53670573719925974</v>
      </c>
      <c r="L223" s="2">
        <f t="shared" si="39"/>
        <v>0</v>
      </c>
      <c r="M223" s="2">
        <f t="shared" si="40"/>
        <v>1.6656384947563274E-2</v>
      </c>
      <c r="N223" s="1">
        <v>724</v>
      </c>
      <c r="O223" s="1">
        <v>870</v>
      </c>
      <c r="P223" s="1"/>
      <c r="Q223">
        <v>26</v>
      </c>
      <c r="U223" s="1">
        <v>1</v>
      </c>
      <c r="V223" s="1"/>
      <c r="W223" s="1"/>
      <c r="X223" s="1"/>
      <c r="Y223" s="1"/>
      <c r="Z223" s="1"/>
      <c r="AA223" s="1"/>
      <c r="AB223" s="1"/>
      <c r="AG223" t="str">
        <f t="shared" si="41"/>
        <v>Tuftonboro</v>
      </c>
      <c r="AH223" t="s">
        <v>802</v>
      </c>
      <c r="AI223">
        <v>1</v>
      </c>
      <c r="AK223" s="88">
        <v>33</v>
      </c>
      <c r="AL223" s="90">
        <v>3</v>
      </c>
      <c r="AM223" s="90">
        <v>85</v>
      </c>
      <c r="AN223" s="93">
        <v>77620</v>
      </c>
      <c r="AO223" s="93">
        <f t="shared" si="42"/>
        <v>33003</v>
      </c>
      <c r="AP223" t="s">
        <v>665</v>
      </c>
      <c r="AQ223">
        <f t="shared" si="43"/>
        <v>3377620</v>
      </c>
      <c r="AU223">
        <v>50.08</v>
      </c>
      <c r="AV223">
        <v>8.94</v>
      </c>
      <c r="AW223">
        <v>41.13</v>
      </c>
    </row>
    <row r="224" spans="1:49" hidden="1" outlineLevel="1">
      <c r="A224" t="s">
        <v>170</v>
      </c>
      <c r="B224" s="7" t="s">
        <v>11</v>
      </c>
      <c r="C224" s="1">
        <f t="shared" si="33"/>
        <v>754</v>
      </c>
      <c r="D224" s="7">
        <f>IF(N224&gt;0, RANK(N224,(N224:P224,Q224:AE224)),0)</f>
        <v>1</v>
      </c>
      <c r="E224" s="7">
        <f>IF(O224&gt;0,RANK(O224,(N224:P224,Q224:AE224)),0)</f>
        <v>2</v>
      </c>
      <c r="F224" s="7">
        <f t="shared" si="34"/>
        <v>0</v>
      </c>
      <c r="G224" s="53">
        <f t="shared" si="35"/>
        <v>108</v>
      </c>
      <c r="H224" s="56">
        <f t="shared" si="36"/>
        <v>0.14323607427055704</v>
      </c>
      <c r="I224" s="6"/>
      <c r="J224" s="2">
        <f t="shared" si="37"/>
        <v>0.54907161803713533</v>
      </c>
      <c r="K224" s="2">
        <f t="shared" si="38"/>
        <v>0.40583554376657827</v>
      </c>
      <c r="L224" s="2">
        <f t="shared" si="39"/>
        <v>0</v>
      </c>
      <c r="M224" s="2">
        <f t="shared" si="40"/>
        <v>4.50928381962864E-2</v>
      </c>
      <c r="N224" s="1">
        <v>414</v>
      </c>
      <c r="O224" s="1">
        <v>306</v>
      </c>
      <c r="P224" s="1"/>
      <c r="Q224">
        <v>34</v>
      </c>
      <c r="U224" s="1">
        <v>0</v>
      </c>
      <c r="V224" s="1"/>
      <c r="W224" s="1"/>
      <c r="X224" s="1"/>
      <c r="Y224" s="1"/>
      <c r="Z224" s="1"/>
      <c r="AA224" s="1"/>
      <c r="AB224" s="1"/>
      <c r="AG224" t="str">
        <f t="shared" si="41"/>
        <v>Unity</v>
      </c>
      <c r="AH224" t="s">
        <v>985</v>
      </c>
      <c r="AI224">
        <v>2</v>
      </c>
      <c r="AK224" s="88">
        <v>33</v>
      </c>
      <c r="AL224" s="90">
        <v>19</v>
      </c>
      <c r="AM224" s="90">
        <v>70</v>
      </c>
      <c r="AN224" s="93">
        <v>77940</v>
      </c>
      <c r="AO224" s="93">
        <f t="shared" si="42"/>
        <v>33019</v>
      </c>
      <c r="AP224" t="s">
        <v>665</v>
      </c>
      <c r="AQ224">
        <f t="shared" si="43"/>
        <v>3377940</v>
      </c>
      <c r="AU224">
        <v>37.18</v>
      </c>
      <c r="AV224">
        <v>0.24</v>
      </c>
      <c r="AW224">
        <v>36.94</v>
      </c>
    </row>
    <row r="225" spans="1:49" hidden="1" outlineLevel="1">
      <c r="A225" t="s">
        <v>897</v>
      </c>
      <c r="B225" s="7" t="s">
        <v>11</v>
      </c>
      <c r="C225" s="1">
        <f t="shared" si="33"/>
        <v>2548</v>
      </c>
      <c r="D225" s="7">
        <f>IF(N225&gt;0, RANK(N225,(N225:P225,Q225:AE225)),0)</f>
        <v>2</v>
      </c>
      <c r="E225" s="7">
        <f>IF(O225&gt;0,RANK(O225,(N225:P225,Q225:AE225)),0)</f>
        <v>1</v>
      </c>
      <c r="F225" s="7">
        <f t="shared" si="34"/>
        <v>0</v>
      </c>
      <c r="G225" s="53">
        <f t="shared" si="35"/>
        <v>75</v>
      </c>
      <c r="H225" s="56">
        <f t="shared" si="36"/>
        <v>2.9434850863422291E-2</v>
      </c>
      <c r="I225" s="6"/>
      <c r="J225" s="2">
        <f t="shared" si="37"/>
        <v>0.47213500784929358</v>
      </c>
      <c r="K225" s="2">
        <f t="shared" si="38"/>
        <v>0.50156985871271587</v>
      </c>
      <c r="L225" s="2">
        <f t="shared" si="39"/>
        <v>0</v>
      </c>
      <c r="M225" s="2">
        <f t="shared" si="40"/>
        <v>2.6295133437990503E-2</v>
      </c>
      <c r="N225" s="1">
        <v>1203</v>
      </c>
      <c r="O225" s="1">
        <v>1278</v>
      </c>
      <c r="P225" s="1"/>
      <c r="Q225">
        <v>64</v>
      </c>
      <c r="U225" s="1">
        <v>3</v>
      </c>
      <c r="V225" s="1"/>
      <c r="W225" s="1"/>
      <c r="X225" s="1"/>
      <c r="Y225" s="1"/>
      <c r="Z225" s="1"/>
      <c r="AA225" s="1"/>
      <c r="AB225" s="1"/>
      <c r="AG225" t="str">
        <f t="shared" si="41"/>
        <v>Wakefield</v>
      </c>
      <c r="AH225" t="s">
        <v>802</v>
      </c>
      <c r="AI225">
        <v>1</v>
      </c>
      <c r="AK225" s="88">
        <v>33</v>
      </c>
      <c r="AL225" s="90">
        <v>3</v>
      </c>
      <c r="AM225" s="90">
        <v>90</v>
      </c>
      <c r="AN225" s="93">
        <v>78180</v>
      </c>
      <c r="AO225" s="93">
        <f t="shared" si="42"/>
        <v>33003</v>
      </c>
      <c r="AP225" t="s">
        <v>665</v>
      </c>
      <c r="AQ225">
        <f t="shared" si="43"/>
        <v>3378180</v>
      </c>
      <c r="AU225">
        <v>44.65</v>
      </c>
      <c r="AV225">
        <v>5.32</v>
      </c>
      <c r="AW225">
        <v>39.32</v>
      </c>
    </row>
    <row r="226" spans="1:49" hidden="1" outlineLevel="1">
      <c r="A226" t="s">
        <v>898</v>
      </c>
      <c r="B226" s="7" t="s">
        <v>11</v>
      </c>
      <c r="C226" s="1">
        <f t="shared" si="33"/>
        <v>2065</v>
      </c>
      <c r="D226" s="7">
        <f>IF(N226&gt;0, RANK(N226,(N226:P226,Q226:AE226)),0)</f>
        <v>1</v>
      </c>
      <c r="E226" s="7">
        <f>IF(O226&gt;0,RANK(O226,(N226:P226,Q226:AE226)),0)</f>
        <v>2</v>
      </c>
      <c r="F226" s="7">
        <f t="shared" si="34"/>
        <v>0</v>
      </c>
      <c r="G226" s="53">
        <f t="shared" si="35"/>
        <v>634</v>
      </c>
      <c r="H226" s="56">
        <f t="shared" si="36"/>
        <v>0.30702179176755445</v>
      </c>
      <c r="I226" s="6"/>
      <c r="J226" s="2">
        <f t="shared" si="37"/>
        <v>0.64261501210653749</v>
      </c>
      <c r="K226" s="2">
        <f t="shared" si="38"/>
        <v>0.33559322033898303</v>
      </c>
      <c r="L226" s="2">
        <f t="shared" si="39"/>
        <v>0</v>
      </c>
      <c r="M226" s="2">
        <f t="shared" si="40"/>
        <v>2.179176755447948E-2</v>
      </c>
      <c r="N226" s="1">
        <v>1327</v>
      </c>
      <c r="O226" s="1">
        <v>693</v>
      </c>
      <c r="P226" s="1"/>
      <c r="Q226">
        <v>42</v>
      </c>
      <c r="U226" s="1">
        <v>3</v>
      </c>
      <c r="V226" s="1"/>
      <c r="W226" s="1"/>
      <c r="X226" s="1"/>
      <c r="Y226" s="1"/>
      <c r="Z226" s="1"/>
      <c r="AA226" s="1"/>
      <c r="AB226" s="1"/>
      <c r="AG226" t="str">
        <f t="shared" si="41"/>
        <v>Walpole</v>
      </c>
      <c r="AH226" t="s">
        <v>12</v>
      </c>
      <c r="AI226">
        <v>2</v>
      </c>
      <c r="AK226" s="88">
        <v>33</v>
      </c>
      <c r="AL226" s="90">
        <v>5</v>
      </c>
      <c r="AM226" s="90">
        <v>105</v>
      </c>
      <c r="AN226" s="93">
        <v>78420</v>
      </c>
      <c r="AO226" s="93">
        <f t="shared" si="42"/>
        <v>33005</v>
      </c>
      <c r="AP226" t="s">
        <v>665</v>
      </c>
      <c r="AQ226">
        <f t="shared" si="43"/>
        <v>3378420</v>
      </c>
      <c r="AU226">
        <v>36.64</v>
      </c>
      <c r="AV226">
        <v>1.08</v>
      </c>
      <c r="AW226">
        <v>35.57</v>
      </c>
    </row>
    <row r="227" spans="1:49" hidden="1" outlineLevel="1">
      <c r="A227" t="s">
        <v>379</v>
      </c>
      <c r="B227" s="7" t="s">
        <v>11</v>
      </c>
      <c r="C227" s="1">
        <f t="shared" si="33"/>
        <v>1630</v>
      </c>
      <c r="D227" s="7">
        <f>IF(N227&gt;0, RANK(N227,(N227:P227,Q227:AE227)),0)</f>
        <v>1</v>
      </c>
      <c r="E227" s="7">
        <f>IF(O227&gt;0,RANK(O227,(N227:P227,Q227:AE227)),0)</f>
        <v>2</v>
      </c>
      <c r="F227" s="7">
        <f t="shared" si="34"/>
        <v>0</v>
      </c>
      <c r="G227" s="53">
        <f t="shared" si="35"/>
        <v>319</v>
      </c>
      <c r="H227" s="56">
        <f t="shared" si="36"/>
        <v>0.19570552147239265</v>
      </c>
      <c r="I227" s="6"/>
      <c r="J227" s="2">
        <f t="shared" si="37"/>
        <v>0.58220858895705518</v>
      </c>
      <c r="K227" s="2">
        <f t="shared" si="38"/>
        <v>0.38650306748466257</v>
      </c>
      <c r="L227" s="2">
        <f t="shared" si="39"/>
        <v>0</v>
      </c>
      <c r="M227" s="2">
        <f t="shared" si="40"/>
        <v>3.128834355828225E-2</v>
      </c>
      <c r="N227" s="1">
        <v>949</v>
      </c>
      <c r="O227" s="1">
        <v>630</v>
      </c>
      <c r="P227" s="1"/>
      <c r="Q227">
        <v>48</v>
      </c>
      <c r="U227" s="1">
        <v>3</v>
      </c>
      <c r="V227" s="1"/>
      <c r="W227" s="1"/>
      <c r="X227" s="1"/>
      <c r="Y227" s="1"/>
      <c r="Z227" s="1"/>
      <c r="AA227" s="1"/>
      <c r="AB227" s="1"/>
      <c r="AG227" t="str">
        <f t="shared" si="41"/>
        <v>Warner</v>
      </c>
      <c r="AH227" t="s">
        <v>16</v>
      </c>
      <c r="AI227">
        <v>2</v>
      </c>
      <c r="AK227" s="88">
        <v>33</v>
      </c>
      <c r="AL227" s="90">
        <v>13</v>
      </c>
      <c r="AM227" s="90">
        <v>125</v>
      </c>
      <c r="AN227" s="93">
        <v>78580</v>
      </c>
      <c r="AO227" s="93">
        <f t="shared" si="42"/>
        <v>33013</v>
      </c>
      <c r="AP227" t="s">
        <v>665</v>
      </c>
      <c r="AQ227">
        <f t="shared" si="43"/>
        <v>3378580</v>
      </c>
      <c r="AU227">
        <v>55.9</v>
      </c>
      <c r="AV227">
        <v>0.24</v>
      </c>
      <c r="AW227">
        <v>55.65</v>
      </c>
    </row>
    <row r="228" spans="1:49" hidden="1" outlineLevel="1">
      <c r="A228" t="s">
        <v>446</v>
      </c>
      <c r="B228" s="7" t="s">
        <v>11</v>
      </c>
      <c r="C228" s="1">
        <f t="shared" si="33"/>
        <v>450</v>
      </c>
      <c r="D228" s="7">
        <f>IF(N228&gt;0, RANK(N228,(N228:P228,Q228:AE228)),0)</f>
        <v>1</v>
      </c>
      <c r="E228" s="7">
        <f>IF(O228&gt;0,RANK(O228,(N228:P228,Q228:AE228)),0)</f>
        <v>2</v>
      </c>
      <c r="F228" s="7">
        <f t="shared" si="34"/>
        <v>0</v>
      </c>
      <c r="G228" s="53">
        <f t="shared" si="35"/>
        <v>50</v>
      </c>
      <c r="H228" s="56">
        <f t="shared" si="36"/>
        <v>0.1111111111111111</v>
      </c>
      <c r="I228" s="6"/>
      <c r="J228" s="2">
        <f t="shared" si="37"/>
        <v>0.54</v>
      </c>
      <c r="K228" s="2">
        <f t="shared" si="38"/>
        <v>0.42888888888888888</v>
      </c>
      <c r="L228" s="2">
        <f t="shared" si="39"/>
        <v>0</v>
      </c>
      <c r="M228" s="2">
        <f t="shared" si="40"/>
        <v>3.1111111111111089E-2</v>
      </c>
      <c r="N228" s="1">
        <v>243</v>
      </c>
      <c r="O228" s="1">
        <v>193</v>
      </c>
      <c r="P228" s="1"/>
      <c r="Q228">
        <v>14</v>
      </c>
      <c r="U228" s="1">
        <v>0</v>
      </c>
      <c r="V228" s="1"/>
      <c r="W228" s="1"/>
      <c r="X228" s="1"/>
      <c r="Y228" s="1"/>
      <c r="Z228" s="1"/>
      <c r="AA228" s="1"/>
      <c r="AB228" s="1"/>
      <c r="AG228" t="str">
        <f t="shared" si="41"/>
        <v>Warren</v>
      </c>
      <c r="AH228" t="s">
        <v>14</v>
      </c>
      <c r="AI228">
        <v>2</v>
      </c>
      <c r="AK228" s="88">
        <v>33</v>
      </c>
      <c r="AL228" s="90">
        <v>9</v>
      </c>
      <c r="AM228" s="90">
        <v>175</v>
      </c>
      <c r="AN228" s="93">
        <v>78740</v>
      </c>
      <c r="AO228" s="93">
        <f t="shared" si="42"/>
        <v>33009</v>
      </c>
      <c r="AP228" t="s">
        <v>665</v>
      </c>
      <c r="AQ228">
        <f t="shared" si="43"/>
        <v>3378740</v>
      </c>
      <c r="AU228">
        <v>49.05</v>
      </c>
      <c r="AV228">
        <v>0.39</v>
      </c>
      <c r="AW228">
        <v>48.66</v>
      </c>
    </row>
    <row r="229" spans="1:49" hidden="1" outlineLevel="1">
      <c r="A229" t="s">
        <v>393</v>
      </c>
      <c r="B229" s="7" t="s">
        <v>11</v>
      </c>
      <c r="C229" s="1">
        <f t="shared" si="33"/>
        <v>600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 t="shared" si="34"/>
        <v>0</v>
      </c>
      <c r="G229" s="53">
        <f t="shared" si="35"/>
        <v>11</v>
      </c>
      <c r="H229" s="56">
        <f t="shared" si="36"/>
        <v>1.8333333333333333E-2</v>
      </c>
      <c r="I229" s="6"/>
      <c r="J229" s="2">
        <f t="shared" si="37"/>
        <v>0.46500000000000002</v>
      </c>
      <c r="K229" s="2">
        <f t="shared" si="38"/>
        <v>0.48333333333333334</v>
      </c>
      <c r="L229" s="2">
        <f t="shared" si="39"/>
        <v>0</v>
      </c>
      <c r="M229" s="2">
        <f t="shared" si="40"/>
        <v>5.1666666666666583E-2</v>
      </c>
      <c r="N229" s="1">
        <v>279</v>
      </c>
      <c r="O229" s="1">
        <v>290</v>
      </c>
      <c r="P229" s="1"/>
      <c r="Q229">
        <v>31</v>
      </c>
      <c r="U229" s="1">
        <v>0</v>
      </c>
      <c r="V229" s="1"/>
      <c r="W229" s="1"/>
      <c r="X229" s="1"/>
      <c r="Y229" s="1"/>
      <c r="Z229" s="1"/>
      <c r="AA229" s="1"/>
      <c r="AB229" s="1"/>
      <c r="AG229" t="str">
        <f t="shared" si="41"/>
        <v>Washington</v>
      </c>
      <c r="AH229" t="s">
        <v>985</v>
      </c>
      <c r="AI229">
        <v>2</v>
      </c>
      <c r="AK229" s="88">
        <v>33</v>
      </c>
      <c r="AL229" s="90">
        <v>19</v>
      </c>
      <c r="AM229" s="90">
        <v>75</v>
      </c>
      <c r="AN229" s="93">
        <v>78980</v>
      </c>
      <c r="AO229" s="93">
        <f t="shared" si="42"/>
        <v>33019</v>
      </c>
      <c r="AP229" t="s">
        <v>665</v>
      </c>
      <c r="AQ229">
        <f t="shared" si="43"/>
        <v>3378980</v>
      </c>
      <c r="AU229">
        <v>47.63</v>
      </c>
      <c r="AV229">
        <v>2.2000000000000002</v>
      </c>
      <c r="AW229">
        <v>45.43</v>
      </c>
    </row>
    <row r="230" spans="1:49" hidden="1" outlineLevel="1">
      <c r="A230" t="s">
        <v>259</v>
      </c>
      <c r="B230" s="7" t="s">
        <v>11</v>
      </c>
      <c r="C230" s="1">
        <f t="shared" si="33"/>
        <v>231</v>
      </c>
      <c r="D230" s="7">
        <f>IF(N230&gt;0, RANK(N230,(N230:P230,Q230:AE230)),0)</f>
        <v>1</v>
      </c>
      <c r="E230" s="7">
        <f>IF(O230&gt;0,RANK(O230,(N230:P230,Q230:AE230)),0)</f>
        <v>2</v>
      </c>
      <c r="F230" s="7">
        <f t="shared" si="34"/>
        <v>0</v>
      </c>
      <c r="G230" s="53">
        <f t="shared" si="35"/>
        <v>22</v>
      </c>
      <c r="H230" s="56">
        <f t="shared" si="36"/>
        <v>9.5238095238095233E-2</v>
      </c>
      <c r="I230" s="6"/>
      <c r="J230" s="2">
        <f t="shared" si="37"/>
        <v>0.54112554112554112</v>
      </c>
      <c r="K230" s="2">
        <f t="shared" si="38"/>
        <v>0.44588744588744589</v>
      </c>
      <c r="L230" s="2">
        <f t="shared" si="39"/>
        <v>0</v>
      </c>
      <c r="M230" s="2">
        <f t="shared" si="40"/>
        <v>1.2987012987012991E-2</v>
      </c>
      <c r="N230" s="1">
        <v>125</v>
      </c>
      <c r="O230" s="1">
        <v>103</v>
      </c>
      <c r="P230" s="1"/>
      <c r="Q230">
        <v>3</v>
      </c>
      <c r="U230" s="1">
        <v>0</v>
      </c>
      <c r="V230" s="1"/>
      <c r="W230" s="1"/>
      <c r="X230" s="1"/>
      <c r="Y230" s="1"/>
      <c r="Z230" s="1"/>
      <c r="AA230" s="1"/>
      <c r="AB230" s="1"/>
      <c r="AG230" t="str">
        <f t="shared" si="41"/>
        <v>Waterville Valley</v>
      </c>
      <c r="AH230" t="s">
        <v>14</v>
      </c>
      <c r="AI230">
        <v>2</v>
      </c>
      <c r="AK230" s="88">
        <v>33</v>
      </c>
      <c r="AL230" s="90">
        <v>9</v>
      </c>
      <c r="AM230" s="90">
        <v>181</v>
      </c>
      <c r="AN230" s="93">
        <v>79380</v>
      </c>
      <c r="AO230" s="93">
        <f t="shared" si="42"/>
        <v>33009</v>
      </c>
      <c r="AP230" t="s">
        <v>665</v>
      </c>
      <c r="AQ230">
        <f t="shared" si="43"/>
        <v>3379380</v>
      </c>
      <c r="AU230">
        <v>64.92</v>
      </c>
      <c r="AV230">
        <v>0.03</v>
      </c>
      <c r="AW230">
        <v>64.89</v>
      </c>
    </row>
    <row r="231" spans="1:49" hidden="1" outlineLevel="1">
      <c r="A231" t="s">
        <v>260</v>
      </c>
      <c r="B231" s="7" t="s">
        <v>11</v>
      </c>
      <c r="C231" s="1">
        <f t="shared" si="33"/>
        <v>4720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 t="shared" si="34"/>
        <v>0</v>
      </c>
      <c r="G231" s="53">
        <f t="shared" si="35"/>
        <v>169</v>
      </c>
      <c r="H231" s="56">
        <f t="shared" si="36"/>
        <v>3.5805084745762709E-2</v>
      </c>
      <c r="I231" s="6"/>
      <c r="J231" s="2">
        <f t="shared" si="37"/>
        <v>0.46377118644067794</v>
      </c>
      <c r="K231" s="2">
        <f t="shared" si="38"/>
        <v>0.49957627118644066</v>
      </c>
      <c r="L231" s="2">
        <f t="shared" si="39"/>
        <v>0</v>
      </c>
      <c r="M231" s="2">
        <f t="shared" si="40"/>
        <v>3.6652542372881403E-2</v>
      </c>
      <c r="N231" s="1">
        <v>2189</v>
      </c>
      <c r="O231" s="1">
        <v>2358</v>
      </c>
      <c r="P231" s="1"/>
      <c r="Q231">
        <v>168</v>
      </c>
      <c r="U231" s="1">
        <v>5</v>
      </c>
      <c r="V231" s="1"/>
      <c r="W231" s="1"/>
      <c r="X231" s="1"/>
      <c r="Y231" s="1"/>
      <c r="Z231" s="1"/>
      <c r="AA231" s="1"/>
      <c r="AB231" s="1"/>
      <c r="AG231" t="str">
        <f t="shared" si="41"/>
        <v>Weare</v>
      </c>
      <c r="AH231" t="s">
        <v>15</v>
      </c>
      <c r="AI231">
        <v>2</v>
      </c>
      <c r="AK231" s="88">
        <v>33</v>
      </c>
      <c r="AL231" s="90">
        <v>11</v>
      </c>
      <c r="AM231" s="90">
        <v>145</v>
      </c>
      <c r="AN231" s="93">
        <v>79780</v>
      </c>
      <c r="AO231" s="93">
        <f t="shared" si="42"/>
        <v>33011</v>
      </c>
      <c r="AP231" t="s">
        <v>665</v>
      </c>
      <c r="AQ231">
        <f t="shared" si="43"/>
        <v>3379780</v>
      </c>
      <c r="AU231">
        <v>59.89</v>
      </c>
      <c r="AV231">
        <v>1.04</v>
      </c>
      <c r="AW231">
        <v>58.85</v>
      </c>
    </row>
    <row r="232" spans="1:49" hidden="1" outlineLevel="1">
      <c r="A232" t="s">
        <v>74</v>
      </c>
      <c r="B232" s="7" t="s">
        <v>11</v>
      </c>
      <c r="C232" s="1">
        <f t="shared" si="33"/>
        <v>1121</v>
      </c>
      <c r="D232" s="7">
        <f>IF(N232&gt;0, RANK(N232,(N232:P232,Q232:AE232)),0)</f>
        <v>1</v>
      </c>
      <c r="E232" s="7">
        <f>IF(O232&gt;0,RANK(O232,(N232:P232,Q232:AE232)),0)</f>
        <v>2</v>
      </c>
      <c r="F232" s="7">
        <f t="shared" si="34"/>
        <v>0</v>
      </c>
      <c r="G232" s="53">
        <f t="shared" si="35"/>
        <v>177</v>
      </c>
      <c r="H232" s="56">
        <f t="shared" si="36"/>
        <v>0.15789473684210525</v>
      </c>
      <c r="I232" s="6"/>
      <c r="J232" s="2">
        <f t="shared" si="37"/>
        <v>0.5655664585191793</v>
      </c>
      <c r="K232" s="2">
        <f t="shared" si="38"/>
        <v>0.40767172167707405</v>
      </c>
      <c r="L232" s="2">
        <f t="shared" si="39"/>
        <v>0</v>
      </c>
      <c r="M232" s="2">
        <f t="shared" si="40"/>
        <v>2.6761819803746645E-2</v>
      </c>
      <c r="N232" s="1">
        <v>634</v>
      </c>
      <c r="O232" s="1">
        <v>457</v>
      </c>
      <c r="P232" s="1"/>
      <c r="Q232">
        <v>26</v>
      </c>
      <c r="U232" s="1">
        <v>4</v>
      </c>
      <c r="V232" s="1"/>
      <c r="W232" s="1"/>
      <c r="X232" s="1"/>
      <c r="Y232" s="1"/>
      <c r="Z232" s="1"/>
      <c r="AA232" s="1"/>
      <c r="AB232" s="1"/>
      <c r="AG232" t="str">
        <f t="shared" si="41"/>
        <v>Webster</v>
      </c>
      <c r="AH232" t="s">
        <v>16</v>
      </c>
      <c r="AI232">
        <v>2</v>
      </c>
      <c r="AK232" s="88">
        <v>33</v>
      </c>
      <c r="AL232" s="90">
        <v>13</v>
      </c>
      <c r="AM232" s="90">
        <v>130</v>
      </c>
      <c r="AN232" s="93">
        <v>80020</v>
      </c>
      <c r="AO232" s="93">
        <f t="shared" si="42"/>
        <v>33013</v>
      </c>
      <c r="AP232" t="s">
        <v>665</v>
      </c>
      <c r="AQ232">
        <f t="shared" si="43"/>
        <v>3380020</v>
      </c>
      <c r="AU232">
        <v>28.56</v>
      </c>
      <c r="AV232">
        <v>0.66</v>
      </c>
      <c r="AW232">
        <v>27.9</v>
      </c>
    </row>
    <row r="233" spans="1:49" hidden="1" outlineLevel="1">
      <c r="A233" t="s">
        <v>488</v>
      </c>
      <c r="B233" s="7" t="s">
        <v>11</v>
      </c>
      <c r="C233" s="1">
        <f t="shared" si="33"/>
        <v>496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 t="shared" si="34"/>
        <v>0</v>
      </c>
      <c r="G233" s="53">
        <f t="shared" si="35"/>
        <v>10</v>
      </c>
      <c r="H233" s="56">
        <f t="shared" si="36"/>
        <v>2.0161290322580645E-2</v>
      </c>
      <c r="I233" s="6"/>
      <c r="J233" s="2">
        <f t="shared" si="37"/>
        <v>0.46370967741935482</v>
      </c>
      <c r="K233" s="2">
        <f t="shared" si="38"/>
        <v>0.4838709677419355</v>
      </c>
      <c r="L233" s="2">
        <f t="shared" si="39"/>
        <v>0</v>
      </c>
      <c r="M233" s="2">
        <f t="shared" si="40"/>
        <v>5.2419354838709742E-2</v>
      </c>
      <c r="N233" s="1">
        <v>230</v>
      </c>
      <c r="O233" s="1">
        <v>240</v>
      </c>
      <c r="P233" s="1"/>
      <c r="Q233">
        <v>25</v>
      </c>
      <c r="U233" s="1">
        <v>1</v>
      </c>
      <c r="V233" s="1"/>
      <c r="W233" s="1"/>
      <c r="X233" s="1"/>
      <c r="Y233" s="1"/>
      <c r="Z233" s="1"/>
      <c r="AA233" s="1"/>
      <c r="AB233" s="1"/>
      <c r="AG233" t="str">
        <f t="shared" si="41"/>
        <v>Wentworth</v>
      </c>
      <c r="AH233" t="s">
        <v>14</v>
      </c>
      <c r="AI233">
        <v>2</v>
      </c>
      <c r="AK233" s="88">
        <v>33</v>
      </c>
      <c r="AL233" s="90">
        <v>9</v>
      </c>
      <c r="AM233" s="90">
        <v>185</v>
      </c>
      <c r="AN233" s="93">
        <v>80500</v>
      </c>
      <c r="AO233" s="93">
        <f t="shared" si="42"/>
        <v>33009</v>
      </c>
      <c r="AP233" t="s">
        <v>665</v>
      </c>
      <c r="AQ233">
        <f t="shared" si="43"/>
        <v>3380500</v>
      </c>
      <c r="AU233">
        <v>41.94</v>
      </c>
      <c r="AV233">
        <v>0.28000000000000003</v>
      </c>
      <c r="AW233">
        <v>41.66</v>
      </c>
    </row>
    <row r="234" spans="1:49" hidden="1" outlineLevel="1">
      <c r="A234" t="s">
        <v>487</v>
      </c>
      <c r="B234" s="7" t="s">
        <v>11</v>
      </c>
      <c r="C234" s="1">
        <f t="shared" si="33"/>
        <v>20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 t="shared" si="34"/>
        <v>0</v>
      </c>
      <c r="G234" s="53">
        <f t="shared" si="35"/>
        <v>12</v>
      </c>
      <c r="H234" s="56">
        <f t="shared" si="36"/>
        <v>0.6</v>
      </c>
      <c r="I234" s="6"/>
      <c r="J234" s="2">
        <f t="shared" si="37"/>
        <v>0.2</v>
      </c>
      <c r="K234" s="2">
        <f t="shared" si="38"/>
        <v>0.8</v>
      </c>
      <c r="L234" s="2">
        <f t="shared" si="39"/>
        <v>0</v>
      </c>
      <c r="M234" s="2">
        <f t="shared" si="40"/>
        <v>0</v>
      </c>
      <c r="N234" s="1">
        <v>4</v>
      </c>
      <c r="O234" s="1">
        <v>16</v>
      </c>
      <c r="P234" s="1"/>
      <c r="Q234">
        <v>0</v>
      </c>
      <c r="U234" s="1">
        <v>0</v>
      </c>
      <c r="V234" s="1"/>
      <c r="W234" s="1"/>
      <c r="X234" s="1"/>
      <c r="Y234" s="1"/>
      <c r="Z234" s="1"/>
      <c r="AA234" s="1"/>
      <c r="AB234" s="1"/>
      <c r="AG234" t="str">
        <f t="shared" si="41"/>
        <v>Wentworth's</v>
      </c>
      <c r="AH234" t="s">
        <v>13</v>
      </c>
      <c r="AI234">
        <v>2</v>
      </c>
      <c r="AK234" s="88">
        <v>33</v>
      </c>
      <c r="AL234" s="90">
        <v>7</v>
      </c>
      <c r="AM234" s="90">
        <v>210</v>
      </c>
      <c r="AN234" s="93">
        <v>80740</v>
      </c>
      <c r="AO234" s="93">
        <f t="shared" si="42"/>
        <v>33007</v>
      </c>
      <c r="AP234" t="s">
        <v>840</v>
      </c>
      <c r="AQ234">
        <f t="shared" si="43"/>
        <v>3380740</v>
      </c>
      <c r="AU234">
        <v>19.47</v>
      </c>
      <c r="AV234">
        <v>0.72</v>
      </c>
      <c r="AW234">
        <v>18.760000000000002</v>
      </c>
    </row>
    <row r="235" spans="1:49" hidden="1" outlineLevel="1">
      <c r="A235" t="s">
        <v>730</v>
      </c>
      <c r="B235" s="7" t="s">
        <v>11</v>
      </c>
      <c r="C235" s="1">
        <f t="shared" si="33"/>
        <v>1063</v>
      </c>
      <c r="D235" s="7">
        <f>IF(N235&gt;0, RANK(N235,(N235:P235,Q235:AE235)),0)</f>
        <v>1</v>
      </c>
      <c r="E235" s="7">
        <f>IF(O235&gt;0,RANK(O235,(N235:P235,Q235:AE235)),0)</f>
        <v>2</v>
      </c>
      <c r="F235" s="7">
        <f t="shared" si="34"/>
        <v>0</v>
      </c>
      <c r="G235" s="53">
        <f t="shared" si="35"/>
        <v>298</v>
      </c>
      <c r="H235" s="56">
        <f t="shared" si="36"/>
        <v>0.28033866415804326</v>
      </c>
      <c r="I235" s="6"/>
      <c r="J235" s="2">
        <f t="shared" si="37"/>
        <v>0.63029162746942613</v>
      </c>
      <c r="K235" s="2">
        <f t="shared" si="38"/>
        <v>0.34995296331138287</v>
      </c>
      <c r="L235" s="2">
        <f t="shared" si="39"/>
        <v>0</v>
      </c>
      <c r="M235" s="2">
        <f t="shared" si="40"/>
        <v>1.9755409219191E-2</v>
      </c>
      <c r="N235" s="1">
        <v>670</v>
      </c>
      <c r="O235" s="1">
        <v>372</v>
      </c>
      <c r="P235" s="1"/>
      <c r="Q235">
        <v>20</v>
      </c>
      <c r="U235" s="1">
        <v>1</v>
      </c>
      <c r="V235" s="1"/>
      <c r="W235" s="1"/>
      <c r="X235" s="1"/>
      <c r="Y235" s="1"/>
      <c r="Z235" s="1"/>
      <c r="AA235" s="1"/>
      <c r="AB235" s="1"/>
      <c r="AG235" t="str">
        <f t="shared" si="41"/>
        <v>Westmoreland</v>
      </c>
      <c r="AH235" t="s">
        <v>12</v>
      </c>
      <c r="AI235">
        <v>2</v>
      </c>
      <c r="AK235" s="88">
        <v>33</v>
      </c>
      <c r="AL235" s="90">
        <v>5</v>
      </c>
      <c r="AM235" s="90">
        <v>110</v>
      </c>
      <c r="AN235" s="93">
        <v>82660</v>
      </c>
      <c r="AO235" s="93">
        <f t="shared" si="42"/>
        <v>33005</v>
      </c>
      <c r="AP235" t="s">
        <v>665</v>
      </c>
      <c r="AQ235">
        <f t="shared" si="43"/>
        <v>3382660</v>
      </c>
      <c r="AU235">
        <v>36.880000000000003</v>
      </c>
      <c r="AV235">
        <v>1</v>
      </c>
      <c r="AW235">
        <v>35.880000000000003</v>
      </c>
    </row>
    <row r="236" spans="1:49" hidden="1" outlineLevel="1">
      <c r="A236" t="s">
        <v>607</v>
      </c>
      <c r="B236" s="7" t="s">
        <v>11</v>
      </c>
      <c r="C236" s="1">
        <f t="shared" si="33"/>
        <v>1098</v>
      </c>
      <c r="D236" s="7">
        <f>IF(N236&gt;0, RANK(N236,(N236:P236,Q236:AE236)),0)</f>
        <v>1</v>
      </c>
      <c r="E236" s="7">
        <f>IF(O236&gt;0,RANK(O236,(N236:P236,Q236:AE236)),0)</f>
        <v>2</v>
      </c>
      <c r="F236" s="7">
        <f t="shared" si="34"/>
        <v>0</v>
      </c>
      <c r="G236" s="53">
        <f t="shared" si="35"/>
        <v>213</v>
      </c>
      <c r="H236" s="56">
        <f t="shared" si="36"/>
        <v>0.19398907103825136</v>
      </c>
      <c r="I236" s="6"/>
      <c r="J236" s="2">
        <f t="shared" si="37"/>
        <v>0.57650273224043713</v>
      </c>
      <c r="K236" s="2">
        <f t="shared" si="38"/>
        <v>0.38251366120218577</v>
      </c>
      <c r="L236" s="2">
        <f t="shared" si="39"/>
        <v>0</v>
      </c>
      <c r="M236" s="2">
        <f t="shared" si="40"/>
        <v>4.0983606557377095E-2</v>
      </c>
      <c r="N236" s="1">
        <v>633</v>
      </c>
      <c r="O236" s="1">
        <v>420</v>
      </c>
      <c r="P236" s="1"/>
      <c r="Q236">
        <v>41</v>
      </c>
      <c r="U236" s="1">
        <v>4</v>
      </c>
      <c r="V236" s="1"/>
      <c r="W236" s="1"/>
      <c r="X236" s="1"/>
      <c r="Y236" s="1"/>
      <c r="Z236" s="1"/>
      <c r="AA236" s="1"/>
      <c r="AB236" s="1"/>
      <c r="AG236" t="str">
        <f t="shared" si="41"/>
        <v>Whitefield</v>
      </c>
      <c r="AH236" t="s">
        <v>13</v>
      </c>
      <c r="AI236">
        <v>2</v>
      </c>
      <c r="AK236" s="88">
        <v>33</v>
      </c>
      <c r="AL236" s="90">
        <v>7</v>
      </c>
      <c r="AM236" s="90">
        <v>215</v>
      </c>
      <c r="AN236" s="93">
        <v>84420</v>
      </c>
      <c r="AO236" s="93">
        <f t="shared" si="42"/>
        <v>33007</v>
      </c>
      <c r="AP236" t="s">
        <v>665</v>
      </c>
      <c r="AQ236">
        <f t="shared" si="43"/>
        <v>3384420</v>
      </c>
      <c r="AU236">
        <v>34.68</v>
      </c>
      <c r="AV236">
        <v>0.43</v>
      </c>
      <c r="AW236">
        <v>34.25</v>
      </c>
    </row>
    <row r="237" spans="1:49" hidden="1" outlineLevel="1">
      <c r="A237" t="s">
        <v>731</v>
      </c>
      <c r="B237" s="7" t="s">
        <v>11</v>
      </c>
      <c r="C237" s="1">
        <f t="shared" si="33"/>
        <v>855</v>
      </c>
      <c r="D237" s="7">
        <f>IF(N237&gt;0, RANK(N237,(N237:P237,Q237:AE237)),0)</f>
        <v>1</v>
      </c>
      <c r="E237" s="7">
        <f>IF(O237&gt;0,RANK(O237,(N237:P237,Q237:AE237)),0)</f>
        <v>2</v>
      </c>
      <c r="F237" s="7">
        <f t="shared" si="34"/>
        <v>0</v>
      </c>
      <c r="G237" s="53">
        <f t="shared" si="35"/>
        <v>186</v>
      </c>
      <c r="H237" s="56">
        <f t="shared" si="36"/>
        <v>0.21754385964912282</v>
      </c>
      <c r="I237" s="6"/>
      <c r="J237" s="2">
        <f t="shared" si="37"/>
        <v>0.59415204678362576</v>
      </c>
      <c r="K237" s="2">
        <f t="shared" si="38"/>
        <v>0.37660818713450295</v>
      </c>
      <c r="L237" s="2">
        <f t="shared" si="39"/>
        <v>0</v>
      </c>
      <c r="M237" s="2">
        <f t="shared" si="40"/>
        <v>2.9239766081871288E-2</v>
      </c>
      <c r="N237" s="1">
        <v>508</v>
      </c>
      <c r="O237" s="1">
        <v>322</v>
      </c>
      <c r="P237" s="1"/>
      <c r="Q237">
        <v>25</v>
      </c>
      <c r="U237" s="1">
        <v>0</v>
      </c>
      <c r="V237" s="1"/>
      <c r="W237" s="1"/>
      <c r="X237" s="1"/>
      <c r="Y237" s="1"/>
      <c r="Z237" s="1"/>
      <c r="AA237" s="1"/>
      <c r="AB237" s="1"/>
      <c r="AG237" t="str">
        <f t="shared" si="41"/>
        <v>Wilmot</v>
      </c>
      <c r="AH237" t="s">
        <v>16</v>
      </c>
      <c r="AI237">
        <v>2</v>
      </c>
      <c r="AK237" s="88">
        <v>33</v>
      </c>
      <c r="AL237" s="90">
        <v>13</v>
      </c>
      <c r="AM237" s="90">
        <v>135</v>
      </c>
      <c r="AN237" s="93">
        <v>84900</v>
      </c>
      <c r="AO237" s="93">
        <f t="shared" si="42"/>
        <v>33013</v>
      </c>
      <c r="AP237" t="s">
        <v>665</v>
      </c>
      <c r="AQ237">
        <f t="shared" si="43"/>
        <v>3384900</v>
      </c>
      <c r="AU237">
        <v>29.75</v>
      </c>
      <c r="AV237">
        <v>0.22</v>
      </c>
      <c r="AW237">
        <v>29.54</v>
      </c>
    </row>
    <row r="238" spans="1:49" hidden="1" outlineLevel="1">
      <c r="A238" t="s">
        <v>1002</v>
      </c>
      <c r="B238" s="7" t="s">
        <v>11</v>
      </c>
      <c r="C238" s="1">
        <f t="shared" si="33"/>
        <v>2149</v>
      </c>
      <c r="D238" s="7">
        <f>IF(N238&gt;0, RANK(N238,(N238:P238,Q238:AE238)),0)</f>
        <v>1</v>
      </c>
      <c r="E238" s="7">
        <f>IF(O238&gt;0,RANK(O238,(N238:P238,Q238:AE238)),0)</f>
        <v>2</v>
      </c>
      <c r="F238" s="7">
        <f t="shared" si="34"/>
        <v>0</v>
      </c>
      <c r="G238" s="53">
        <f t="shared" si="35"/>
        <v>287</v>
      </c>
      <c r="H238" s="56">
        <f t="shared" si="36"/>
        <v>0.13355048859934854</v>
      </c>
      <c r="I238" s="6"/>
      <c r="J238" s="2">
        <f t="shared" si="37"/>
        <v>0.54955793392275476</v>
      </c>
      <c r="K238" s="2">
        <f t="shared" si="38"/>
        <v>0.41600744532340622</v>
      </c>
      <c r="L238" s="2">
        <f t="shared" si="39"/>
        <v>0</v>
      </c>
      <c r="M238" s="2">
        <f t="shared" si="40"/>
        <v>3.4434620753839018E-2</v>
      </c>
      <c r="N238" s="1">
        <v>1181</v>
      </c>
      <c r="O238" s="1">
        <v>894</v>
      </c>
      <c r="P238" s="1"/>
      <c r="Q238">
        <v>74</v>
      </c>
      <c r="U238" s="1">
        <v>0</v>
      </c>
      <c r="V238" s="1"/>
      <c r="W238" s="1"/>
      <c r="X238" s="1"/>
      <c r="Y238" s="1"/>
      <c r="Z238" s="1"/>
      <c r="AA238" s="1"/>
      <c r="AB238" s="1"/>
      <c r="AG238" t="str">
        <f t="shared" si="41"/>
        <v>Wilton</v>
      </c>
      <c r="AH238" t="s">
        <v>15</v>
      </c>
      <c r="AI238">
        <v>2</v>
      </c>
      <c r="AK238" s="88">
        <v>33</v>
      </c>
      <c r="AL238" s="90">
        <v>11</v>
      </c>
      <c r="AM238" s="90">
        <v>150</v>
      </c>
      <c r="AN238" s="93">
        <v>85220</v>
      </c>
      <c r="AO238" s="93">
        <f t="shared" si="42"/>
        <v>33011</v>
      </c>
      <c r="AP238" t="s">
        <v>665</v>
      </c>
      <c r="AQ238">
        <f t="shared" si="43"/>
        <v>3385220</v>
      </c>
      <c r="AU238">
        <v>25.85</v>
      </c>
      <c r="AV238">
        <v>0.09</v>
      </c>
      <c r="AW238">
        <v>25.76</v>
      </c>
    </row>
    <row r="239" spans="1:49" hidden="1" outlineLevel="1">
      <c r="A239" t="s">
        <v>786</v>
      </c>
      <c r="B239" s="7" t="s">
        <v>11</v>
      </c>
      <c r="C239" s="1">
        <f t="shared" si="33"/>
        <v>1761</v>
      </c>
      <c r="D239" s="7">
        <f>IF(N239&gt;0, RANK(N239,(N239:P239,Q239:AE239)),0)</f>
        <v>1</v>
      </c>
      <c r="E239" s="7">
        <f>IF(O239&gt;0,RANK(O239,(N239:P239,Q239:AE239)),0)</f>
        <v>2</v>
      </c>
      <c r="F239" s="7">
        <f t="shared" si="34"/>
        <v>0</v>
      </c>
      <c r="G239" s="53">
        <f t="shared" si="35"/>
        <v>576</v>
      </c>
      <c r="H239" s="56">
        <f t="shared" si="36"/>
        <v>0.3270868824531516</v>
      </c>
      <c r="I239" s="6"/>
      <c r="J239" s="2">
        <f t="shared" si="37"/>
        <v>0.64338444065871658</v>
      </c>
      <c r="K239" s="2">
        <f t="shared" si="38"/>
        <v>0.31629755820556504</v>
      </c>
      <c r="L239" s="2">
        <f t="shared" si="39"/>
        <v>0</v>
      </c>
      <c r="M239" s="2">
        <f t="shared" si="40"/>
        <v>4.0318001135718373E-2</v>
      </c>
      <c r="N239" s="1">
        <v>1133</v>
      </c>
      <c r="O239" s="1">
        <v>557</v>
      </c>
      <c r="P239" s="1"/>
      <c r="Q239">
        <v>71</v>
      </c>
      <c r="U239" s="1">
        <v>0</v>
      </c>
      <c r="V239" s="1"/>
      <c r="W239" s="1"/>
      <c r="X239" s="1"/>
      <c r="Y239" s="1"/>
      <c r="Z239" s="1"/>
      <c r="AA239" s="1"/>
      <c r="AB239" s="1"/>
      <c r="AG239" t="str">
        <f t="shared" si="41"/>
        <v>Winchester</v>
      </c>
      <c r="AH239" t="s">
        <v>12</v>
      </c>
      <c r="AI239">
        <v>2</v>
      </c>
      <c r="AK239" s="88">
        <v>33</v>
      </c>
      <c r="AL239" s="90">
        <v>5</v>
      </c>
      <c r="AM239" s="90">
        <v>115</v>
      </c>
      <c r="AN239" s="93">
        <v>85540</v>
      </c>
      <c r="AO239" s="93">
        <f t="shared" si="42"/>
        <v>33005</v>
      </c>
      <c r="AP239" t="s">
        <v>665</v>
      </c>
      <c r="AQ239">
        <f t="shared" si="43"/>
        <v>3385540</v>
      </c>
      <c r="AU239">
        <v>55.53</v>
      </c>
      <c r="AV239">
        <v>0.59</v>
      </c>
      <c r="AW239">
        <v>54.94</v>
      </c>
    </row>
    <row r="240" spans="1:49" hidden="1" outlineLevel="1">
      <c r="A240" t="s">
        <v>105</v>
      </c>
      <c r="B240" s="7" t="s">
        <v>11</v>
      </c>
      <c r="C240" s="1">
        <f t="shared" si="33"/>
        <v>8015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 t="shared" si="34"/>
        <v>0</v>
      </c>
      <c r="G240" s="53">
        <f t="shared" si="35"/>
        <v>1504</v>
      </c>
      <c r="H240" s="56">
        <f t="shared" si="36"/>
        <v>0.18764815970056145</v>
      </c>
      <c r="I240" s="6"/>
      <c r="J240" s="2">
        <f t="shared" si="37"/>
        <v>0.39426076107298813</v>
      </c>
      <c r="K240" s="2">
        <f t="shared" si="38"/>
        <v>0.58190892077354961</v>
      </c>
      <c r="L240" s="2">
        <f t="shared" si="39"/>
        <v>0</v>
      </c>
      <c r="M240" s="2">
        <f t="shared" si="40"/>
        <v>2.383031815346226E-2</v>
      </c>
      <c r="N240" s="1">
        <v>3160</v>
      </c>
      <c r="O240" s="1">
        <v>4664</v>
      </c>
      <c r="P240" s="1"/>
      <c r="Q240">
        <v>187</v>
      </c>
      <c r="U240" s="1">
        <v>4</v>
      </c>
      <c r="V240" s="1"/>
      <c r="W240" s="1"/>
      <c r="X240" s="1"/>
      <c r="Y240" s="1"/>
      <c r="Z240" s="1"/>
      <c r="AA240" s="1"/>
      <c r="AB240" s="1"/>
      <c r="AG240" t="str">
        <f t="shared" si="41"/>
        <v>Windham</v>
      </c>
      <c r="AH240" t="s">
        <v>294</v>
      </c>
      <c r="AI240">
        <v>2</v>
      </c>
      <c r="AK240" s="88">
        <v>33</v>
      </c>
      <c r="AL240" s="90">
        <v>15</v>
      </c>
      <c r="AM240" s="90">
        <v>185</v>
      </c>
      <c r="AN240" s="93">
        <v>85780</v>
      </c>
      <c r="AO240" s="93">
        <f t="shared" si="42"/>
        <v>33015</v>
      </c>
      <c r="AP240" t="s">
        <v>665</v>
      </c>
      <c r="AQ240">
        <f t="shared" si="43"/>
        <v>3385780</v>
      </c>
      <c r="AU240">
        <v>27.86</v>
      </c>
      <c r="AV240">
        <v>1.06</v>
      </c>
      <c r="AW240">
        <v>26.8</v>
      </c>
    </row>
    <row r="241" spans="1:49" hidden="1" outlineLevel="1">
      <c r="A241" t="s">
        <v>106</v>
      </c>
      <c r="B241" s="7" t="s">
        <v>11</v>
      </c>
      <c r="C241" s="1">
        <f t="shared" si="33"/>
        <v>110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 t="shared" si="34"/>
        <v>0</v>
      </c>
      <c r="G241" s="53">
        <f t="shared" si="35"/>
        <v>28</v>
      </c>
      <c r="H241" s="56">
        <f t="shared" si="36"/>
        <v>0.25454545454545452</v>
      </c>
      <c r="I241" s="6"/>
      <c r="J241" s="2">
        <f t="shared" si="37"/>
        <v>0.33636363636363636</v>
      </c>
      <c r="K241" s="2">
        <f t="shared" si="38"/>
        <v>0.59090909090909094</v>
      </c>
      <c r="L241" s="2">
        <f t="shared" si="39"/>
        <v>0</v>
      </c>
      <c r="M241" s="2">
        <f t="shared" si="40"/>
        <v>7.272727272727264E-2</v>
      </c>
      <c r="N241" s="1">
        <v>37</v>
      </c>
      <c r="O241" s="1">
        <v>65</v>
      </c>
      <c r="P241" s="1"/>
      <c r="Q241">
        <v>8</v>
      </c>
      <c r="U241" s="1">
        <v>0</v>
      </c>
      <c r="V241" s="1"/>
      <c r="W241" s="1"/>
      <c r="X241" s="1"/>
      <c r="Y241" s="1"/>
      <c r="Z241" s="1"/>
      <c r="AA241" s="1"/>
      <c r="AB241" s="1"/>
      <c r="AG241" t="str">
        <f t="shared" si="41"/>
        <v>Windsor</v>
      </c>
      <c r="AH241" t="s">
        <v>15</v>
      </c>
      <c r="AI241">
        <v>2</v>
      </c>
      <c r="AK241" s="88">
        <v>33</v>
      </c>
      <c r="AL241" s="90">
        <v>11</v>
      </c>
      <c r="AM241" s="90">
        <v>155</v>
      </c>
      <c r="AN241" s="93">
        <v>85940</v>
      </c>
      <c r="AO241" s="93">
        <f t="shared" si="42"/>
        <v>33011</v>
      </c>
      <c r="AP241" t="s">
        <v>665</v>
      </c>
      <c r="AQ241">
        <f t="shared" si="43"/>
        <v>3385940</v>
      </c>
      <c r="AU241">
        <v>8.6199999999999992</v>
      </c>
      <c r="AV241">
        <v>0.27</v>
      </c>
      <c r="AW241">
        <v>8.34</v>
      </c>
    </row>
    <row r="242" spans="1:49" hidden="1" outlineLevel="1">
      <c r="A242" t="s">
        <v>732</v>
      </c>
      <c r="B242" s="7" t="s">
        <v>11</v>
      </c>
      <c r="C242" s="1">
        <f t="shared" si="33"/>
        <v>4193</v>
      </c>
      <c r="D242" s="7">
        <f>IF(N242&gt;0, RANK(N242,(N242:P242,Q242:AE242)),0)</f>
        <v>2</v>
      </c>
      <c r="E242" s="7">
        <f>IF(O242&gt;0,RANK(O242,(N242:P242,Q242:AE242)),0)</f>
        <v>1</v>
      </c>
      <c r="F242" s="7">
        <f t="shared" si="34"/>
        <v>0</v>
      </c>
      <c r="G242" s="53">
        <f t="shared" si="35"/>
        <v>199</v>
      </c>
      <c r="H242" s="56">
        <f t="shared" si="36"/>
        <v>4.746005246839971E-2</v>
      </c>
      <c r="I242" s="6"/>
      <c r="J242" s="2">
        <f t="shared" si="37"/>
        <v>0.46577629382303842</v>
      </c>
      <c r="K242" s="2">
        <f t="shared" si="38"/>
        <v>0.51323634629143811</v>
      </c>
      <c r="L242" s="2">
        <f t="shared" si="39"/>
        <v>0</v>
      </c>
      <c r="M242" s="2">
        <f t="shared" si="40"/>
        <v>2.0987359885523471E-2</v>
      </c>
      <c r="N242" s="1">
        <v>1953</v>
      </c>
      <c r="O242" s="1">
        <v>2152</v>
      </c>
      <c r="P242" s="1"/>
      <c r="Q242">
        <v>87</v>
      </c>
      <c r="U242" s="1">
        <v>1</v>
      </c>
      <c r="V242" s="1"/>
      <c r="W242" s="1"/>
      <c r="X242" s="1"/>
      <c r="Y242" s="1"/>
      <c r="Z242" s="1"/>
      <c r="AA242" s="1"/>
      <c r="AB242" s="1"/>
      <c r="AG242" t="str">
        <f t="shared" si="41"/>
        <v>Wolfeboro</v>
      </c>
      <c r="AH242" t="s">
        <v>802</v>
      </c>
      <c r="AI242">
        <v>1</v>
      </c>
      <c r="AK242" s="88">
        <v>33</v>
      </c>
      <c r="AL242" s="90">
        <v>3</v>
      </c>
      <c r="AM242" s="90">
        <v>95</v>
      </c>
      <c r="AN242" s="93">
        <v>86420</v>
      </c>
      <c r="AO242" s="93">
        <f t="shared" si="42"/>
        <v>33003</v>
      </c>
      <c r="AP242" t="s">
        <v>665</v>
      </c>
      <c r="AQ242">
        <f t="shared" si="43"/>
        <v>3386420</v>
      </c>
      <c r="AU242">
        <v>58.49</v>
      </c>
      <c r="AV242">
        <v>10.18</v>
      </c>
      <c r="AW242">
        <v>48.31</v>
      </c>
    </row>
    <row r="243" spans="1:49" hidden="1" outlineLevel="1">
      <c r="A243" t="s">
        <v>866</v>
      </c>
      <c r="B243" s="7" t="s">
        <v>11</v>
      </c>
      <c r="C243" s="1">
        <f t="shared" si="33"/>
        <v>766</v>
      </c>
      <c r="D243" s="7">
        <f>IF(N243&gt;0, RANK(N243,(N243:P243,Q243:AE243)),0)</f>
        <v>1</v>
      </c>
      <c r="E243" s="7">
        <f>IF(O243&gt;0,RANK(O243,(N243:P243,Q243:AE243)),0)</f>
        <v>2</v>
      </c>
      <c r="F243" s="7">
        <f t="shared" si="34"/>
        <v>0</v>
      </c>
      <c r="G243" s="53">
        <f t="shared" si="35"/>
        <v>161</v>
      </c>
      <c r="H243" s="56">
        <f t="shared" si="36"/>
        <v>0.21018276762402088</v>
      </c>
      <c r="I243" s="6"/>
      <c r="J243" s="2">
        <f t="shared" si="37"/>
        <v>0.58485639686684077</v>
      </c>
      <c r="K243" s="2">
        <f t="shared" si="38"/>
        <v>0.37467362924281983</v>
      </c>
      <c r="L243" s="2">
        <f t="shared" si="39"/>
        <v>0</v>
      </c>
      <c r="M243" s="2">
        <f t="shared" si="40"/>
        <v>4.0469973890339406E-2</v>
      </c>
      <c r="N243" s="1">
        <v>448</v>
      </c>
      <c r="O243" s="1">
        <v>287</v>
      </c>
      <c r="P243" s="1"/>
      <c r="Q243">
        <v>31</v>
      </c>
      <c r="U243" s="1">
        <v>0</v>
      </c>
      <c r="V243" s="1"/>
      <c r="W243" s="1"/>
      <c r="X243" s="1"/>
      <c r="Y243" s="1"/>
      <c r="Z243" s="1"/>
      <c r="AA243" s="1"/>
      <c r="AB243" s="1"/>
      <c r="AG243" t="str">
        <f t="shared" si="41"/>
        <v>Woodstock</v>
      </c>
      <c r="AH243" t="s">
        <v>14</v>
      </c>
      <c r="AI243">
        <v>2</v>
      </c>
      <c r="AK243" s="88">
        <v>33</v>
      </c>
      <c r="AL243" s="90">
        <v>9</v>
      </c>
      <c r="AM243" s="90">
        <v>190</v>
      </c>
      <c r="AN243" s="93">
        <v>87060</v>
      </c>
      <c r="AO243" s="93">
        <f t="shared" si="42"/>
        <v>33009</v>
      </c>
      <c r="AP243" t="s">
        <v>665</v>
      </c>
      <c r="AQ243">
        <f t="shared" si="43"/>
        <v>3387060</v>
      </c>
      <c r="AU243">
        <v>59.22</v>
      </c>
      <c r="AV243">
        <v>0.5</v>
      </c>
      <c r="AW243">
        <v>58.72</v>
      </c>
    </row>
    <row r="244" spans="1:49" collapsed="1">
      <c r="A244" s="7" t="s">
        <v>733</v>
      </c>
      <c r="B244" s="7" t="s">
        <v>126</v>
      </c>
      <c r="C244" s="1">
        <f t="shared" si="33"/>
        <v>693877</v>
      </c>
      <c r="D244" s="7">
        <f>IF(N244&gt;0, RANK(N244,(N244:P244,Q244:AE244)),0)</f>
        <v>1</v>
      </c>
      <c r="E244" s="7">
        <f>IF(O244&gt;0,RANK(O244,(N244:P244,Q244:AE244)),0)</f>
        <v>2</v>
      </c>
      <c r="F244" s="7">
        <f t="shared" si="34"/>
        <v>0</v>
      </c>
      <c r="G244" s="53">
        <f t="shared" si="35"/>
        <v>83908</v>
      </c>
      <c r="H244" s="56">
        <f t="shared" si="36"/>
        <v>0.12092633132385135</v>
      </c>
      <c r="I244" s="6"/>
      <c r="J244" s="2">
        <f t="shared" si="37"/>
        <v>0.54611119838242228</v>
      </c>
      <c r="K244" s="2">
        <f t="shared" si="38"/>
        <v>0.42518486705857089</v>
      </c>
      <c r="L244" s="2">
        <f t="shared" si="39"/>
        <v>0</v>
      </c>
      <c r="M244" s="2">
        <f t="shared" si="40"/>
        <v>2.8703934559006827E-2</v>
      </c>
      <c r="N244" s="1">
        <f>SUM(N3:N243)</f>
        <v>378934</v>
      </c>
      <c r="O244" s="1">
        <f>SUM(O3:O243)</f>
        <v>295026</v>
      </c>
      <c r="P244" s="1"/>
      <c r="Q244" s="1">
        <f>SUM(Q3:Q243)</f>
        <v>19251</v>
      </c>
      <c r="R244" s="1"/>
      <c r="S244" s="1"/>
      <c r="T244" s="1"/>
      <c r="U244" s="1">
        <f>SUM(U3:U243)</f>
        <v>666</v>
      </c>
      <c r="V244" s="1"/>
      <c r="W244" s="1"/>
      <c r="X244" s="1"/>
      <c r="Y244" s="1"/>
      <c r="Z244" s="1"/>
      <c r="AA244" s="1"/>
      <c r="AB244" s="1"/>
      <c r="AG244" t="str">
        <f t="shared" si="41"/>
        <v>New Hapmshire</v>
      </c>
      <c r="AK244" s="88">
        <v>33</v>
      </c>
      <c r="AO244" s="88">
        <v>33</v>
      </c>
      <c r="AP244" t="s">
        <v>978</v>
      </c>
      <c r="AQ244" s="88">
        <v>33</v>
      </c>
      <c r="AU244">
        <v>9349.94</v>
      </c>
      <c r="AV244">
        <v>381.84</v>
      </c>
      <c r="AW244">
        <v>8968.1</v>
      </c>
    </row>
    <row r="245" spans="1:49">
      <c r="B245" s="7"/>
      <c r="C245" s="1"/>
      <c r="D245" s="7"/>
      <c r="E245" s="7"/>
      <c r="F245" s="7"/>
      <c r="G245" s="53"/>
      <c r="H245" s="56"/>
      <c r="J245" s="2"/>
      <c r="K245" s="2"/>
      <c r="L245" s="2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49" hidden="1" outlineLevel="1">
      <c r="A246" t="s">
        <v>319</v>
      </c>
      <c r="B246" s="7" t="s">
        <v>320</v>
      </c>
      <c r="C246" s="1">
        <f t="shared" ref="C246:C309" si="44">SUM(N246:AE246)</f>
        <v>737</v>
      </c>
      <c r="D246" s="7">
        <f>IF(N246&gt;0, RANK(N246,(N246:P246,Q246:AE246)),0)</f>
        <v>2</v>
      </c>
      <c r="E246" s="7">
        <f>IF(O246&gt;0,RANK(O246,(N246:P246,Q246:AE246)),0)</f>
        <v>1</v>
      </c>
      <c r="F246" s="7">
        <f t="shared" ref="F246:F309" si="45">IF(P246&gt;0,RANK(P246,(N246:AE246)),0)</f>
        <v>3</v>
      </c>
      <c r="G246" s="53">
        <f t="shared" ref="G246:G309" si="46">IF(C246&gt;0,MAX(N246:P246)-LARGE(N246:P246,2),0)</f>
        <v>71</v>
      </c>
      <c r="H246" s="56">
        <f t="shared" ref="H246:H309" si="47">IF(C246&gt;0,G246/C246,0)</f>
        <v>9.6336499321573954E-2</v>
      </c>
      <c r="I246" s="6"/>
      <c r="J246" s="2">
        <f t="shared" ref="J246:J309" si="48">IF(C246=0,"-",N246/C246)</f>
        <v>0.43690637720488468</v>
      </c>
      <c r="K246" s="2">
        <f t="shared" ref="K246:K309" si="49">IF(C246=0,"-",O246/C246)</f>
        <v>0.53324287652645863</v>
      </c>
      <c r="L246" s="2">
        <f t="shared" ref="L246:L309" si="50">IF(C246=0,"-",P246/C246)</f>
        <v>1.8995929443690638E-2</v>
      </c>
      <c r="M246" s="2">
        <f t="shared" ref="M246:M309" si="51">IF(C246=0,"-",(1-J246-K246-L246))</f>
        <v>1.0854816824966054E-2</v>
      </c>
      <c r="N246" s="1">
        <v>322</v>
      </c>
      <c r="O246" s="1">
        <v>393</v>
      </c>
      <c r="P246" s="1">
        <v>14</v>
      </c>
      <c r="Q246" s="1"/>
      <c r="R246" s="1"/>
      <c r="S246" s="1"/>
      <c r="T246" s="1">
        <v>1</v>
      </c>
      <c r="U246" s="1">
        <v>0</v>
      </c>
      <c r="V246" s="1">
        <v>7</v>
      </c>
      <c r="W246" s="1"/>
      <c r="X246" s="1"/>
      <c r="Y246" s="1"/>
      <c r="Z246" s="1"/>
      <c r="AA246" s="1"/>
      <c r="AB246" s="1"/>
      <c r="AG246" t="str">
        <f t="shared" ref="AG246:AG309" si="52">A246</f>
        <v>Addison</v>
      </c>
      <c r="AH246" t="s">
        <v>319</v>
      </c>
      <c r="AI246">
        <v>1</v>
      </c>
      <c r="AK246" s="88">
        <v>50</v>
      </c>
      <c r="AL246" s="90">
        <v>1</v>
      </c>
      <c r="AM246" s="90">
        <v>5</v>
      </c>
      <c r="AN246" s="93">
        <v>325</v>
      </c>
      <c r="AO246" s="93">
        <f t="shared" ref="AO246:AO309" si="53">AK246*1000+AL246</f>
        <v>50001</v>
      </c>
      <c r="AP246" s="7" t="s">
        <v>665</v>
      </c>
      <c r="AQ246">
        <f t="shared" ref="AQ246:AQ309" si="54">AK246*100000+AN246</f>
        <v>5000325</v>
      </c>
      <c r="AU246">
        <v>48.97</v>
      </c>
      <c r="AV246">
        <v>7.25</v>
      </c>
      <c r="AW246">
        <v>41.73</v>
      </c>
    </row>
    <row r="247" spans="1:49" hidden="1" outlineLevel="1">
      <c r="A247" t="s">
        <v>867</v>
      </c>
      <c r="B247" s="7" t="s">
        <v>320</v>
      </c>
      <c r="C247" s="1">
        <f t="shared" si="44"/>
        <v>452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 t="shared" si="45"/>
        <v>4</v>
      </c>
      <c r="G247" s="53">
        <f t="shared" si="46"/>
        <v>64</v>
      </c>
      <c r="H247" s="56">
        <f t="shared" si="47"/>
        <v>0.1415929203539823</v>
      </c>
      <c r="I247" s="6"/>
      <c r="J247" s="2">
        <f t="shared" si="48"/>
        <v>0.3915929203539823</v>
      </c>
      <c r="K247" s="2">
        <f t="shared" si="49"/>
        <v>0.5331858407079646</v>
      </c>
      <c r="L247" s="2">
        <f t="shared" si="50"/>
        <v>1.9911504424778761E-2</v>
      </c>
      <c r="M247" s="2">
        <f t="shared" si="51"/>
        <v>5.5309734513274339E-2</v>
      </c>
      <c r="N247" s="1">
        <v>177</v>
      </c>
      <c r="O247" s="1">
        <v>241</v>
      </c>
      <c r="P247" s="1">
        <v>9</v>
      </c>
      <c r="Q247" s="1"/>
      <c r="R247" s="1"/>
      <c r="S247" s="1"/>
      <c r="T247" s="1">
        <v>7</v>
      </c>
      <c r="U247" s="1">
        <v>10</v>
      </c>
      <c r="V247" s="1">
        <v>8</v>
      </c>
      <c r="W247" s="1"/>
      <c r="X247" s="1"/>
      <c r="Y247" s="1"/>
      <c r="Z247" s="1"/>
      <c r="AA247" s="1"/>
      <c r="AB247" s="1"/>
      <c r="AG247" t="str">
        <f t="shared" si="52"/>
        <v>Albany</v>
      </c>
      <c r="AH247" t="s">
        <v>19</v>
      </c>
      <c r="AI247">
        <v>1</v>
      </c>
      <c r="AK247" s="88">
        <v>50</v>
      </c>
      <c r="AL247" s="90">
        <v>19</v>
      </c>
      <c r="AM247" s="90">
        <v>5</v>
      </c>
      <c r="AN247" s="93">
        <v>475</v>
      </c>
      <c r="AO247" s="93">
        <f t="shared" si="53"/>
        <v>50019</v>
      </c>
      <c r="AP247" s="7" t="s">
        <v>665</v>
      </c>
      <c r="AQ247">
        <f t="shared" si="54"/>
        <v>5000475</v>
      </c>
      <c r="AU247">
        <v>38.68</v>
      </c>
      <c r="AV247">
        <v>0.2</v>
      </c>
      <c r="AW247">
        <v>38.479999999999997</v>
      </c>
    </row>
    <row r="248" spans="1:49" hidden="1" outlineLevel="1">
      <c r="A248" t="s">
        <v>734</v>
      </c>
      <c r="B248" s="7" t="s">
        <v>320</v>
      </c>
      <c r="C248" s="1">
        <f t="shared" si="44"/>
        <v>912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 t="shared" si="45"/>
        <v>4</v>
      </c>
      <c r="G248" s="53">
        <f t="shared" si="46"/>
        <v>9</v>
      </c>
      <c r="H248" s="56">
        <f t="shared" si="47"/>
        <v>9.8684210526315784E-3</v>
      </c>
      <c r="I248" s="6"/>
      <c r="J248" s="2">
        <f t="shared" si="48"/>
        <v>0.47258771929824561</v>
      </c>
      <c r="K248" s="2">
        <f t="shared" si="49"/>
        <v>0.48245614035087719</v>
      </c>
      <c r="L248" s="2">
        <f t="shared" si="50"/>
        <v>1.5350877192982455E-2</v>
      </c>
      <c r="M248" s="2">
        <f t="shared" si="51"/>
        <v>2.9605263157894739E-2</v>
      </c>
      <c r="N248" s="1">
        <v>431</v>
      </c>
      <c r="O248" s="1">
        <v>440</v>
      </c>
      <c r="P248" s="1">
        <v>14</v>
      </c>
      <c r="Q248" s="1"/>
      <c r="R248" s="1"/>
      <c r="S248" s="1"/>
      <c r="T248" s="1">
        <v>3</v>
      </c>
      <c r="U248" s="1">
        <v>1</v>
      </c>
      <c r="V248" s="1">
        <v>23</v>
      </c>
      <c r="W248" s="1"/>
      <c r="X248" s="1"/>
      <c r="Y248" s="1"/>
      <c r="Z248" s="1"/>
      <c r="AA248" s="1"/>
      <c r="AB248" s="1"/>
      <c r="AG248" t="str">
        <f t="shared" si="52"/>
        <v>Alburg</v>
      </c>
      <c r="AH248" t="s">
        <v>17</v>
      </c>
      <c r="AI248">
        <v>1</v>
      </c>
      <c r="AK248" s="88">
        <v>50</v>
      </c>
      <c r="AL248" s="90">
        <v>13</v>
      </c>
      <c r="AM248" s="90">
        <v>5</v>
      </c>
      <c r="AN248" s="93">
        <v>700</v>
      </c>
      <c r="AO248" s="93">
        <f t="shared" si="53"/>
        <v>50013</v>
      </c>
      <c r="AP248" s="7" t="s">
        <v>665</v>
      </c>
      <c r="AQ248">
        <f t="shared" si="54"/>
        <v>5000700</v>
      </c>
      <c r="AU248">
        <v>48.8</v>
      </c>
      <c r="AV248">
        <v>19.5</v>
      </c>
      <c r="AW248">
        <v>29.3</v>
      </c>
    </row>
    <row r="249" spans="1:49" hidden="1" outlineLevel="1">
      <c r="A249" t="s">
        <v>744</v>
      </c>
      <c r="B249" s="7" t="s">
        <v>320</v>
      </c>
      <c r="C249" s="1">
        <f t="shared" si="44"/>
        <v>313</v>
      </c>
      <c r="D249" s="7">
        <f>IF(N249&gt;0, RANK(N249,(N249:P249,Q249:AE249)),0)</f>
        <v>1</v>
      </c>
      <c r="E249" s="7">
        <f>IF(O249&gt;0,RANK(O249,(N249:P249,Q249:AE249)),0)</f>
        <v>2</v>
      </c>
      <c r="F249" s="7">
        <f t="shared" si="45"/>
        <v>3</v>
      </c>
      <c r="G249" s="53">
        <f t="shared" si="46"/>
        <v>65</v>
      </c>
      <c r="H249" s="56">
        <f t="shared" si="47"/>
        <v>0.20766773162939298</v>
      </c>
      <c r="I249" s="6"/>
      <c r="J249" s="2">
        <f t="shared" si="48"/>
        <v>0.57827476038338654</v>
      </c>
      <c r="K249" s="2">
        <f t="shared" si="49"/>
        <v>0.37060702875399359</v>
      </c>
      <c r="L249" s="2">
        <f t="shared" si="50"/>
        <v>1.9169329073482427E-2</v>
      </c>
      <c r="M249" s="2">
        <f t="shared" si="51"/>
        <v>3.1948881789137434E-2</v>
      </c>
      <c r="N249" s="1">
        <v>181</v>
      </c>
      <c r="O249" s="1">
        <v>116</v>
      </c>
      <c r="P249" s="1">
        <v>6</v>
      </c>
      <c r="Q249" s="1"/>
      <c r="R249" s="1"/>
      <c r="S249" s="1"/>
      <c r="T249" s="1">
        <v>6</v>
      </c>
      <c r="U249" s="1">
        <v>1</v>
      </c>
      <c r="V249" s="1">
        <v>3</v>
      </c>
      <c r="W249" s="1"/>
      <c r="X249" s="1"/>
      <c r="Y249" s="1"/>
      <c r="Z249" s="1"/>
      <c r="AA249" s="1"/>
      <c r="AB249" s="1"/>
      <c r="AG249" t="str">
        <f t="shared" si="52"/>
        <v>Andover</v>
      </c>
      <c r="AH249" t="s">
        <v>106</v>
      </c>
      <c r="AI249">
        <v>1</v>
      </c>
      <c r="AK249" s="88">
        <v>50</v>
      </c>
      <c r="AL249" s="90">
        <v>27</v>
      </c>
      <c r="AM249" s="90">
        <v>5</v>
      </c>
      <c r="AN249" s="93">
        <v>1300</v>
      </c>
      <c r="AO249" s="93">
        <f t="shared" si="53"/>
        <v>50027</v>
      </c>
      <c r="AP249" s="7" t="s">
        <v>665</v>
      </c>
      <c r="AQ249">
        <f t="shared" si="54"/>
        <v>5001300</v>
      </c>
      <c r="AU249">
        <v>28.78</v>
      </c>
      <c r="AV249">
        <v>0.01</v>
      </c>
      <c r="AW249">
        <v>28.77</v>
      </c>
    </row>
    <row r="250" spans="1:49" hidden="1" outlineLevel="1">
      <c r="A250" t="s">
        <v>580</v>
      </c>
      <c r="B250" s="7" t="s">
        <v>320</v>
      </c>
      <c r="C250" s="1">
        <f t="shared" si="44"/>
        <v>1228</v>
      </c>
      <c r="D250" s="7">
        <f>IF(N250&gt;0, RANK(N250,(N250:P250,Q250:AE250)),0)</f>
        <v>1</v>
      </c>
      <c r="E250" s="7">
        <f>IF(O250&gt;0,RANK(O250,(N250:P250,Q250:AE250)),0)</f>
        <v>2</v>
      </c>
      <c r="F250" s="7">
        <f t="shared" si="45"/>
        <v>3</v>
      </c>
      <c r="G250" s="53">
        <f t="shared" si="46"/>
        <v>318</v>
      </c>
      <c r="H250" s="56">
        <f t="shared" si="47"/>
        <v>0.25895765472312704</v>
      </c>
      <c r="I250" s="6"/>
      <c r="J250" s="2">
        <f t="shared" si="48"/>
        <v>0.60342019543973946</v>
      </c>
      <c r="K250" s="2">
        <f t="shared" si="49"/>
        <v>0.34446254071661236</v>
      </c>
      <c r="L250" s="2">
        <f t="shared" si="50"/>
        <v>2.6058631921824105E-2</v>
      </c>
      <c r="M250" s="2">
        <f t="shared" si="51"/>
        <v>2.6058631921824071E-2</v>
      </c>
      <c r="N250" s="1">
        <v>741</v>
      </c>
      <c r="O250" s="1">
        <v>423</v>
      </c>
      <c r="P250" s="1">
        <v>32</v>
      </c>
      <c r="Q250" s="1"/>
      <c r="R250" s="1"/>
      <c r="S250" s="1"/>
      <c r="T250" s="1">
        <v>6</v>
      </c>
      <c r="U250" s="1">
        <v>1</v>
      </c>
      <c r="V250" s="1">
        <v>25</v>
      </c>
      <c r="W250" s="1"/>
      <c r="X250" s="1"/>
      <c r="Y250" s="1"/>
      <c r="Z250" s="1"/>
      <c r="AA250" s="1"/>
      <c r="AB250" s="1"/>
      <c r="AG250" t="str">
        <f t="shared" si="52"/>
        <v>Arlington</v>
      </c>
      <c r="AH250" t="s">
        <v>321</v>
      </c>
      <c r="AI250">
        <v>1</v>
      </c>
      <c r="AK250" s="88">
        <v>50</v>
      </c>
      <c r="AL250" s="90">
        <v>3</v>
      </c>
      <c r="AM250" s="90">
        <v>5</v>
      </c>
      <c r="AN250" s="93">
        <v>1450</v>
      </c>
      <c r="AO250" s="93">
        <f t="shared" si="53"/>
        <v>50003</v>
      </c>
      <c r="AP250" s="7" t="s">
        <v>665</v>
      </c>
      <c r="AQ250">
        <f t="shared" si="54"/>
        <v>5001450</v>
      </c>
      <c r="AU250">
        <v>42.44</v>
      </c>
      <c r="AV250">
        <v>0.02</v>
      </c>
      <c r="AW250">
        <v>42.42</v>
      </c>
    </row>
    <row r="251" spans="1:49" hidden="1" outlineLevel="1">
      <c r="A251" t="s">
        <v>971</v>
      </c>
      <c r="B251" s="7" t="s">
        <v>320</v>
      </c>
      <c r="C251" s="1">
        <f t="shared" si="44"/>
        <v>144</v>
      </c>
      <c r="D251" s="7">
        <f>IF(N251&gt;0, RANK(N251,(N251:P251,Q251:AE251)),0)</f>
        <v>1</v>
      </c>
      <c r="E251" s="7">
        <f>IF(O251&gt;0,RANK(O251,(N251:P251,Q251:AE251)),0)</f>
        <v>2</v>
      </c>
      <c r="F251" s="7">
        <f t="shared" si="45"/>
        <v>4</v>
      </c>
      <c r="G251" s="53">
        <f t="shared" si="46"/>
        <v>22</v>
      </c>
      <c r="H251" s="56">
        <f t="shared" si="47"/>
        <v>0.15277777777777779</v>
      </c>
      <c r="I251" s="6"/>
      <c r="J251" s="2">
        <f t="shared" si="48"/>
        <v>0.52777777777777779</v>
      </c>
      <c r="K251" s="2">
        <f t="shared" si="49"/>
        <v>0.375</v>
      </c>
      <c r="L251" s="2">
        <f t="shared" si="50"/>
        <v>2.7777777777777776E-2</v>
      </c>
      <c r="M251" s="2">
        <f t="shared" si="51"/>
        <v>6.9444444444444434E-2</v>
      </c>
      <c r="N251" s="1">
        <v>76</v>
      </c>
      <c r="O251" s="1">
        <v>54</v>
      </c>
      <c r="P251" s="1">
        <v>4</v>
      </c>
      <c r="Q251" s="1"/>
      <c r="R251" s="1"/>
      <c r="S251" s="1"/>
      <c r="T251" s="1">
        <v>4</v>
      </c>
      <c r="U251" s="1">
        <v>0</v>
      </c>
      <c r="V251" s="1">
        <v>6</v>
      </c>
      <c r="W251" s="1"/>
      <c r="X251" s="1"/>
      <c r="Y251" s="1"/>
      <c r="Z251" s="1"/>
      <c r="AA251" s="1"/>
      <c r="AB251" s="1"/>
      <c r="AG251" t="str">
        <f t="shared" si="52"/>
        <v>Athens</v>
      </c>
      <c r="AH251" t="s">
        <v>105</v>
      </c>
      <c r="AI251">
        <v>1</v>
      </c>
      <c r="AK251" s="88">
        <v>50</v>
      </c>
      <c r="AL251" s="90">
        <v>25</v>
      </c>
      <c r="AM251" s="90">
        <v>5</v>
      </c>
      <c r="AN251" s="93">
        <v>1900</v>
      </c>
      <c r="AO251" s="93">
        <f t="shared" si="53"/>
        <v>50025</v>
      </c>
      <c r="AP251" s="7" t="s">
        <v>665</v>
      </c>
      <c r="AQ251">
        <f t="shared" si="54"/>
        <v>5001900</v>
      </c>
      <c r="AU251">
        <v>13.08</v>
      </c>
      <c r="AV251">
        <v>0.04</v>
      </c>
      <c r="AW251">
        <v>13.04</v>
      </c>
    </row>
    <row r="252" spans="1:49" hidden="1" outlineLevel="1">
      <c r="A252" t="s">
        <v>497</v>
      </c>
      <c r="B252" s="7" t="s">
        <v>320</v>
      </c>
      <c r="C252" s="1">
        <f t="shared" si="44"/>
        <v>587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 t="shared" si="45"/>
        <v>4</v>
      </c>
      <c r="G252" s="53">
        <f t="shared" si="46"/>
        <v>10</v>
      </c>
      <c r="H252" s="56">
        <f t="shared" si="47"/>
        <v>1.7035775127768313E-2</v>
      </c>
      <c r="I252" s="6"/>
      <c r="J252" s="2">
        <f t="shared" si="48"/>
        <v>0.47700170357751276</v>
      </c>
      <c r="K252" s="2">
        <f t="shared" si="49"/>
        <v>0.49403747870528109</v>
      </c>
      <c r="L252" s="2">
        <f t="shared" si="50"/>
        <v>6.8143100511073255E-3</v>
      </c>
      <c r="M252" s="2">
        <f t="shared" si="51"/>
        <v>2.2146507666098887E-2</v>
      </c>
      <c r="N252" s="1">
        <v>280</v>
      </c>
      <c r="O252" s="1">
        <v>290</v>
      </c>
      <c r="P252" s="1">
        <v>4</v>
      </c>
      <c r="Q252" s="1"/>
      <c r="R252" s="1"/>
      <c r="S252" s="1"/>
      <c r="T252" s="1">
        <v>1</v>
      </c>
      <c r="U252" s="1">
        <v>0</v>
      </c>
      <c r="V252" s="1">
        <v>12</v>
      </c>
      <c r="W252" s="1"/>
      <c r="X252" s="1"/>
      <c r="Y252" s="1"/>
      <c r="Z252" s="1"/>
      <c r="AA252" s="1"/>
      <c r="AB252" s="1"/>
      <c r="AG252" t="str">
        <f t="shared" si="52"/>
        <v>Bakersfield</v>
      </c>
      <c r="AH252" t="s">
        <v>37</v>
      </c>
      <c r="AI252">
        <v>1</v>
      </c>
      <c r="AK252" s="88">
        <v>50</v>
      </c>
      <c r="AL252" s="90">
        <v>11</v>
      </c>
      <c r="AM252" s="90">
        <v>10</v>
      </c>
      <c r="AN252" s="93">
        <v>2500</v>
      </c>
      <c r="AO252" s="93">
        <f t="shared" si="53"/>
        <v>50011</v>
      </c>
      <c r="AP252" s="7" t="s">
        <v>665</v>
      </c>
      <c r="AQ252">
        <f t="shared" si="54"/>
        <v>5002500</v>
      </c>
      <c r="AU252">
        <v>44.62</v>
      </c>
      <c r="AV252">
        <v>0.03</v>
      </c>
      <c r="AW252">
        <v>44.59</v>
      </c>
    </row>
    <row r="253" spans="1:49" hidden="1" outlineLevel="1">
      <c r="A253" t="s">
        <v>498</v>
      </c>
      <c r="B253" s="7" t="s">
        <v>320</v>
      </c>
      <c r="C253" s="1">
        <f t="shared" si="44"/>
        <v>115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 t="shared" si="45"/>
        <v>3</v>
      </c>
      <c r="G253" s="53">
        <f t="shared" si="46"/>
        <v>3</v>
      </c>
      <c r="H253" s="56">
        <f t="shared" si="47"/>
        <v>2.6086956521739129E-2</v>
      </c>
      <c r="I253" s="6"/>
      <c r="J253" s="2">
        <f t="shared" si="48"/>
        <v>0.45217391304347826</v>
      </c>
      <c r="K253" s="2">
        <f t="shared" si="49"/>
        <v>0.47826086956521741</v>
      </c>
      <c r="L253" s="2">
        <f t="shared" si="50"/>
        <v>3.4782608695652174E-2</v>
      </c>
      <c r="M253" s="2">
        <f t="shared" si="51"/>
        <v>3.4782608695652105E-2</v>
      </c>
      <c r="N253" s="1">
        <v>52</v>
      </c>
      <c r="O253" s="1">
        <v>55</v>
      </c>
      <c r="P253" s="1">
        <v>4</v>
      </c>
      <c r="Q253" s="1"/>
      <c r="R253" s="1"/>
      <c r="S253" s="1"/>
      <c r="T253" s="1">
        <v>0</v>
      </c>
      <c r="U253" s="1">
        <v>0</v>
      </c>
      <c r="V253" s="1">
        <v>4</v>
      </c>
      <c r="W253" s="1"/>
      <c r="X253" s="1"/>
      <c r="Y253" s="1"/>
      <c r="Z253" s="1"/>
      <c r="AA253" s="1"/>
      <c r="AB253" s="1"/>
      <c r="AG253" t="str">
        <f t="shared" si="52"/>
        <v>Baltimore</v>
      </c>
      <c r="AH253" t="s">
        <v>106</v>
      </c>
      <c r="AI253">
        <v>1</v>
      </c>
      <c r="AK253" s="88">
        <v>50</v>
      </c>
      <c r="AL253" s="90">
        <v>27</v>
      </c>
      <c r="AM253" s="90">
        <v>11</v>
      </c>
      <c r="AN253" s="93">
        <v>2575</v>
      </c>
      <c r="AO253" s="93">
        <f t="shared" si="53"/>
        <v>50027</v>
      </c>
      <c r="AP253" s="7" t="s">
        <v>665</v>
      </c>
      <c r="AQ253">
        <f t="shared" si="54"/>
        <v>5002575</v>
      </c>
      <c r="AU253">
        <v>4.67</v>
      </c>
      <c r="AV253">
        <v>0</v>
      </c>
      <c r="AW253">
        <v>4.67</v>
      </c>
    </row>
    <row r="254" spans="1:49" hidden="1" outlineLevel="1">
      <c r="A254" t="s">
        <v>499</v>
      </c>
      <c r="B254" s="7" t="s">
        <v>320</v>
      </c>
      <c r="C254" s="1">
        <f t="shared" si="44"/>
        <v>540</v>
      </c>
      <c r="D254" s="7">
        <f>IF(N254&gt;0, RANK(N254,(N254:P254,Q254:AE254)),0)</f>
        <v>1</v>
      </c>
      <c r="E254" s="7">
        <f>IF(O254&gt;0,RANK(O254,(N254:P254,Q254:AE254)),0)</f>
        <v>2</v>
      </c>
      <c r="F254" s="7">
        <f t="shared" si="45"/>
        <v>3</v>
      </c>
      <c r="G254" s="53">
        <f t="shared" si="46"/>
        <v>135</v>
      </c>
      <c r="H254" s="56">
        <f t="shared" si="47"/>
        <v>0.25</v>
      </c>
      <c r="I254" s="6"/>
      <c r="J254" s="2">
        <f t="shared" si="48"/>
        <v>0.61481481481481481</v>
      </c>
      <c r="K254" s="2">
        <f t="shared" si="49"/>
        <v>0.36481481481481481</v>
      </c>
      <c r="L254" s="2">
        <f t="shared" si="50"/>
        <v>1.2962962962962963E-2</v>
      </c>
      <c r="M254" s="2">
        <f t="shared" si="51"/>
        <v>7.4074074074074094E-3</v>
      </c>
      <c r="N254" s="1">
        <v>332</v>
      </c>
      <c r="O254" s="1">
        <v>197</v>
      </c>
      <c r="P254" s="1">
        <v>7</v>
      </c>
      <c r="Q254" s="1"/>
      <c r="R254" s="1"/>
      <c r="S254" s="1"/>
      <c r="T254" s="1">
        <v>0</v>
      </c>
      <c r="U254" s="1">
        <v>0</v>
      </c>
      <c r="V254" s="1">
        <v>4</v>
      </c>
      <c r="W254" s="1"/>
      <c r="X254" s="1"/>
      <c r="Y254" s="1"/>
      <c r="Z254" s="1"/>
      <c r="AA254" s="1"/>
      <c r="AB254" s="1"/>
      <c r="AG254" t="str">
        <f t="shared" si="52"/>
        <v>Barnard</v>
      </c>
      <c r="AH254" t="s">
        <v>106</v>
      </c>
      <c r="AI254">
        <v>1</v>
      </c>
      <c r="AK254" s="88">
        <v>50</v>
      </c>
      <c r="AL254" s="90">
        <v>27</v>
      </c>
      <c r="AM254" s="90">
        <v>15</v>
      </c>
      <c r="AN254" s="93">
        <v>2725</v>
      </c>
      <c r="AO254" s="93">
        <f t="shared" si="53"/>
        <v>50027</v>
      </c>
      <c r="AP254" s="7" t="s">
        <v>665</v>
      </c>
      <c r="AQ254">
        <f t="shared" si="54"/>
        <v>5002725</v>
      </c>
      <c r="AU254">
        <v>48.89</v>
      </c>
      <c r="AV254">
        <v>0.19</v>
      </c>
      <c r="AW254">
        <v>48.7</v>
      </c>
    </row>
    <row r="255" spans="1:49" hidden="1" outlineLevel="1">
      <c r="A255" t="s">
        <v>503</v>
      </c>
      <c r="B255" s="7" t="s">
        <v>320</v>
      </c>
      <c r="C255" s="1">
        <f t="shared" si="44"/>
        <v>948</v>
      </c>
      <c r="D255" s="7">
        <f>IF(N255&gt;0, RANK(N255,(N255:P255,Q255:AE255)),0)</f>
        <v>1</v>
      </c>
      <c r="E255" s="7">
        <f>IF(O255&gt;0,RANK(O255,(N255:P255,Q255:AE255)),0)</f>
        <v>2</v>
      </c>
      <c r="F255" s="7">
        <f t="shared" si="45"/>
        <v>3</v>
      </c>
      <c r="G255" s="53">
        <f t="shared" si="46"/>
        <v>62</v>
      </c>
      <c r="H255" s="56">
        <f t="shared" si="47"/>
        <v>6.5400843881856546E-2</v>
      </c>
      <c r="I255" s="6"/>
      <c r="J255" s="2">
        <f t="shared" si="48"/>
        <v>0.51898734177215189</v>
      </c>
      <c r="K255" s="2">
        <f t="shared" si="49"/>
        <v>0.45358649789029537</v>
      </c>
      <c r="L255" s="2">
        <f t="shared" si="50"/>
        <v>2.0042194092827006E-2</v>
      </c>
      <c r="M255" s="2">
        <f t="shared" si="51"/>
        <v>7.383966244725735E-3</v>
      </c>
      <c r="N255" s="1">
        <v>492</v>
      </c>
      <c r="O255" s="1">
        <v>430</v>
      </c>
      <c r="P255" s="1">
        <v>19</v>
      </c>
      <c r="Q255" s="1"/>
      <c r="R255" s="1"/>
      <c r="S255" s="1"/>
      <c r="T255" s="1">
        <v>2</v>
      </c>
      <c r="U255" s="1">
        <v>0</v>
      </c>
      <c r="V255" s="1">
        <v>5</v>
      </c>
      <c r="W255" s="1"/>
      <c r="X255" s="1"/>
      <c r="Y255" s="1"/>
      <c r="Z255" s="1"/>
      <c r="AA255" s="1"/>
      <c r="AB255" s="1"/>
      <c r="AG255" t="str">
        <f t="shared" si="52"/>
        <v>Barnet</v>
      </c>
      <c r="AH255" t="s">
        <v>322</v>
      </c>
      <c r="AI255">
        <v>1</v>
      </c>
      <c r="AK255" s="88">
        <v>50</v>
      </c>
      <c r="AL255" s="90">
        <v>5</v>
      </c>
      <c r="AM255" s="90">
        <v>5</v>
      </c>
      <c r="AN255" s="93">
        <v>2875</v>
      </c>
      <c r="AO255" s="93">
        <f t="shared" si="53"/>
        <v>50005</v>
      </c>
      <c r="AP255" s="7" t="s">
        <v>665</v>
      </c>
      <c r="AQ255">
        <f t="shared" si="54"/>
        <v>5002875</v>
      </c>
      <c r="AU255">
        <v>43.57</v>
      </c>
      <c r="AV255">
        <v>1.18</v>
      </c>
      <c r="AW255">
        <v>42.39</v>
      </c>
    </row>
    <row r="256" spans="1:49" hidden="1" outlineLevel="1">
      <c r="A256" t="s">
        <v>582</v>
      </c>
      <c r="B256" s="7" t="s">
        <v>320</v>
      </c>
      <c r="C256" s="1">
        <f t="shared" si="44"/>
        <v>3062</v>
      </c>
      <c r="D256" s="7">
        <f>IF(N256&gt;0, RANK(N256,(N256:P256,Q256:AE256)),0)</f>
        <v>1</v>
      </c>
      <c r="E256" s="7">
        <f>IF(O256&gt;0,RANK(O256,(N256:P256,Q256:AE256)),0)</f>
        <v>2</v>
      </c>
      <c r="F256" s="7">
        <f t="shared" si="45"/>
        <v>3</v>
      </c>
      <c r="G256" s="53">
        <f t="shared" si="46"/>
        <v>370</v>
      </c>
      <c r="H256" s="56">
        <f t="shared" si="47"/>
        <v>0.12083605486610059</v>
      </c>
      <c r="I256" s="6"/>
      <c r="J256" s="2">
        <f t="shared" si="48"/>
        <v>0.54114957544088826</v>
      </c>
      <c r="K256" s="2">
        <f t="shared" si="49"/>
        <v>0.42031352057478771</v>
      </c>
      <c r="L256" s="2">
        <f t="shared" si="50"/>
        <v>1.7308948399738733E-2</v>
      </c>
      <c r="M256" s="2">
        <f t="shared" si="51"/>
        <v>2.122795558458529E-2</v>
      </c>
      <c r="N256" s="1">
        <v>1657</v>
      </c>
      <c r="O256" s="1">
        <v>1287</v>
      </c>
      <c r="P256" s="1">
        <v>53</v>
      </c>
      <c r="Q256" s="1"/>
      <c r="R256" s="1"/>
      <c r="S256" s="1"/>
      <c r="T256" s="1">
        <v>17</v>
      </c>
      <c r="U256" s="1">
        <v>6</v>
      </c>
      <c r="V256" s="1">
        <v>42</v>
      </c>
      <c r="W256" s="1"/>
      <c r="X256" s="1"/>
      <c r="Y256" s="1"/>
      <c r="Z256" s="1"/>
      <c r="AA256" s="1"/>
      <c r="AB256" s="1"/>
      <c r="AG256" t="str">
        <f t="shared" si="52"/>
        <v>Barre</v>
      </c>
      <c r="AH256" t="s">
        <v>393</v>
      </c>
      <c r="AI256">
        <v>1</v>
      </c>
      <c r="AK256" s="88">
        <v>50</v>
      </c>
      <c r="AL256" s="90">
        <v>23</v>
      </c>
      <c r="AM256" s="90">
        <v>5</v>
      </c>
      <c r="AN256" s="93">
        <v>3175</v>
      </c>
      <c r="AO256" s="93">
        <f t="shared" si="53"/>
        <v>50023</v>
      </c>
      <c r="AP256" s="7" t="s">
        <v>146</v>
      </c>
      <c r="AQ256">
        <f t="shared" si="54"/>
        <v>5003175</v>
      </c>
      <c r="AU256">
        <v>4.0199999999999996</v>
      </c>
      <c r="AV256">
        <v>0</v>
      </c>
      <c r="AW256">
        <v>4.0199999999999996</v>
      </c>
    </row>
    <row r="257" spans="1:49" hidden="1" outlineLevel="1">
      <c r="A257" t="s">
        <v>582</v>
      </c>
      <c r="B257" s="7" t="s">
        <v>320</v>
      </c>
      <c r="C257" s="1">
        <f t="shared" si="44"/>
        <v>3903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 t="shared" si="45"/>
        <v>3</v>
      </c>
      <c r="G257" s="53">
        <f t="shared" si="46"/>
        <v>397</v>
      </c>
      <c r="H257" s="56">
        <f t="shared" si="47"/>
        <v>0.10171662823469127</v>
      </c>
      <c r="I257" s="6"/>
      <c r="J257" s="2">
        <f t="shared" si="48"/>
        <v>0.43479374839866769</v>
      </c>
      <c r="K257" s="2">
        <f t="shared" si="49"/>
        <v>0.53651037663335899</v>
      </c>
      <c r="L257" s="2">
        <f t="shared" si="50"/>
        <v>1.3066871637202153E-2</v>
      </c>
      <c r="M257" s="2">
        <f t="shared" si="51"/>
        <v>1.562900333077117E-2</v>
      </c>
      <c r="N257" s="1">
        <v>1697</v>
      </c>
      <c r="O257" s="1">
        <v>2094</v>
      </c>
      <c r="P257" s="1">
        <v>51</v>
      </c>
      <c r="Q257" s="1"/>
      <c r="R257" s="1"/>
      <c r="S257" s="1"/>
      <c r="T257" s="1">
        <v>15</v>
      </c>
      <c r="U257" s="1">
        <v>6</v>
      </c>
      <c r="V257" s="1">
        <v>40</v>
      </c>
      <c r="W257" s="1"/>
      <c r="X257" s="1"/>
      <c r="Y257" s="1"/>
      <c r="Z257" s="1"/>
      <c r="AA257" s="1"/>
      <c r="AB257" s="1"/>
      <c r="AG257" t="str">
        <f t="shared" si="52"/>
        <v>Barre</v>
      </c>
      <c r="AH257" t="s">
        <v>393</v>
      </c>
      <c r="AI257">
        <v>1</v>
      </c>
      <c r="AK257" s="88">
        <v>50</v>
      </c>
      <c r="AL257" s="90">
        <v>23</v>
      </c>
      <c r="AM257" s="90">
        <v>10</v>
      </c>
      <c r="AN257" s="93">
        <v>3250</v>
      </c>
      <c r="AO257" s="93">
        <f t="shared" si="53"/>
        <v>50023</v>
      </c>
      <c r="AP257" s="7" t="s">
        <v>665</v>
      </c>
      <c r="AQ257">
        <f t="shared" si="54"/>
        <v>5003250</v>
      </c>
      <c r="AU257">
        <v>30.69</v>
      </c>
      <c r="AV257">
        <v>0.05</v>
      </c>
      <c r="AW257">
        <v>30.64</v>
      </c>
    </row>
    <row r="258" spans="1:49" hidden="1" outlineLevel="1">
      <c r="A258" t="s">
        <v>639</v>
      </c>
      <c r="B258" s="7" t="s">
        <v>320</v>
      </c>
      <c r="C258" s="1">
        <f t="shared" si="44"/>
        <v>1070</v>
      </c>
      <c r="D258" s="7">
        <f>IF(N258&gt;0, RANK(N258,(N258:P258,Q258:AE258)),0)</f>
        <v>2</v>
      </c>
      <c r="E258" s="7">
        <f>IF(O258&gt;0,RANK(O258,(N258:P258,Q258:AE258)),0)</f>
        <v>1</v>
      </c>
      <c r="F258" s="7">
        <f t="shared" si="45"/>
        <v>3</v>
      </c>
      <c r="G258" s="53">
        <f t="shared" si="46"/>
        <v>26</v>
      </c>
      <c r="H258" s="56">
        <f t="shared" si="47"/>
        <v>2.4299065420560748E-2</v>
      </c>
      <c r="I258" s="6"/>
      <c r="J258" s="2">
        <f t="shared" si="48"/>
        <v>0.46355140186915889</v>
      </c>
      <c r="K258" s="2">
        <f t="shared" si="49"/>
        <v>0.48785046728971965</v>
      </c>
      <c r="L258" s="2">
        <f t="shared" si="50"/>
        <v>2.6168224299065422E-2</v>
      </c>
      <c r="M258" s="2">
        <f t="shared" si="51"/>
        <v>2.2429906542056045E-2</v>
      </c>
      <c r="N258" s="1">
        <v>496</v>
      </c>
      <c r="O258" s="1">
        <v>522</v>
      </c>
      <c r="P258" s="1">
        <v>28</v>
      </c>
      <c r="Q258" s="1"/>
      <c r="R258" s="1"/>
      <c r="S258" s="1"/>
      <c r="T258" s="1">
        <v>4</v>
      </c>
      <c r="U258" s="1">
        <v>2</v>
      </c>
      <c r="V258" s="1">
        <v>18</v>
      </c>
      <c r="W258" s="1"/>
      <c r="X258" s="1"/>
      <c r="Y258" s="1"/>
      <c r="Z258" s="1"/>
      <c r="AA258" s="1"/>
      <c r="AB258" s="1"/>
      <c r="AG258" t="str">
        <f t="shared" si="52"/>
        <v>Barton</v>
      </c>
      <c r="AH258" t="s">
        <v>19</v>
      </c>
      <c r="AI258">
        <v>1</v>
      </c>
      <c r="AK258" s="88">
        <v>50</v>
      </c>
      <c r="AL258" s="90">
        <v>19</v>
      </c>
      <c r="AM258" s="90">
        <v>10</v>
      </c>
      <c r="AN258" s="93">
        <v>3550</v>
      </c>
      <c r="AO258" s="93">
        <f t="shared" si="53"/>
        <v>50019</v>
      </c>
      <c r="AP258" s="7" t="s">
        <v>665</v>
      </c>
      <c r="AQ258">
        <f t="shared" si="54"/>
        <v>5003550</v>
      </c>
      <c r="AU258">
        <v>44.91</v>
      </c>
      <c r="AV258">
        <v>1.26</v>
      </c>
      <c r="AW258">
        <v>43.65</v>
      </c>
    </row>
    <row r="259" spans="1:49" hidden="1" outlineLevel="1">
      <c r="A259" t="s">
        <v>504</v>
      </c>
      <c r="B259" s="7" t="s">
        <v>320</v>
      </c>
      <c r="C259" s="1">
        <f t="shared" si="44"/>
        <v>140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 t="shared" si="45"/>
        <v>4</v>
      </c>
      <c r="G259" s="53">
        <f t="shared" si="46"/>
        <v>7</v>
      </c>
      <c r="H259" s="56">
        <f t="shared" si="47"/>
        <v>0.05</v>
      </c>
      <c r="I259" s="6"/>
      <c r="J259" s="2">
        <f t="shared" si="48"/>
        <v>0.4642857142857143</v>
      </c>
      <c r="K259" s="2">
        <f t="shared" si="49"/>
        <v>0.51428571428571423</v>
      </c>
      <c r="L259" s="2">
        <f t="shared" si="50"/>
        <v>7.1428571428571426E-3</v>
      </c>
      <c r="M259" s="2">
        <f t="shared" si="51"/>
        <v>1.4285714285714322E-2</v>
      </c>
      <c r="N259" s="1">
        <v>65</v>
      </c>
      <c r="O259" s="1">
        <v>72</v>
      </c>
      <c r="P259" s="1">
        <v>1</v>
      </c>
      <c r="Q259" s="1"/>
      <c r="R259" s="1"/>
      <c r="S259" s="1"/>
      <c r="T259" s="1">
        <v>0</v>
      </c>
      <c r="U259" s="1">
        <v>0</v>
      </c>
      <c r="V259" s="1">
        <v>2</v>
      </c>
      <c r="W259" s="1"/>
      <c r="X259" s="1"/>
      <c r="Y259" s="1"/>
      <c r="Z259" s="1"/>
      <c r="AA259" s="1"/>
      <c r="AB259" s="1"/>
      <c r="AG259" t="str">
        <f t="shared" si="52"/>
        <v>Belvidere</v>
      </c>
      <c r="AH259" t="s">
        <v>18</v>
      </c>
      <c r="AI259">
        <v>1</v>
      </c>
      <c r="AK259" s="88">
        <v>50</v>
      </c>
      <c r="AL259" s="90">
        <v>15</v>
      </c>
      <c r="AM259" s="90">
        <v>5</v>
      </c>
      <c r="AN259" s="93">
        <v>4375</v>
      </c>
      <c r="AO259" s="93">
        <f t="shared" si="53"/>
        <v>50015</v>
      </c>
      <c r="AP259" s="7" t="s">
        <v>665</v>
      </c>
      <c r="AQ259">
        <f t="shared" si="54"/>
        <v>5004375</v>
      </c>
      <c r="AU259">
        <v>32.14</v>
      </c>
      <c r="AV259">
        <v>0</v>
      </c>
      <c r="AW259">
        <v>32.14</v>
      </c>
    </row>
    <row r="260" spans="1:49" hidden="1" outlineLevel="1">
      <c r="A260" t="s">
        <v>321</v>
      </c>
      <c r="B260" s="7" t="s">
        <v>320</v>
      </c>
      <c r="C260" s="1">
        <f t="shared" si="44"/>
        <v>6255</v>
      </c>
      <c r="D260" s="7">
        <f>IF(N260&gt;0, RANK(N260,(N260:P260,Q260:AE260)),0)</f>
        <v>1</v>
      </c>
      <c r="E260" s="7">
        <f>IF(O260&gt;0,RANK(O260,(N260:P260,Q260:AE260)),0)</f>
        <v>2</v>
      </c>
      <c r="F260" s="7">
        <f t="shared" si="45"/>
        <v>4</v>
      </c>
      <c r="G260" s="53">
        <f t="shared" si="46"/>
        <v>2916</v>
      </c>
      <c r="H260" s="56">
        <f t="shared" si="47"/>
        <v>0.46618705035971225</v>
      </c>
      <c r="I260" s="6"/>
      <c r="J260" s="2">
        <f t="shared" si="48"/>
        <v>0.69368505195843322</v>
      </c>
      <c r="K260" s="2">
        <f t="shared" si="49"/>
        <v>0.22749800159872102</v>
      </c>
      <c r="L260" s="2">
        <f t="shared" si="50"/>
        <v>3.2613908872901679E-2</v>
      </c>
      <c r="M260" s="2">
        <f t="shared" si="51"/>
        <v>4.620303756994408E-2</v>
      </c>
      <c r="N260" s="1">
        <v>4339</v>
      </c>
      <c r="O260" s="1">
        <v>1423</v>
      </c>
      <c r="P260" s="1">
        <v>204</v>
      </c>
      <c r="Q260" s="1"/>
      <c r="R260" s="1"/>
      <c r="S260" s="1"/>
      <c r="T260" s="1">
        <v>53</v>
      </c>
      <c r="U260" s="1">
        <v>8</v>
      </c>
      <c r="V260" s="1">
        <v>228</v>
      </c>
      <c r="W260" s="1"/>
      <c r="X260" s="1"/>
      <c r="Y260" s="1"/>
      <c r="Z260" s="1"/>
      <c r="AA260" s="1"/>
      <c r="AB260" s="1"/>
      <c r="AG260" t="str">
        <f t="shared" si="52"/>
        <v>Bennington</v>
      </c>
      <c r="AH260" t="s">
        <v>321</v>
      </c>
      <c r="AI260">
        <v>1</v>
      </c>
      <c r="AK260" s="88">
        <v>50</v>
      </c>
      <c r="AL260" s="90">
        <v>3</v>
      </c>
      <c r="AM260" s="90">
        <v>10</v>
      </c>
      <c r="AN260" s="93">
        <v>4825</v>
      </c>
      <c r="AO260" s="93">
        <f t="shared" si="53"/>
        <v>50003</v>
      </c>
      <c r="AP260" s="7" t="s">
        <v>665</v>
      </c>
      <c r="AQ260">
        <f t="shared" si="54"/>
        <v>5004825</v>
      </c>
      <c r="AU260">
        <v>42.49</v>
      </c>
      <c r="AV260">
        <v>0.06</v>
      </c>
      <c r="AW260">
        <v>42.43</v>
      </c>
    </row>
    <row r="261" spans="1:49" hidden="1" outlineLevel="1">
      <c r="A261" t="s">
        <v>771</v>
      </c>
      <c r="B261" s="7" t="s">
        <v>320</v>
      </c>
      <c r="C261" s="1">
        <f t="shared" si="44"/>
        <v>470</v>
      </c>
      <c r="D261" s="7">
        <f>IF(N261&gt;0, RANK(N261,(N261:P261,Q261:AE261)),0)</f>
        <v>1</v>
      </c>
      <c r="E261" s="7">
        <f>IF(O261&gt;0,RANK(O261,(N261:P261,Q261:AE261)),0)</f>
        <v>2</v>
      </c>
      <c r="F261" s="7">
        <f t="shared" si="45"/>
        <v>3</v>
      </c>
      <c r="G261" s="53">
        <f t="shared" si="46"/>
        <v>10</v>
      </c>
      <c r="H261" s="56">
        <f t="shared" si="47"/>
        <v>2.1276595744680851E-2</v>
      </c>
      <c r="I261" s="6"/>
      <c r="J261" s="2">
        <f t="shared" si="48"/>
        <v>0.47659574468085109</v>
      </c>
      <c r="K261" s="2">
        <f t="shared" si="49"/>
        <v>0.4553191489361702</v>
      </c>
      <c r="L261" s="2">
        <f t="shared" si="50"/>
        <v>3.1914893617021274E-2</v>
      </c>
      <c r="M261" s="2">
        <f t="shared" si="51"/>
        <v>3.6170212765957437E-2</v>
      </c>
      <c r="N261" s="1">
        <v>224</v>
      </c>
      <c r="O261" s="1">
        <v>214</v>
      </c>
      <c r="P261" s="1">
        <v>15</v>
      </c>
      <c r="Q261" s="1"/>
      <c r="R261" s="1"/>
      <c r="S261" s="1"/>
      <c r="T261" s="1">
        <v>6</v>
      </c>
      <c r="U261" s="1">
        <v>0</v>
      </c>
      <c r="V261" s="1">
        <v>11</v>
      </c>
      <c r="W261" s="1"/>
      <c r="X261" s="1"/>
      <c r="Y261" s="1"/>
      <c r="Z261" s="1"/>
      <c r="AA261" s="1"/>
      <c r="AB261" s="1"/>
      <c r="AG261" t="str">
        <f t="shared" si="52"/>
        <v>Benson</v>
      </c>
      <c r="AH261" t="s">
        <v>104</v>
      </c>
      <c r="AI261">
        <v>1</v>
      </c>
      <c r="AK261" s="88">
        <v>50</v>
      </c>
      <c r="AL261" s="90">
        <v>21</v>
      </c>
      <c r="AM261" s="90">
        <v>5</v>
      </c>
      <c r="AN261" s="93">
        <v>5200</v>
      </c>
      <c r="AO261" s="93">
        <f t="shared" si="53"/>
        <v>50021</v>
      </c>
      <c r="AP261" s="7" t="s">
        <v>665</v>
      </c>
      <c r="AQ261">
        <f t="shared" si="54"/>
        <v>5005200</v>
      </c>
      <c r="AU261">
        <v>45.48</v>
      </c>
      <c r="AV261">
        <v>1.53</v>
      </c>
      <c r="AW261">
        <v>43.96</v>
      </c>
    </row>
    <row r="262" spans="1:49" hidden="1" outlineLevel="1">
      <c r="A262" t="s">
        <v>832</v>
      </c>
      <c r="B262" s="7" t="s">
        <v>320</v>
      </c>
      <c r="C262" s="1">
        <f t="shared" si="44"/>
        <v>566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 t="shared" si="45"/>
        <v>3</v>
      </c>
      <c r="G262" s="53">
        <f t="shared" si="46"/>
        <v>41</v>
      </c>
      <c r="H262" s="56">
        <f t="shared" si="47"/>
        <v>7.2438162544169613E-2</v>
      </c>
      <c r="I262" s="6"/>
      <c r="J262" s="2">
        <f t="shared" si="48"/>
        <v>0.44876325088339225</v>
      </c>
      <c r="K262" s="2">
        <f t="shared" si="49"/>
        <v>0.52120141342756188</v>
      </c>
      <c r="L262" s="2">
        <f t="shared" si="50"/>
        <v>1.2367491166077738E-2</v>
      </c>
      <c r="M262" s="2">
        <f t="shared" si="51"/>
        <v>1.7667844522968081E-2</v>
      </c>
      <c r="N262" s="1">
        <v>254</v>
      </c>
      <c r="O262" s="1">
        <v>295</v>
      </c>
      <c r="P262" s="1">
        <v>7</v>
      </c>
      <c r="Q262" s="1"/>
      <c r="R262" s="1"/>
      <c r="S262" s="1"/>
      <c r="T262" s="1">
        <v>1</v>
      </c>
      <c r="U262" s="1">
        <v>2</v>
      </c>
      <c r="V262" s="1">
        <v>7</v>
      </c>
      <c r="W262" s="1"/>
      <c r="X262" s="1"/>
      <c r="Y262" s="1"/>
      <c r="Z262" s="1"/>
      <c r="AA262" s="1"/>
      <c r="AB262" s="1"/>
      <c r="AG262" t="str">
        <f t="shared" si="52"/>
        <v>Berkshire</v>
      </c>
      <c r="AH262" t="s">
        <v>37</v>
      </c>
      <c r="AI262">
        <v>1</v>
      </c>
      <c r="AK262" s="88">
        <v>50</v>
      </c>
      <c r="AL262" s="90">
        <v>11</v>
      </c>
      <c r="AM262" s="90">
        <v>15</v>
      </c>
      <c r="AN262" s="93">
        <v>5425</v>
      </c>
      <c r="AO262" s="93">
        <f t="shared" si="53"/>
        <v>50011</v>
      </c>
      <c r="AP262" s="7" t="s">
        <v>665</v>
      </c>
      <c r="AQ262">
        <f t="shared" si="54"/>
        <v>5005425</v>
      </c>
      <c r="AU262">
        <v>42.22</v>
      </c>
      <c r="AV262">
        <v>0.02</v>
      </c>
      <c r="AW262">
        <v>42.2</v>
      </c>
    </row>
    <row r="263" spans="1:49" hidden="1" outlineLevel="1">
      <c r="A263" t="s">
        <v>748</v>
      </c>
      <c r="B263" s="7" t="s">
        <v>320</v>
      </c>
      <c r="C263" s="1">
        <f t="shared" si="44"/>
        <v>1247</v>
      </c>
      <c r="D263" s="7">
        <f>IF(N263&gt;0, RANK(N263,(N263:P263,Q263:AE263)),0)</f>
        <v>1</v>
      </c>
      <c r="E263" s="7">
        <f>IF(O263&gt;0,RANK(O263,(N263:P263,Q263:AE263)),0)</f>
        <v>2</v>
      </c>
      <c r="F263" s="7">
        <f t="shared" si="45"/>
        <v>3</v>
      </c>
      <c r="G263" s="53">
        <f t="shared" si="46"/>
        <v>155</v>
      </c>
      <c r="H263" s="56">
        <f t="shared" si="47"/>
        <v>0.12429831595829992</v>
      </c>
      <c r="I263" s="6"/>
      <c r="J263" s="2">
        <f t="shared" si="48"/>
        <v>0.54129911788291896</v>
      </c>
      <c r="K263" s="2">
        <f t="shared" si="49"/>
        <v>0.41700080192461908</v>
      </c>
      <c r="L263" s="2">
        <f t="shared" si="50"/>
        <v>1.6038492381716118E-2</v>
      </c>
      <c r="M263" s="2">
        <f t="shared" si="51"/>
        <v>2.5661587810745845E-2</v>
      </c>
      <c r="N263" s="1">
        <v>675</v>
      </c>
      <c r="O263" s="1">
        <v>520</v>
      </c>
      <c r="P263" s="1">
        <v>20</v>
      </c>
      <c r="Q263" s="1"/>
      <c r="R263" s="1"/>
      <c r="S263" s="1"/>
      <c r="T263" s="1">
        <v>10</v>
      </c>
      <c r="U263" s="1">
        <v>6</v>
      </c>
      <c r="V263" s="1">
        <v>16</v>
      </c>
      <c r="W263" s="1"/>
      <c r="X263" s="1"/>
      <c r="Y263" s="1"/>
      <c r="Z263" s="1"/>
      <c r="AA263" s="1"/>
      <c r="AB263" s="1"/>
      <c r="AG263" t="str">
        <f t="shared" si="52"/>
        <v>Berlin</v>
      </c>
      <c r="AH263" t="s">
        <v>393</v>
      </c>
      <c r="AI263">
        <v>1</v>
      </c>
      <c r="AK263" s="88">
        <v>50</v>
      </c>
      <c r="AL263" s="90">
        <v>23</v>
      </c>
      <c r="AM263" s="90">
        <v>15</v>
      </c>
      <c r="AN263" s="93">
        <v>5650</v>
      </c>
      <c r="AO263" s="93">
        <f t="shared" si="53"/>
        <v>50023</v>
      </c>
      <c r="AP263" s="7" t="s">
        <v>665</v>
      </c>
      <c r="AQ263">
        <f t="shared" si="54"/>
        <v>5005650</v>
      </c>
      <c r="AU263">
        <v>36.93</v>
      </c>
      <c r="AV263">
        <v>0.46</v>
      </c>
      <c r="AW263">
        <v>36.47</v>
      </c>
    </row>
    <row r="264" spans="1:49" hidden="1" outlineLevel="1">
      <c r="A264" t="s">
        <v>1003</v>
      </c>
      <c r="B264" s="7" t="s">
        <v>320</v>
      </c>
      <c r="C264" s="1">
        <f t="shared" si="44"/>
        <v>967</v>
      </c>
      <c r="D264" s="7">
        <f>IF(N264&gt;0, RANK(N264,(N264:P264,Q264:AE264)),0)</f>
        <v>1</v>
      </c>
      <c r="E264" s="7">
        <f>IF(O264&gt;0,RANK(O264,(N264:P264,Q264:AE264)),0)</f>
        <v>2</v>
      </c>
      <c r="F264" s="7">
        <f t="shared" si="45"/>
        <v>3</v>
      </c>
      <c r="G264" s="53">
        <f t="shared" si="46"/>
        <v>194</v>
      </c>
      <c r="H264" s="56">
        <f t="shared" si="47"/>
        <v>0.20062047569803515</v>
      </c>
      <c r="I264" s="6"/>
      <c r="J264" s="2">
        <f t="shared" si="48"/>
        <v>0.58428128231644261</v>
      </c>
      <c r="K264" s="2">
        <f t="shared" si="49"/>
        <v>0.38366080661840746</v>
      </c>
      <c r="L264" s="2">
        <f t="shared" si="50"/>
        <v>1.4477766287487074E-2</v>
      </c>
      <c r="M264" s="2">
        <f t="shared" si="51"/>
        <v>1.7580144777662864E-2</v>
      </c>
      <c r="N264" s="1">
        <v>565</v>
      </c>
      <c r="O264" s="1">
        <v>371</v>
      </c>
      <c r="P264" s="1">
        <v>14</v>
      </c>
      <c r="Q264" s="1"/>
      <c r="R264" s="1"/>
      <c r="S264" s="1"/>
      <c r="T264" s="1">
        <v>2</v>
      </c>
      <c r="U264" s="1">
        <v>1</v>
      </c>
      <c r="V264" s="1">
        <v>14</v>
      </c>
      <c r="W264" s="1"/>
      <c r="X264" s="1"/>
      <c r="Y264" s="1"/>
      <c r="Z264" s="1"/>
      <c r="AA264" s="1"/>
      <c r="AB264" s="1"/>
      <c r="AG264" t="str">
        <f t="shared" si="52"/>
        <v>Bethel</v>
      </c>
      <c r="AH264" t="s">
        <v>106</v>
      </c>
      <c r="AI264">
        <v>1</v>
      </c>
      <c r="AK264" s="88">
        <v>50</v>
      </c>
      <c r="AL264" s="90">
        <v>27</v>
      </c>
      <c r="AM264" s="90">
        <v>20</v>
      </c>
      <c r="AN264" s="93">
        <v>5800</v>
      </c>
      <c r="AO264" s="93">
        <f t="shared" si="53"/>
        <v>50027</v>
      </c>
      <c r="AP264" s="7" t="s">
        <v>665</v>
      </c>
      <c r="AQ264">
        <f t="shared" si="54"/>
        <v>5005800</v>
      </c>
      <c r="AU264">
        <v>45.44</v>
      </c>
      <c r="AV264">
        <v>0.14000000000000001</v>
      </c>
      <c r="AW264">
        <v>45.3</v>
      </c>
    </row>
    <row r="265" spans="1:49" hidden="1" outlineLevel="1">
      <c r="A265" t="s">
        <v>1006</v>
      </c>
      <c r="B265" s="7" t="s">
        <v>320</v>
      </c>
      <c r="C265" s="1">
        <f t="shared" si="44"/>
        <v>101</v>
      </c>
      <c r="D265" s="7">
        <f>IF(N265&gt;0, RANK(N265,(N265:P265,Q265:AE265)),0)</f>
        <v>1</v>
      </c>
      <c r="E265" s="7">
        <f>IF(O265&gt;0,RANK(O265,(N265:P265,Q265:AE265)),0)</f>
        <v>2</v>
      </c>
      <c r="F265" s="7">
        <f t="shared" si="45"/>
        <v>4</v>
      </c>
      <c r="G265" s="53">
        <f t="shared" si="46"/>
        <v>19</v>
      </c>
      <c r="H265" s="56">
        <f t="shared" si="47"/>
        <v>0.18811881188118812</v>
      </c>
      <c r="I265" s="6"/>
      <c r="J265" s="2">
        <f t="shared" si="48"/>
        <v>0.57425742574257421</v>
      </c>
      <c r="K265" s="2">
        <f t="shared" si="49"/>
        <v>0.38613861386138615</v>
      </c>
      <c r="L265" s="2">
        <f t="shared" si="50"/>
        <v>9.9009900990099011E-3</v>
      </c>
      <c r="M265" s="2">
        <f t="shared" si="51"/>
        <v>2.9702970297029736E-2</v>
      </c>
      <c r="N265" s="1">
        <v>58</v>
      </c>
      <c r="O265" s="1">
        <v>39</v>
      </c>
      <c r="P265" s="1">
        <v>1</v>
      </c>
      <c r="Q265" s="1"/>
      <c r="R265" s="1"/>
      <c r="S265" s="1"/>
      <c r="T265" s="1">
        <v>0</v>
      </c>
      <c r="U265" s="1">
        <v>0</v>
      </c>
      <c r="V265" s="1">
        <v>3</v>
      </c>
      <c r="W265" s="1"/>
      <c r="X265" s="1"/>
      <c r="Y265" s="1"/>
      <c r="Z265" s="1"/>
      <c r="AA265" s="1"/>
      <c r="AB265" s="1"/>
      <c r="AG265" t="str">
        <f t="shared" si="52"/>
        <v>Bloomfield</v>
      </c>
      <c r="AH265" t="s">
        <v>98</v>
      </c>
      <c r="AI265">
        <v>1</v>
      </c>
      <c r="AK265" s="88">
        <v>50</v>
      </c>
      <c r="AL265" s="90">
        <v>9</v>
      </c>
      <c r="AM265" s="90">
        <v>15</v>
      </c>
      <c r="AN265" s="93">
        <v>6325</v>
      </c>
      <c r="AO265" s="93">
        <f t="shared" si="53"/>
        <v>50009</v>
      </c>
      <c r="AP265" s="7" t="s">
        <v>665</v>
      </c>
      <c r="AQ265">
        <f t="shared" si="54"/>
        <v>5006325</v>
      </c>
      <c r="AU265">
        <v>40.42</v>
      </c>
      <c r="AV265">
        <v>0</v>
      </c>
      <c r="AW265">
        <v>40.42</v>
      </c>
    </row>
    <row r="266" spans="1:49" hidden="1" outlineLevel="1">
      <c r="A266" t="s">
        <v>1007</v>
      </c>
      <c r="B266" s="7" t="s">
        <v>320</v>
      </c>
      <c r="C266" s="1">
        <f t="shared" si="44"/>
        <v>607</v>
      </c>
      <c r="D266" s="7">
        <f>IF(N266&gt;0, RANK(N266,(N266:P266,Q266:AE266)),0)</f>
        <v>1</v>
      </c>
      <c r="E266" s="7">
        <f>IF(O266&gt;0,RANK(O266,(N266:P266,Q266:AE266)),0)</f>
        <v>2</v>
      </c>
      <c r="F266" s="7">
        <f t="shared" si="45"/>
        <v>4</v>
      </c>
      <c r="G266" s="53">
        <f t="shared" si="46"/>
        <v>176</v>
      </c>
      <c r="H266" s="56">
        <f t="shared" si="47"/>
        <v>0.28995057660626028</v>
      </c>
      <c r="I266" s="6"/>
      <c r="J266" s="2">
        <f t="shared" si="48"/>
        <v>0.62108731466227352</v>
      </c>
      <c r="K266" s="2">
        <f t="shared" si="49"/>
        <v>0.33113673805601318</v>
      </c>
      <c r="L266" s="2">
        <f t="shared" si="50"/>
        <v>1.4827018121911038E-2</v>
      </c>
      <c r="M266" s="2">
        <f t="shared" si="51"/>
        <v>3.294892915980227E-2</v>
      </c>
      <c r="N266" s="1">
        <v>377</v>
      </c>
      <c r="O266" s="1">
        <v>201</v>
      </c>
      <c r="P266" s="1">
        <v>9</v>
      </c>
      <c r="Q266" s="1"/>
      <c r="R266" s="1"/>
      <c r="S266" s="1"/>
      <c r="T266" s="1">
        <v>5</v>
      </c>
      <c r="U266" s="1">
        <v>5</v>
      </c>
      <c r="V266" s="1">
        <v>10</v>
      </c>
      <c r="W266" s="1"/>
      <c r="X266" s="1"/>
      <c r="Y266" s="1"/>
      <c r="Z266" s="1"/>
      <c r="AA266" s="1"/>
      <c r="AB266" s="1"/>
      <c r="AG266" t="str">
        <f t="shared" si="52"/>
        <v>Bolton</v>
      </c>
      <c r="AH266" t="s">
        <v>323</v>
      </c>
      <c r="AI266">
        <v>1</v>
      </c>
      <c r="AK266" s="88">
        <v>50</v>
      </c>
      <c r="AL266" s="90">
        <v>7</v>
      </c>
      <c r="AM266" s="90">
        <v>5</v>
      </c>
      <c r="AN266" s="93">
        <v>6550</v>
      </c>
      <c r="AO266" s="93">
        <f t="shared" si="53"/>
        <v>50007</v>
      </c>
      <c r="AP266" s="7" t="s">
        <v>665</v>
      </c>
      <c r="AQ266">
        <f t="shared" si="54"/>
        <v>5006550</v>
      </c>
      <c r="AU266">
        <v>42.79</v>
      </c>
      <c r="AV266">
        <v>0.31</v>
      </c>
      <c r="AW266">
        <v>42.48</v>
      </c>
    </row>
    <row r="267" spans="1:49" hidden="1" outlineLevel="1">
      <c r="A267" t="s">
        <v>686</v>
      </c>
      <c r="B267" s="7" t="s">
        <v>320</v>
      </c>
      <c r="C267" s="1">
        <f t="shared" si="44"/>
        <v>1185</v>
      </c>
      <c r="D267" s="7">
        <f>IF(N267&gt;0, RANK(N267,(N267:P267,Q267:AE267)),0)</f>
        <v>1</v>
      </c>
      <c r="E267" s="7">
        <f>IF(O267&gt;0,RANK(O267,(N267:P267,Q267:AE267)),0)</f>
        <v>2</v>
      </c>
      <c r="F267" s="7">
        <f t="shared" si="45"/>
        <v>3</v>
      </c>
      <c r="G267" s="53">
        <f t="shared" si="46"/>
        <v>194</v>
      </c>
      <c r="H267" s="56">
        <f t="shared" si="47"/>
        <v>0.16371308016877636</v>
      </c>
      <c r="I267" s="6"/>
      <c r="J267" s="2">
        <f t="shared" si="48"/>
        <v>0.5544303797468354</v>
      </c>
      <c r="K267" s="2">
        <f t="shared" si="49"/>
        <v>0.39071729957805906</v>
      </c>
      <c r="L267" s="2">
        <f t="shared" si="50"/>
        <v>2.7848101265822784E-2</v>
      </c>
      <c r="M267" s="2">
        <f t="shared" si="51"/>
        <v>2.7004219409282753E-2</v>
      </c>
      <c r="N267" s="1">
        <v>657</v>
      </c>
      <c r="O267" s="1">
        <v>463</v>
      </c>
      <c r="P267" s="1">
        <v>33</v>
      </c>
      <c r="Q267" s="1"/>
      <c r="R267" s="1"/>
      <c r="S267" s="1"/>
      <c r="T267" s="1">
        <v>5</v>
      </c>
      <c r="U267" s="1">
        <v>4</v>
      </c>
      <c r="V267" s="1">
        <v>23</v>
      </c>
      <c r="W267" s="1"/>
      <c r="X267" s="1"/>
      <c r="Y267" s="1"/>
      <c r="Z267" s="1"/>
      <c r="AA267" s="1"/>
      <c r="AB267" s="1"/>
      <c r="AG267" t="str">
        <f t="shared" si="52"/>
        <v>Bradford</v>
      </c>
      <c r="AH267" t="s">
        <v>983</v>
      </c>
      <c r="AI267">
        <v>1</v>
      </c>
      <c r="AK267" s="88">
        <v>50</v>
      </c>
      <c r="AL267" s="90">
        <v>17</v>
      </c>
      <c r="AM267" s="90">
        <v>5</v>
      </c>
      <c r="AN267" s="93">
        <v>7375</v>
      </c>
      <c r="AO267" s="93">
        <f t="shared" si="53"/>
        <v>50017</v>
      </c>
      <c r="AP267" s="7" t="s">
        <v>665</v>
      </c>
      <c r="AQ267">
        <f t="shared" si="54"/>
        <v>5007375</v>
      </c>
      <c r="AU267">
        <v>29.87</v>
      </c>
      <c r="AV267">
        <v>0.06</v>
      </c>
      <c r="AW267">
        <v>29.81</v>
      </c>
    </row>
    <row r="268" spans="1:49" hidden="1" outlineLevel="1">
      <c r="A268" t="s">
        <v>584</v>
      </c>
      <c r="B268" s="7" t="s">
        <v>320</v>
      </c>
      <c r="C268" s="1">
        <f t="shared" si="44"/>
        <v>552</v>
      </c>
      <c r="D268" s="7">
        <f>IF(N268&gt;0, RANK(N268,(N268:P268,Q268:AE268)),0)</f>
        <v>1</v>
      </c>
      <c r="E268" s="7">
        <f>IF(O268&gt;0,RANK(O268,(N268:P268,Q268:AE268)),0)</f>
        <v>2</v>
      </c>
      <c r="F268" s="7">
        <f t="shared" si="45"/>
        <v>4</v>
      </c>
      <c r="G268" s="53">
        <f t="shared" si="46"/>
        <v>65</v>
      </c>
      <c r="H268" s="56">
        <f t="shared" si="47"/>
        <v>0.11775362318840579</v>
      </c>
      <c r="I268" s="6"/>
      <c r="J268" s="2">
        <f t="shared" si="48"/>
        <v>0.55072463768115942</v>
      </c>
      <c r="K268" s="2">
        <f t="shared" si="49"/>
        <v>0.4329710144927536</v>
      </c>
      <c r="L268" s="2">
        <f t="shared" si="50"/>
        <v>5.434782608695652E-3</v>
      </c>
      <c r="M268" s="2">
        <f t="shared" si="51"/>
        <v>1.0869565217391321E-2</v>
      </c>
      <c r="N268" s="1">
        <v>304</v>
      </c>
      <c r="O268" s="1">
        <v>239</v>
      </c>
      <c r="P268" s="1">
        <v>3</v>
      </c>
      <c r="Q268" s="1"/>
      <c r="R268" s="1"/>
      <c r="S268" s="1"/>
      <c r="T268" s="1">
        <v>1</v>
      </c>
      <c r="U268" s="1">
        <v>0</v>
      </c>
      <c r="V268" s="1">
        <v>5</v>
      </c>
      <c r="W268" s="1"/>
      <c r="X268" s="1"/>
      <c r="Y268" s="1"/>
      <c r="Z268" s="1"/>
      <c r="AA268" s="1"/>
      <c r="AB268" s="1"/>
      <c r="AG268" t="str">
        <f t="shared" si="52"/>
        <v>Braintree</v>
      </c>
      <c r="AH268" t="s">
        <v>983</v>
      </c>
      <c r="AI268">
        <v>1</v>
      </c>
      <c r="AK268" s="88">
        <v>50</v>
      </c>
      <c r="AL268" s="90">
        <v>17</v>
      </c>
      <c r="AM268" s="90">
        <v>10</v>
      </c>
      <c r="AN268" s="93">
        <v>7600</v>
      </c>
      <c r="AO268" s="93">
        <f t="shared" si="53"/>
        <v>50017</v>
      </c>
      <c r="AP268" s="7" t="s">
        <v>665</v>
      </c>
      <c r="AQ268">
        <f t="shared" si="54"/>
        <v>5007600</v>
      </c>
      <c r="AU268">
        <v>38.32</v>
      </c>
      <c r="AV268">
        <v>0.04</v>
      </c>
      <c r="AW268">
        <v>38.28</v>
      </c>
    </row>
    <row r="269" spans="1:49" hidden="1" outlineLevel="1">
      <c r="A269" t="s">
        <v>505</v>
      </c>
      <c r="B269" s="7" t="s">
        <v>320</v>
      </c>
      <c r="C269" s="1">
        <f t="shared" si="44"/>
        <v>1795</v>
      </c>
      <c r="D269" s="7">
        <f>IF(N269&gt;0, RANK(N269,(N269:P269,Q269:AE269)),0)</f>
        <v>1</v>
      </c>
      <c r="E269" s="7">
        <f>IF(O269&gt;0,RANK(O269,(N269:P269,Q269:AE269)),0)</f>
        <v>2</v>
      </c>
      <c r="F269" s="7">
        <f t="shared" si="45"/>
        <v>3</v>
      </c>
      <c r="G269" s="53">
        <f t="shared" si="46"/>
        <v>176</v>
      </c>
      <c r="H269" s="56">
        <f t="shared" si="47"/>
        <v>9.8050139275766016E-2</v>
      </c>
      <c r="I269" s="6"/>
      <c r="J269" s="2">
        <f t="shared" si="48"/>
        <v>0.52869080779944289</v>
      </c>
      <c r="K269" s="2">
        <f t="shared" si="49"/>
        <v>0.43064066852367688</v>
      </c>
      <c r="L269" s="2">
        <f t="shared" si="50"/>
        <v>1.8941504178272981E-2</v>
      </c>
      <c r="M269" s="2">
        <f t="shared" si="51"/>
        <v>2.1727019498607249E-2</v>
      </c>
      <c r="N269" s="1">
        <v>949</v>
      </c>
      <c r="O269" s="1">
        <v>773</v>
      </c>
      <c r="P269" s="1">
        <v>34</v>
      </c>
      <c r="Q269" s="1"/>
      <c r="R269" s="1"/>
      <c r="S269" s="1"/>
      <c r="T269" s="1">
        <v>6</v>
      </c>
      <c r="U269" s="1">
        <v>2</v>
      </c>
      <c r="V269" s="1">
        <v>31</v>
      </c>
      <c r="W269" s="1"/>
      <c r="X269" s="1"/>
      <c r="Y269" s="1"/>
      <c r="Z269" s="1"/>
      <c r="AA269" s="1"/>
      <c r="AB269" s="1"/>
      <c r="AG269" t="str">
        <f t="shared" si="52"/>
        <v>Brandon</v>
      </c>
      <c r="AH269" t="s">
        <v>104</v>
      </c>
      <c r="AI269">
        <v>1</v>
      </c>
      <c r="AK269" s="88">
        <v>50</v>
      </c>
      <c r="AL269" s="90">
        <v>21</v>
      </c>
      <c r="AM269" s="90">
        <v>10</v>
      </c>
      <c r="AN269" s="93">
        <v>7750</v>
      </c>
      <c r="AO269" s="93">
        <f t="shared" si="53"/>
        <v>50021</v>
      </c>
      <c r="AP269" s="7" t="s">
        <v>665</v>
      </c>
      <c r="AQ269">
        <f t="shared" si="54"/>
        <v>5007750</v>
      </c>
      <c r="AU269">
        <v>40.17</v>
      </c>
      <c r="AV269">
        <v>0.05</v>
      </c>
      <c r="AW269">
        <v>40.130000000000003</v>
      </c>
    </row>
    <row r="270" spans="1:49" hidden="1" outlineLevel="1">
      <c r="A270" t="s">
        <v>506</v>
      </c>
      <c r="B270" s="7" t="s">
        <v>320</v>
      </c>
      <c r="C270" s="1">
        <f t="shared" si="44"/>
        <v>5588</v>
      </c>
      <c r="D270" s="7">
        <f>IF(N270&gt;0, RANK(N270,(N270:P270,Q270:AE270)),0)</f>
        <v>1</v>
      </c>
      <c r="E270" s="7">
        <f>IF(O270&gt;0,RANK(O270,(N270:P270,Q270:AE270)),0)</f>
        <v>2</v>
      </c>
      <c r="F270" s="7">
        <f t="shared" si="45"/>
        <v>3</v>
      </c>
      <c r="G270" s="53">
        <f t="shared" si="46"/>
        <v>3274</v>
      </c>
      <c r="H270" s="56">
        <f t="shared" si="47"/>
        <v>0.58589835361488907</v>
      </c>
      <c r="I270" s="6"/>
      <c r="J270" s="2">
        <f t="shared" si="48"/>
        <v>0.75858983536148894</v>
      </c>
      <c r="K270" s="2">
        <f t="shared" si="49"/>
        <v>0.17269148174659985</v>
      </c>
      <c r="L270" s="2">
        <f t="shared" si="50"/>
        <v>2.8274874731567645E-2</v>
      </c>
      <c r="M270" s="2">
        <f t="shared" si="51"/>
        <v>4.044380816034357E-2</v>
      </c>
      <c r="N270" s="1">
        <v>4239</v>
      </c>
      <c r="O270" s="1">
        <v>965</v>
      </c>
      <c r="P270" s="1">
        <v>158</v>
      </c>
      <c r="Q270" s="1"/>
      <c r="R270" s="1"/>
      <c r="S270" s="1"/>
      <c r="T270" s="1">
        <v>104</v>
      </c>
      <c r="U270" s="1">
        <v>5</v>
      </c>
      <c r="V270" s="1">
        <v>117</v>
      </c>
      <c r="W270" s="1"/>
      <c r="X270" s="1"/>
      <c r="Y270" s="1"/>
      <c r="Z270" s="1"/>
      <c r="AA270" s="1"/>
      <c r="AB270" s="1"/>
      <c r="AG270" t="str">
        <f t="shared" si="52"/>
        <v>Brattleboro</v>
      </c>
      <c r="AH270" t="s">
        <v>105</v>
      </c>
      <c r="AI270">
        <v>1</v>
      </c>
      <c r="AK270" s="88">
        <v>50</v>
      </c>
      <c r="AL270" s="90">
        <v>25</v>
      </c>
      <c r="AM270" s="90">
        <v>10</v>
      </c>
      <c r="AN270" s="93">
        <v>7900</v>
      </c>
      <c r="AO270" s="93">
        <f t="shared" si="53"/>
        <v>50025</v>
      </c>
      <c r="AP270" s="7" t="s">
        <v>665</v>
      </c>
      <c r="AQ270">
        <f t="shared" si="54"/>
        <v>5007900</v>
      </c>
      <c r="AU270">
        <v>32.450000000000003</v>
      </c>
      <c r="AV270">
        <v>0.46</v>
      </c>
      <c r="AW270">
        <v>31.99</v>
      </c>
    </row>
    <row r="271" spans="1:49" hidden="1" outlineLevel="1">
      <c r="A271" t="s">
        <v>1009</v>
      </c>
      <c r="B271" s="7" t="s">
        <v>320</v>
      </c>
      <c r="C271" s="1">
        <f t="shared" si="44"/>
        <v>485</v>
      </c>
      <c r="D271" s="7">
        <f>IF(N271&gt;0, RANK(N271,(N271:P271,Q271:AE271)),0)</f>
        <v>1</v>
      </c>
      <c r="E271" s="7">
        <f>IF(O271&gt;0,RANK(O271,(N271:P271,Q271:AE271)),0)</f>
        <v>2</v>
      </c>
      <c r="F271" s="7">
        <f t="shared" si="45"/>
        <v>4</v>
      </c>
      <c r="G271" s="53">
        <f t="shared" si="46"/>
        <v>105</v>
      </c>
      <c r="H271" s="56">
        <f t="shared" si="47"/>
        <v>0.21649484536082475</v>
      </c>
      <c r="I271" s="6"/>
      <c r="J271" s="2">
        <f t="shared" si="48"/>
        <v>0.57525773195876284</v>
      </c>
      <c r="K271" s="2">
        <f t="shared" si="49"/>
        <v>0.35876288659793815</v>
      </c>
      <c r="L271" s="2">
        <f t="shared" si="50"/>
        <v>2.268041237113402E-2</v>
      </c>
      <c r="M271" s="2">
        <f t="shared" si="51"/>
        <v>4.3298969072164989E-2</v>
      </c>
      <c r="N271" s="1">
        <v>279</v>
      </c>
      <c r="O271" s="1">
        <v>174</v>
      </c>
      <c r="P271" s="1">
        <v>11</v>
      </c>
      <c r="Q271" s="1"/>
      <c r="R271" s="1"/>
      <c r="S271" s="1"/>
      <c r="T271" s="1">
        <v>2</v>
      </c>
      <c r="U271" s="1">
        <v>0</v>
      </c>
      <c r="V271" s="1">
        <v>19</v>
      </c>
      <c r="W271" s="1"/>
      <c r="X271" s="1"/>
      <c r="Y271" s="1"/>
      <c r="Z271" s="1"/>
      <c r="AA271" s="1"/>
      <c r="AB271" s="1"/>
      <c r="AG271" t="str">
        <f t="shared" si="52"/>
        <v>Bridgewater</v>
      </c>
      <c r="AH271" t="s">
        <v>106</v>
      </c>
      <c r="AI271">
        <v>1</v>
      </c>
      <c r="AK271" s="88">
        <v>50</v>
      </c>
      <c r="AL271" s="90">
        <v>27</v>
      </c>
      <c r="AM271" s="90">
        <v>25</v>
      </c>
      <c r="AN271" s="93">
        <v>8275</v>
      </c>
      <c r="AO271" s="93">
        <f t="shared" si="53"/>
        <v>50027</v>
      </c>
      <c r="AP271" s="7" t="s">
        <v>665</v>
      </c>
      <c r="AQ271">
        <f t="shared" si="54"/>
        <v>5008275</v>
      </c>
      <c r="AU271">
        <v>49.55</v>
      </c>
      <c r="AV271">
        <v>0</v>
      </c>
      <c r="AW271">
        <v>49.55</v>
      </c>
    </row>
    <row r="272" spans="1:49" hidden="1" outlineLevel="1">
      <c r="A272" t="s">
        <v>507</v>
      </c>
      <c r="B272" s="7" t="s">
        <v>320</v>
      </c>
      <c r="C272" s="1">
        <f t="shared" si="44"/>
        <v>634</v>
      </c>
      <c r="D272" s="7">
        <f>IF(N272&gt;0, RANK(N272,(N272:P272,Q272:AE272)),0)</f>
        <v>2</v>
      </c>
      <c r="E272" s="7">
        <f>IF(O272&gt;0,RANK(O272,(N272:P272,Q272:AE272)),0)</f>
        <v>1</v>
      </c>
      <c r="F272" s="7">
        <f t="shared" si="45"/>
        <v>4</v>
      </c>
      <c r="G272" s="53">
        <f t="shared" si="46"/>
        <v>65</v>
      </c>
      <c r="H272" s="56">
        <f t="shared" si="47"/>
        <v>0.10252365930599369</v>
      </c>
      <c r="I272" s="6"/>
      <c r="J272" s="2">
        <f t="shared" si="48"/>
        <v>0.43533123028391169</v>
      </c>
      <c r="K272" s="2">
        <f t="shared" si="49"/>
        <v>0.53785488958990535</v>
      </c>
      <c r="L272" s="2">
        <f t="shared" si="50"/>
        <v>9.4637223974763408E-3</v>
      </c>
      <c r="M272" s="2">
        <f t="shared" si="51"/>
        <v>1.735015772870668E-2</v>
      </c>
      <c r="N272" s="1">
        <v>276</v>
      </c>
      <c r="O272" s="1">
        <v>341</v>
      </c>
      <c r="P272" s="1">
        <v>6</v>
      </c>
      <c r="Q272" s="1"/>
      <c r="R272" s="1"/>
      <c r="S272" s="1"/>
      <c r="T272" s="1">
        <v>3</v>
      </c>
      <c r="U272" s="1">
        <v>0</v>
      </c>
      <c r="V272" s="1">
        <v>8</v>
      </c>
      <c r="W272" s="1"/>
      <c r="X272" s="1"/>
      <c r="Y272" s="1"/>
      <c r="Z272" s="1"/>
      <c r="AA272" s="1"/>
      <c r="AB272" s="1"/>
      <c r="AG272" t="str">
        <f t="shared" si="52"/>
        <v>Bridport</v>
      </c>
      <c r="AH272" t="s">
        <v>319</v>
      </c>
      <c r="AI272">
        <v>1</v>
      </c>
      <c r="AK272" s="88">
        <v>50</v>
      </c>
      <c r="AL272" s="90">
        <v>1</v>
      </c>
      <c r="AM272" s="90">
        <v>10</v>
      </c>
      <c r="AN272" s="93">
        <v>8575</v>
      </c>
      <c r="AO272" s="93">
        <f t="shared" si="53"/>
        <v>50001</v>
      </c>
      <c r="AP272" s="7" t="s">
        <v>665</v>
      </c>
      <c r="AQ272">
        <f t="shared" si="54"/>
        <v>5008575</v>
      </c>
      <c r="AU272">
        <v>46.25</v>
      </c>
      <c r="AV272">
        <v>2.2599999999999998</v>
      </c>
      <c r="AW272">
        <v>43.98</v>
      </c>
    </row>
    <row r="273" spans="1:49" hidden="1" outlineLevel="1">
      <c r="A273" t="s">
        <v>687</v>
      </c>
      <c r="B273" s="7" t="s">
        <v>320</v>
      </c>
      <c r="C273" s="1">
        <f t="shared" si="44"/>
        <v>533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 t="shared" si="45"/>
        <v>3</v>
      </c>
      <c r="G273" s="53">
        <f t="shared" si="46"/>
        <v>67</v>
      </c>
      <c r="H273" s="56">
        <f t="shared" si="47"/>
        <v>0.12570356472795496</v>
      </c>
      <c r="I273" s="6"/>
      <c r="J273" s="2">
        <f t="shared" si="48"/>
        <v>0.39774859287054409</v>
      </c>
      <c r="K273" s="2">
        <f t="shared" si="49"/>
        <v>0.52345215759849906</v>
      </c>
      <c r="L273" s="2">
        <f t="shared" si="50"/>
        <v>3.7523452157598502E-2</v>
      </c>
      <c r="M273" s="2">
        <f t="shared" si="51"/>
        <v>4.1275797373358347E-2</v>
      </c>
      <c r="N273" s="1">
        <v>212</v>
      </c>
      <c r="O273" s="1">
        <v>279</v>
      </c>
      <c r="P273" s="1">
        <v>20</v>
      </c>
      <c r="Q273" s="1"/>
      <c r="R273" s="1"/>
      <c r="S273" s="1"/>
      <c r="T273" s="1">
        <v>3</v>
      </c>
      <c r="U273" s="1">
        <v>6</v>
      </c>
      <c r="V273" s="1">
        <v>13</v>
      </c>
      <c r="W273" s="1"/>
      <c r="X273" s="1"/>
      <c r="Y273" s="1"/>
      <c r="Z273" s="1"/>
      <c r="AA273" s="1"/>
      <c r="AB273" s="1"/>
      <c r="AG273" t="str">
        <f t="shared" si="52"/>
        <v>Brighton</v>
      </c>
      <c r="AH273" t="s">
        <v>98</v>
      </c>
      <c r="AI273">
        <v>1</v>
      </c>
      <c r="AK273" s="88">
        <v>50</v>
      </c>
      <c r="AL273" s="90">
        <v>9</v>
      </c>
      <c r="AM273" s="90">
        <v>20</v>
      </c>
      <c r="AN273" s="93">
        <v>8725</v>
      </c>
      <c r="AO273" s="93">
        <f t="shared" si="53"/>
        <v>50009</v>
      </c>
      <c r="AP273" s="7" t="s">
        <v>665</v>
      </c>
      <c r="AQ273">
        <f t="shared" si="54"/>
        <v>5008725</v>
      </c>
      <c r="AU273">
        <v>53.42</v>
      </c>
      <c r="AV273">
        <v>1.22</v>
      </c>
      <c r="AW273">
        <v>52.19</v>
      </c>
    </row>
    <row r="274" spans="1:49" hidden="1" outlineLevel="1">
      <c r="A274" t="s">
        <v>1010</v>
      </c>
      <c r="B274" s="7" t="s">
        <v>320</v>
      </c>
      <c r="C274" s="1">
        <f t="shared" si="44"/>
        <v>1781</v>
      </c>
      <c r="D274" s="7">
        <f>IF(N274&gt;0, RANK(N274,(N274:P274,Q274:AE274)),0)</f>
        <v>1</v>
      </c>
      <c r="E274" s="7">
        <f>IF(O274&gt;0,RANK(O274,(N274:P274,Q274:AE274)),0)</f>
        <v>2</v>
      </c>
      <c r="F274" s="7">
        <f t="shared" si="45"/>
        <v>3</v>
      </c>
      <c r="G274" s="53">
        <f t="shared" si="46"/>
        <v>391</v>
      </c>
      <c r="H274" s="56">
        <f t="shared" si="47"/>
        <v>0.21953958450308816</v>
      </c>
      <c r="I274" s="6"/>
      <c r="J274" s="2">
        <f t="shared" si="48"/>
        <v>0.5906793935991016</v>
      </c>
      <c r="K274" s="2">
        <f t="shared" si="49"/>
        <v>0.37113980909601346</v>
      </c>
      <c r="L274" s="2">
        <f t="shared" si="50"/>
        <v>2.1897810218978103E-2</v>
      </c>
      <c r="M274" s="2">
        <f t="shared" si="51"/>
        <v>1.6282987085906836E-2</v>
      </c>
      <c r="N274" s="1">
        <v>1052</v>
      </c>
      <c r="O274" s="1">
        <v>661</v>
      </c>
      <c r="P274" s="1">
        <v>39</v>
      </c>
      <c r="Q274" s="1"/>
      <c r="R274" s="1"/>
      <c r="S274" s="1"/>
      <c r="T274" s="1">
        <v>3</v>
      </c>
      <c r="U274" s="1">
        <v>1</v>
      </c>
      <c r="V274" s="1">
        <v>25</v>
      </c>
      <c r="W274" s="1"/>
      <c r="X274" s="1"/>
      <c r="Y274" s="1"/>
      <c r="Z274" s="1"/>
      <c r="AA274" s="1"/>
      <c r="AB274" s="1"/>
      <c r="AG274" t="str">
        <f t="shared" si="52"/>
        <v>Bristol</v>
      </c>
      <c r="AH274" t="s">
        <v>319</v>
      </c>
      <c r="AI274">
        <v>1</v>
      </c>
      <c r="AK274" s="88">
        <v>50</v>
      </c>
      <c r="AL274" s="90">
        <v>1</v>
      </c>
      <c r="AM274" s="90">
        <v>15</v>
      </c>
      <c r="AN274" s="93">
        <v>9025</v>
      </c>
      <c r="AO274" s="93">
        <f t="shared" si="53"/>
        <v>50001</v>
      </c>
      <c r="AP274" s="7" t="s">
        <v>665</v>
      </c>
      <c r="AQ274">
        <f t="shared" si="54"/>
        <v>5009025</v>
      </c>
      <c r="AU274">
        <v>42.18</v>
      </c>
      <c r="AV274">
        <v>0.4</v>
      </c>
      <c r="AW274">
        <v>41.77</v>
      </c>
    </row>
    <row r="275" spans="1:49" hidden="1" outlineLevel="1">
      <c r="A275" t="s">
        <v>1011</v>
      </c>
      <c r="B275" s="7" t="s">
        <v>320</v>
      </c>
      <c r="C275" s="1">
        <f t="shared" si="44"/>
        <v>687</v>
      </c>
      <c r="D275" s="7">
        <f>IF(N275&gt;0, RANK(N275,(N275:P275,Q275:AE275)),0)</f>
        <v>1</v>
      </c>
      <c r="E275" s="7">
        <f>IF(O275&gt;0,RANK(O275,(N275:P275,Q275:AE275)),0)</f>
        <v>2</v>
      </c>
      <c r="F275" s="7">
        <f t="shared" si="45"/>
        <v>5</v>
      </c>
      <c r="G275" s="53">
        <f t="shared" si="46"/>
        <v>122</v>
      </c>
      <c r="H275" s="56">
        <f t="shared" si="47"/>
        <v>0.17758369723435224</v>
      </c>
      <c r="I275" s="6"/>
      <c r="J275" s="2">
        <f t="shared" si="48"/>
        <v>0.5691411935953421</v>
      </c>
      <c r="K275" s="2">
        <f t="shared" si="49"/>
        <v>0.3915574963609898</v>
      </c>
      <c r="L275" s="2">
        <f t="shared" si="50"/>
        <v>8.7336244541484712E-3</v>
      </c>
      <c r="M275" s="2">
        <f t="shared" si="51"/>
        <v>3.0567685589519632E-2</v>
      </c>
      <c r="N275" s="1">
        <v>391</v>
      </c>
      <c r="O275" s="1">
        <v>269</v>
      </c>
      <c r="P275" s="1">
        <v>6</v>
      </c>
      <c r="Q275" s="1"/>
      <c r="R275" s="1"/>
      <c r="S275" s="1"/>
      <c r="T275" s="1">
        <v>4</v>
      </c>
      <c r="U275" s="1">
        <v>7</v>
      </c>
      <c r="V275" s="1">
        <v>10</v>
      </c>
      <c r="W275" s="1"/>
      <c r="X275" s="1"/>
      <c r="Y275" s="1"/>
      <c r="Z275" s="1"/>
      <c r="AA275" s="1"/>
      <c r="AB275" s="1"/>
      <c r="AG275" t="str">
        <f t="shared" si="52"/>
        <v>Brookfield</v>
      </c>
      <c r="AH275" t="s">
        <v>983</v>
      </c>
      <c r="AI275">
        <v>1</v>
      </c>
      <c r="AK275" s="88">
        <v>50</v>
      </c>
      <c r="AL275" s="90">
        <v>17</v>
      </c>
      <c r="AM275" s="90">
        <v>15</v>
      </c>
      <c r="AN275" s="93">
        <v>9325</v>
      </c>
      <c r="AO275" s="93">
        <f t="shared" si="53"/>
        <v>50017</v>
      </c>
      <c r="AP275" s="7" t="s">
        <v>665</v>
      </c>
      <c r="AQ275">
        <f t="shared" si="54"/>
        <v>5009325</v>
      </c>
      <c r="AU275">
        <v>41.67</v>
      </c>
      <c r="AV275">
        <v>0.27</v>
      </c>
      <c r="AW275">
        <v>41.4</v>
      </c>
    </row>
    <row r="276" spans="1:49" hidden="1" outlineLevel="1">
      <c r="A276" t="s">
        <v>585</v>
      </c>
      <c r="B276" s="7" t="s">
        <v>320</v>
      </c>
      <c r="C276" s="1">
        <f t="shared" si="44"/>
        <v>260</v>
      </c>
      <c r="D276" s="7">
        <f>IF(N276&gt;0, RANK(N276,(N276:P276,Q276:AE276)),0)</f>
        <v>1</v>
      </c>
      <c r="E276" s="7">
        <f>IF(O276&gt;0,RANK(O276,(N276:P276,Q276:AE276)),0)</f>
        <v>2</v>
      </c>
      <c r="F276" s="7">
        <f t="shared" si="45"/>
        <v>3</v>
      </c>
      <c r="G276" s="53">
        <f t="shared" si="46"/>
        <v>101</v>
      </c>
      <c r="H276" s="56">
        <f t="shared" si="47"/>
        <v>0.38846153846153847</v>
      </c>
      <c r="I276" s="6"/>
      <c r="J276" s="2">
        <f t="shared" si="48"/>
        <v>0.66153846153846152</v>
      </c>
      <c r="K276" s="2">
        <f t="shared" si="49"/>
        <v>0.27307692307692305</v>
      </c>
      <c r="L276" s="2">
        <f t="shared" si="50"/>
        <v>3.8461538461538464E-2</v>
      </c>
      <c r="M276" s="2">
        <f t="shared" si="51"/>
        <v>2.6923076923076966E-2</v>
      </c>
      <c r="N276" s="1">
        <v>172</v>
      </c>
      <c r="O276" s="1">
        <v>71</v>
      </c>
      <c r="P276" s="1">
        <v>10</v>
      </c>
      <c r="Q276" s="1"/>
      <c r="R276" s="1"/>
      <c r="S276" s="1"/>
      <c r="T276" s="1">
        <v>1</v>
      </c>
      <c r="U276" s="1">
        <v>0</v>
      </c>
      <c r="V276" s="1">
        <v>6</v>
      </c>
      <c r="W276" s="1"/>
      <c r="X276" s="1"/>
      <c r="Y276" s="1"/>
      <c r="Z276" s="1"/>
      <c r="AA276" s="1"/>
      <c r="AB276" s="1"/>
      <c r="AG276" t="str">
        <f t="shared" si="52"/>
        <v>Brookline</v>
      </c>
      <c r="AH276" t="s">
        <v>105</v>
      </c>
      <c r="AI276">
        <v>1</v>
      </c>
      <c r="AK276" s="88">
        <v>50</v>
      </c>
      <c r="AL276" s="90">
        <v>25</v>
      </c>
      <c r="AM276" s="90">
        <v>15</v>
      </c>
      <c r="AN276" s="93">
        <v>9475</v>
      </c>
      <c r="AO276" s="93">
        <f t="shared" si="53"/>
        <v>50025</v>
      </c>
      <c r="AP276" s="7" t="s">
        <v>665</v>
      </c>
      <c r="AQ276">
        <f t="shared" si="54"/>
        <v>5009475</v>
      </c>
      <c r="AU276">
        <v>12.91</v>
      </c>
      <c r="AV276">
        <v>0</v>
      </c>
      <c r="AW276">
        <v>12.91</v>
      </c>
    </row>
    <row r="277" spans="1:49" hidden="1" outlineLevel="1">
      <c r="A277" t="s">
        <v>749</v>
      </c>
      <c r="B277" s="7" t="s">
        <v>320</v>
      </c>
      <c r="C277" s="1">
        <f t="shared" si="44"/>
        <v>377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 t="shared" si="45"/>
        <v>3</v>
      </c>
      <c r="G277" s="53">
        <f t="shared" si="46"/>
        <v>47</v>
      </c>
      <c r="H277" s="56">
        <f t="shared" si="47"/>
        <v>0.12466843501326259</v>
      </c>
      <c r="I277" s="6"/>
      <c r="J277" s="2">
        <f t="shared" si="48"/>
        <v>0.41644562334217505</v>
      </c>
      <c r="K277" s="2">
        <f t="shared" si="49"/>
        <v>0.54111405835543769</v>
      </c>
      <c r="L277" s="2">
        <f t="shared" si="50"/>
        <v>2.1220159151193633E-2</v>
      </c>
      <c r="M277" s="2">
        <f t="shared" si="51"/>
        <v>2.1220159151193626E-2</v>
      </c>
      <c r="N277" s="1">
        <v>157</v>
      </c>
      <c r="O277" s="1">
        <v>204</v>
      </c>
      <c r="P277" s="1">
        <v>8</v>
      </c>
      <c r="Q277" s="1"/>
      <c r="R277" s="1"/>
      <c r="S277" s="1"/>
      <c r="T277" s="1">
        <v>1</v>
      </c>
      <c r="U277" s="1">
        <v>0</v>
      </c>
      <c r="V277" s="1">
        <v>7</v>
      </c>
      <c r="W277" s="1"/>
      <c r="X277" s="1"/>
      <c r="Y277" s="1"/>
      <c r="Z277" s="1"/>
      <c r="AA277" s="1"/>
      <c r="AB277" s="1"/>
      <c r="AG277" t="str">
        <f t="shared" si="52"/>
        <v>Brownington</v>
      </c>
      <c r="AH277" t="s">
        <v>19</v>
      </c>
      <c r="AI277">
        <v>1</v>
      </c>
      <c r="AK277" s="88">
        <v>50</v>
      </c>
      <c r="AL277" s="90">
        <v>19</v>
      </c>
      <c r="AM277" s="90">
        <v>15</v>
      </c>
      <c r="AN277" s="93">
        <v>9850</v>
      </c>
      <c r="AO277" s="93">
        <f t="shared" si="53"/>
        <v>50019</v>
      </c>
      <c r="AP277" s="7" t="s">
        <v>665</v>
      </c>
      <c r="AQ277">
        <f t="shared" si="54"/>
        <v>5009850</v>
      </c>
      <c r="AU277">
        <v>28.43</v>
      </c>
      <c r="AV277">
        <v>0.14000000000000001</v>
      </c>
      <c r="AW277">
        <v>28.28</v>
      </c>
    </row>
    <row r="278" spans="1:49" hidden="1" outlineLevel="1">
      <c r="A278" t="s">
        <v>44</v>
      </c>
      <c r="B278" s="7" t="s">
        <v>320</v>
      </c>
      <c r="C278" s="1">
        <f t="shared" si="44"/>
        <v>57</v>
      </c>
      <c r="D278" s="7">
        <f>IF(N278&gt;0, RANK(N278,(N278:P278,Q278:AE278)),0)</f>
        <v>1</v>
      </c>
      <c r="E278" s="7">
        <f>IF(O278&gt;0,RANK(O278,(N278:P278,Q278:AE278)),0)</f>
        <v>2</v>
      </c>
      <c r="F278" s="7">
        <f t="shared" si="45"/>
        <v>3</v>
      </c>
      <c r="G278" s="53">
        <f t="shared" si="46"/>
        <v>20</v>
      </c>
      <c r="H278" s="56">
        <f t="shared" si="47"/>
        <v>0.35087719298245612</v>
      </c>
      <c r="I278" s="6"/>
      <c r="J278" s="2">
        <f t="shared" si="48"/>
        <v>0.63157894736842102</v>
      </c>
      <c r="K278" s="2">
        <f t="shared" si="49"/>
        <v>0.2807017543859649</v>
      </c>
      <c r="L278" s="2">
        <f t="shared" si="50"/>
        <v>5.2631578947368418E-2</v>
      </c>
      <c r="M278" s="2">
        <f t="shared" si="51"/>
        <v>3.5087719298245668E-2</v>
      </c>
      <c r="N278" s="1">
        <v>36</v>
      </c>
      <c r="O278" s="1">
        <v>16</v>
      </c>
      <c r="P278" s="1">
        <v>3</v>
      </c>
      <c r="Q278" s="1"/>
      <c r="R278" s="1"/>
      <c r="S278" s="1"/>
      <c r="T278" s="1">
        <v>0</v>
      </c>
      <c r="U278" s="1">
        <v>1</v>
      </c>
      <c r="V278" s="1">
        <v>1</v>
      </c>
      <c r="W278" s="1"/>
      <c r="X278" s="1"/>
      <c r="Y278" s="1"/>
      <c r="Z278" s="1"/>
      <c r="AA278" s="1"/>
      <c r="AB278" s="1"/>
      <c r="AG278" t="str">
        <f t="shared" si="52"/>
        <v>Brunswick</v>
      </c>
      <c r="AH278" t="s">
        <v>98</v>
      </c>
      <c r="AI278">
        <v>1</v>
      </c>
      <c r="AK278" s="88">
        <v>50</v>
      </c>
      <c r="AL278" s="90">
        <v>9</v>
      </c>
      <c r="AM278" s="90">
        <v>25</v>
      </c>
      <c r="AN278" s="93">
        <v>10075</v>
      </c>
      <c r="AO278" s="93">
        <f t="shared" si="53"/>
        <v>50009</v>
      </c>
      <c r="AP278" s="7" t="s">
        <v>665</v>
      </c>
      <c r="AQ278">
        <f t="shared" si="54"/>
        <v>5010075</v>
      </c>
      <c r="AU278">
        <v>26</v>
      </c>
      <c r="AV278">
        <v>0.3</v>
      </c>
      <c r="AW278">
        <v>25.69</v>
      </c>
    </row>
    <row r="279" spans="1:49" hidden="1" outlineLevel="1">
      <c r="A279" t="s">
        <v>305</v>
      </c>
      <c r="B279" s="7" t="s">
        <v>320</v>
      </c>
      <c r="C279" s="1">
        <f t="shared" si="44"/>
        <v>755</v>
      </c>
      <c r="D279" s="7">
        <f>IF(N279&gt;0, RANK(N279,(N279:P279,Q279:AE279)),0)</f>
        <v>1</v>
      </c>
      <c r="E279" s="7">
        <f>IF(O279&gt;0,RANK(O279,(N279:P279,Q279:AE279)),0)</f>
        <v>2</v>
      </c>
      <c r="F279" s="7">
        <f t="shared" si="45"/>
        <v>3</v>
      </c>
      <c r="G279" s="53">
        <f t="shared" si="46"/>
        <v>15</v>
      </c>
      <c r="H279" s="56">
        <f t="shared" si="47"/>
        <v>1.9867549668874173E-2</v>
      </c>
      <c r="I279" s="6"/>
      <c r="J279" s="2">
        <f t="shared" si="48"/>
        <v>0.48741721854304637</v>
      </c>
      <c r="K279" s="2">
        <f t="shared" si="49"/>
        <v>0.46754966887417221</v>
      </c>
      <c r="L279" s="2">
        <f t="shared" si="50"/>
        <v>2.5165562913907286E-2</v>
      </c>
      <c r="M279" s="2">
        <f t="shared" si="51"/>
        <v>1.986754966887419E-2</v>
      </c>
      <c r="N279" s="1">
        <v>368</v>
      </c>
      <c r="O279" s="1">
        <v>353</v>
      </c>
      <c r="P279" s="1">
        <v>19</v>
      </c>
      <c r="Q279" s="1"/>
      <c r="R279" s="1"/>
      <c r="S279" s="1"/>
      <c r="T279" s="1">
        <v>2</v>
      </c>
      <c r="U279" s="1">
        <v>2</v>
      </c>
      <c r="V279" s="1">
        <v>11</v>
      </c>
      <c r="W279" s="1"/>
      <c r="X279" s="1"/>
      <c r="Y279" s="1"/>
      <c r="Z279" s="1"/>
      <c r="AA279" s="1"/>
      <c r="AB279" s="1"/>
      <c r="AG279" t="str">
        <f t="shared" si="52"/>
        <v>Burke</v>
      </c>
      <c r="AH279" t="s">
        <v>322</v>
      </c>
      <c r="AI279">
        <v>1</v>
      </c>
      <c r="AK279" s="88">
        <v>50</v>
      </c>
      <c r="AL279" s="90">
        <v>5</v>
      </c>
      <c r="AM279" s="90">
        <v>10</v>
      </c>
      <c r="AN279" s="93">
        <v>10450</v>
      </c>
      <c r="AO279" s="93">
        <f t="shared" si="53"/>
        <v>50005</v>
      </c>
      <c r="AP279" s="7" t="s">
        <v>665</v>
      </c>
      <c r="AQ279">
        <f t="shared" si="54"/>
        <v>5010450</v>
      </c>
      <c r="AU279">
        <v>34.06</v>
      </c>
      <c r="AV279">
        <v>0.01</v>
      </c>
      <c r="AW279">
        <v>34.049999999999997</v>
      </c>
    </row>
    <row r="280" spans="1:49" hidden="1" outlineLevel="1">
      <c r="A280" t="s">
        <v>1012</v>
      </c>
      <c r="B280" s="7" t="s">
        <v>320</v>
      </c>
      <c r="C280" s="1">
        <f t="shared" si="44"/>
        <v>17087</v>
      </c>
      <c r="D280" s="7">
        <f>IF(N280&gt;0, RANK(N280,(N280:P280,Q280:AE280)),0)</f>
        <v>1</v>
      </c>
      <c r="E280" s="7">
        <f>IF(O280&gt;0,RANK(O280,(N280:P280,Q280:AE280)),0)</f>
        <v>2</v>
      </c>
      <c r="F280" s="7">
        <f t="shared" si="45"/>
        <v>4</v>
      </c>
      <c r="G280" s="53">
        <f t="shared" si="46"/>
        <v>9909</v>
      </c>
      <c r="H280" s="56">
        <f t="shared" si="47"/>
        <v>0.5799145549247966</v>
      </c>
      <c r="I280" s="6"/>
      <c r="J280" s="2">
        <f t="shared" si="48"/>
        <v>0.75776906420085444</v>
      </c>
      <c r="K280" s="2">
        <f t="shared" si="49"/>
        <v>0.17785450927605781</v>
      </c>
      <c r="L280" s="2">
        <f t="shared" si="50"/>
        <v>2.3994849885878154E-2</v>
      </c>
      <c r="M280" s="2">
        <f t="shared" si="51"/>
        <v>4.03815766372096E-2</v>
      </c>
      <c r="N280" s="1">
        <v>12948</v>
      </c>
      <c r="O280" s="1">
        <v>3039</v>
      </c>
      <c r="P280" s="1">
        <v>410</v>
      </c>
      <c r="Q280" s="1"/>
      <c r="R280" s="1"/>
      <c r="S280" s="1"/>
      <c r="T280" s="1">
        <v>72</v>
      </c>
      <c r="U280" s="1">
        <v>82</v>
      </c>
      <c r="V280" s="1">
        <v>536</v>
      </c>
      <c r="W280" s="1"/>
      <c r="X280" s="1"/>
      <c r="Y280" s="1"/>
      <c r="Z280" s="1"/>
      <c r="AA280" s="1"/>
      <c r="AB280" s="1"/>
      <c r="AG280" t="str">
        <f t="shared" si="52"/>
        <v>Burlington</v>
      </c>
      <c r="AH280" t="s">
        <v>323</v>
      </c>
      <c r="AI280">
        <v>1</v>
      </c>
      <c r="AK280" s="88">
        <v>50</v>
      </c>
      <c r="AL280" s="90">
        <v>7</v>
      </c>
      <c r="AM280" s="90">
        <v>15</v>
      </c>
      <c r="AN280" s="93">
        <v>10675</v>
      </c>
      <c r="AO280" s="93">
        <f t="shared" si="53"/>
        <v>50007</v>
      </c>
      <c r="AP280" s="7" t="s">
        <v>146</v>
      </c>
      <c r="AQ280">
        <f t="shared" si="54"/>
        <v>5010675</v>
      </c>
      <c r="AU280">
        <v>15.48</v>
      </c>
      <c r="AV280">
        <v>4.92</v>
      </c>
      <c r="AW280">
        <v>10.56</v>
      </c>
    </row>
    <row r="281" spans="1:49" hidden="1" outlineLevel="1">
      <c r="A281" t="s">
        <v>869</v>
      </c>
      <c r="B281" s="7" t="s">
        <v>320</v>
      </c>
      <c r="C281" s="1">
        <f t="shared" si="44"/>
        <v>727</v>
      </c>
      <c r="D281" s="7">
        <f>IF(N281&gt;0, RANK(N281,(N281:P281,Q281:AE281)),0)</f>
        <v>1</v>
      </c>
      <c r="E281" s="7">
        <f>IF(O281&gt;0,RANK(O281,(N281:P281,Q281:AE281)),0)</f>
        <v>2</v>
      </c>
      <c r="F281" s="7">
        <f t="shared" si="45"/>
        <v>3</v>
      </c>
      <c r="G281" s="53">
        <f t="shared" si="46"/>
        <v>158</v>
      </c>
      <c r="H281" s="56">
        <f t="shared" si="47"/>
        <v>0.2173314993122421</v>
      </c>
      <c r="I281" s="6"/>
      <c r="J281" s="2">
        <f t="shared" si="48"/>
        <v>0.57496561210453923</v>
      </c>
      <c r="K281" s="2">
        <f t="shared" si="49"/>
        <v>0.35763411279229712</v>
      </c>
      <c r="L281" s="2">
        <f t="shared" si="50"/>
        <v>3.1636863823933978E-2</v>
      </c>
      <c r="M281" s="2">
        <f t="shared" si="51"/>
        <v>3.5763411279229676E-2</v>
      </c>
      <c r="N281" s="1">
        <v>418</v>
      </c>
      <c r="O281" s="1">
        <v>260</v>
      </c>
      <c r="P281" s="1">
        <v>23</v>
      </c>
      <c r="Q281" s="1"/>
      <c r="R281" s="1"/>
      <c r="S281" s="1"/>
      <c r="T281" s="1">
        <v>2</v>
      </c>
      <c r="U281" s="1">
        <v>6</v>
      </c>
      <c r="V281" s="1">
        <v>18</v>
      </c>
      <c r="W281" s="1"/>
      <c r="X281" s="1"/>
      <c r="Y281" s="1"/>
      <c r="Z281" s="1"/>
      <c r="AA281" s="1"/>
      <c r="AB281" s="1"/>
      <c r="AG281" t="str">
        <f t="shared" si="52"/>
        <v>Cabot</v>
      </c>
      <c r="AH281" t="s">
        <v>393</v>
      </c>
      <c r="AI281">
        <v>1</v>
      </c>
      <c r="AK281" s="88">
        <v>50</v>
      </c>
      <c r="AL281" s="90">
        <v>23</v>
      </c>
      <c r="AM281" s="90">
        <v>20</v>
      </c>
      <c r="AN281" s="93">
        <v>11125</v>
      </c>
      <c r="AO281" s="93">
        <f t="shared" si="53"/>
        <v>50023</v>
      </c>
      <c r="AP281" s="7" t="s">
        <v>665</v>
      </c>
      <c r="AQ281">
        <f t="shared" si="54"/>
        <v>5011125</v>
      </c>
      <c r="AU281">
        <v>38.53</v>
      </c>
      <c r="AV281">
        <v>1.24</v>
      </c>
      <c r="AW281">
        <v>37.29</v>
      </c>
    </row>
    <row r="282" spans="1:49" hidden="1" outlineLevel="1">
      <c r="A282" t="s">
        <v>688</v>
      </c>
      <c r="B282" s="7" t="s">
        <v>320</v>
      </c>
      <c r="C282" s="1">
        <f t="shared" si="44"/>
        <v>986</v>
      </c>
      <c r="D282" s="7">
        <f>IF(N282&gt;0, RANK(N282,(N282:P282,Q282:AE282)),0)</f>
        <v>1</v>
      </c>
      <c r="E282" s="7">
        <f>IF(O282&gt;0,RANK(O282,(N282:P282,Q282:AE282)),0)</f>
        <v>2</v>
      </c>
      <c r="F282" s="7">
        <f t="shared" si="45"/>
        <v>4</v>
      </c>
      <c r="G282" s="53">
        <f t="shared" si="46"/>
        <v>374</v>
      </c>
      <c r="H282" s="56">
        <f t="shared" si="47"/>
        <v>0.37931034482758619</v>
      </c>
      <c r="I282" s="6"/>
      <c r="J282" s="2">
        <f t="shared" si="48"/>
        <v>0.67038539553752541</v>
      </c>
      <c r="K282" s="2">
        <f t="shared" si="49"/>
        <v>0.29107505070993916</v>
      </c>
      <c r="L282" s="2">
        <f t="shared" si="50"/>
        <v>1.0141987829614604E-2</v>
      </c>
      <c r="M282" s="2">
        <f t="shared" si="51"/>
        <v>2.8397565922920823E-2</v>
      </c>
      <c r="N282" s="1">
        <v>661</v>
      </c>
      <c r="O282" s="1">
        <v>287</v>
      </c>
      <c r="P282" s="1">
        <v>10</v>
      </c>
      <c r="Q282" s="1"/>
      <c r="R282" s="1"/>
      <c r="S282" s="1"/>
      <c r="T282" s="1">
        <v>3</v>
      </c>
      <c r="U282" s="1">
        <v>15</v>
      </c>
      <c r="V282" s="1">
        <v>10</v>
      </c>
      <c r="W282" s="1"/>
      <c r="X282" s="1"/>
      <c r="Y282" s="1"/>
      <c r="Z282" s="1"/>
      <c r="AA282" s="1"/>
      <c r="AB282" s="1"/>
      <c r="AG282" t="str">
        <f t="shared" si="52"/>
        <v>Calais</v>
      </c>
      <c r="AH282" t="s">
        <v>393</v>
      </c>
      <c r="AI282">
        <v>1</v>
      </c>
      <c r="AK282" s="88">
        <v>50</v>
      </c>
      <c r="AL282" s="90">
        <v>23</v>
      </c>
      <c r="AM282" s="90">
        <v>25</v>
      </c>
      <c r="AN282" s="93">
        <v>11350</v>
      </c>
      <c r="AO282" s="93">
        <f t="shared" si="53"/>
        <v>50023</v>
      </c>
      <c r="AP282" s="7" t="s">
        <v>665</v>
      </c>
      <c r="AQ282">
        <f t="shared" si="54"/>
        <v>5011350</v>
      </c>
      <c r="AU282">
        <v>38.58</v>
      </c>
      <c r="AV282">
        <v>0.56000000000000005</v>
      </c>
      <c r="AW282">
        <v>38.020000000000003</v>
      </c>
    </row>
    <row r="283" spans="1:49" hidden="1" outlineLevel="1">
      <c r="A283" t="s">
        <v>689</v>
      </c>
      <c r="B283" s="7" t="s">
        <v>320</v>
      </c>
      <c r="C283" s="1">
        <f t="shared" si="44"/>
        <v>1874</v>
      </c>
      <c r="D283" s="7">
        <f>IF(N283&gt;0, RANK(N283,(N283:P283,Q283:AE283)),0)</f>
        <v>1</v>
      </c>
      <c r="E283" s="7">
        <f>IF(O283&gt;0,RANK(O283,(N283:P283,Q283:AE283)),0)</f>
        <v>2</v>
      </c>
      <c r="F283" s="7">
        <f t="shared" si="45"/>
        <v>4</v>
      </c>
      <c r="G283" s="53">
        <f t="shared" si="46"/>
        <v>459</v>
      </c>
      <c r="H283" s="56">
        <f t="shared" si="47"/>
        <v>0.24493062966915688</v>
      </c>
      <c r="I283" s="6"/>
      <c r="J283" s="2">
        <f t="shared" si="48"/>
        <v>0.59765208110992529</v>
      </c>
      <c r="K283" s="2">
        <f t="shared" si="49"/>
        <v>0.35272145144076839</v>
      </c>
      <c r="L283" s="2">
        <f t="shared" si="50"/>
        <v>1.9743863393810034E-2</v>
      </c>
      <c r="M283" s="2">
        <f t="shared" si="51"/>
        <v>2.9882604055496288E-2</v>
      </c>
      <c r="N283" s="1">
        <v>1120</v>
      </c>
      <c r="O283" s="1">
        <v>661</v>
      </c>
      <c r="P283" s="1">
        <v>37</v>
      </c>
      <c r="Q283" s="1"/>
      <c r="R283" s="1"/>
      <c r="S283" s="1"/>
      <c r="T283" s="1">
        <v>5</v>
      </c>
      <c r="U283" s="1">
        <v>3</v>
      </c>
      <c r="V283" s="1">
        <v>48</v>
      </c>
      <c r="W283" s="1"/>
      <c r="X283" s="1"/>
      <c r="Y283" s="1"/>
      <c r="Z283" s="1"/>
      <c r="AA283" s="1"/>
      <c r="AB283" s="1"/>
      <c r="AG283" t="str">
        <f t="shared" si="52"/>
        <v>Cambridge</v>
      </c>
      <c r="AH283" t="s">
        <v>18</v>
      </c>
      <c r="AI283">
        <v>1</v>
      </c>
      <c r="AK283" s="88">
        <v>50</v>
      </c>
      <c r="AL283" s="90">
        <v>15</v>
      </c>
      <c r="AM283" s="90">
        <v>10</v>
      </c>
      <c r="AN283" s="93">
        <v>11500</v>
      </c>
      <c r="AO283" s="93">
        <f t="shared" si="53"/>
        <v>50015</v>
      </c>
      <c r="AP283" s="7" t="s">
        <v>665</v>
      </c>
      <c r="AQ283">
        <f t="shared" si="54"/>
        <v>5011500</v>
      </c>
      <c r="AU283">
        <v>63.68</v>
      </c>
      <c r="AV283">
        <v>0.01</v>
      </c>
      <c r="AW283">
        <v>63.66</v>
      </c>
    </row>
    <row r="284" spans="1:49" hidden="1" outlineLevel="1">
      <c r="A284" t="s">
        <v>1013</v>
      </c>
      <c r="B284" s="7" t="s">
        <v>320</v>
      </c>
      <c r="C284" s="1">
        <f t="shared" si="44"/>
        <v>402</v>
      </c>
      <c r="D284" s="7">
        <f>IF(N284&gt;0, RANK(N284,(N284:P284,Q284:AE284)),0)</f>
        <v>1</v>
      </c>
      <c r="E284" s="7">
        <f>IF(O284&gt;0,RANK(O284,(N284:P284,Q284:AE284)),0)</f>
        <v>2</v>
      </c>
      <c r="F284" s="7">
        <f t="shared" si="45"/>
        <v>3</v>
      </c>
      <c r="G284" s="53">
        <f t="shared" si="46"/>
        <v>34</v>
      </c>
      <c r="H284" s="56">
        <f t="shared" si="47"/>
        <v>8.45771144278607E-2</v>
      </c>
      <c r="I284" s="6"/>
      <c r="J284" s="2">
        <f t="shared" si="48"/>
        <v>0.5074626865671642</v>
      </c>
      <c r="K284" s="2">
        <f t="shared" si="49"/>
        <v>0.4228855721393035</v>
      </c>
      <c r="L284" s="2">
        <f t="shared" si="50"/>
        <v>4.228855721393035E-2</v>
      </c>
      <c r="M284" s="2">
        <f t="shared" si="51"/>
        <v>2.7363184079601949E-2</v>
      </c>
      <c r="N284" s="1">
        <v>204</v>
      </c>
      <c r="O284" s="1">
        <v>170</v>
      </c>
      <c r="P284" s="1">
        <v>17</v>
      </c>
      <c r="Q284" s="1"/>
      <c r="R284" s="1"/>
      <c r="S284" s="1"/>
      <c r="T284" s="1">
        <v>0</v>
      </c>
      <c r="U284" s="1">
        <v>0</v>
      </c>
      <c r="V284" s="1">
        <v>11</v>
      </c>
      <c r="W284" s="1"/>
      <c r="X284" s="1"/>
      <c r="Y284" s="1"/>
      <c r="Z284" s="1"/>
      <c r="AA284" s="1"/>
      <c r="AB284" s="1"/>
      <c r="AG284" t="str">
        <f t="shared" si="52"/>
        <v>Canaan</v>
      </c>
      <c r="AH284" t="s">
        <v>98</v>
      </c>
      <c r="AI284">
        <v>1</v>
      </c>
      <c r="AK284" s="88">
        <v>50</v>
      </c>
      <c r="AL284" s="90">
        <v>9</v>
      </c>
      <c r="AM284" s="90">
        <v>30</v>
      </c>
      <c r="AN284" s="93">
        <v>11800</v>
      </c>
      <c r="AO284" s="93">
        <f t="shared" si="53"/>
        <v>50009</v>
      </c>
      <c r="AP284" s="7" t="s">
        <v>665</v>
      </c>
      <c r="AQ284">
        <f t="shared" si="54"/>
        <v>5011800</v>
      </c>
      <c r="AU284">
        <v>33.380000000000003</v>
      </c>
      <c r="AV284">
        <v>0.17</v>
      </c>
      <c r="AW284">
        <v>33.200000000000003</v>
      </c>
    </row>
    <row r="285" spans="1:49" hidden="1" outlineLevel="1">
      <c r="A285" t="s">
        <v>870</v>
      </c>
      <c r="B285" s="7" t="s">
        <v>320</v>
      </c>
      <c r="C285" s="1">
        <f t="shared" si="44"/>
        <v>1695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 t="shared" si="45"/>
        <v>3</v>
      </c>
      <c r="G285" s="53">
        <f t="shared" si="46"/>
        <v>107</v>
      </c>
      <c r="H285" s="56">
        <f t="shared" si="47"/>
        <v>6.3126843657817108E-2</v>
      </c>
      <c r="I285" s="6"/>
      <c r="J285" s="2">
        <f t="shared" si="48"/>
        <v>0.44542772861356933</v>
      </c>
      <c r="K285" s="2">
        <f t="shared" si="49"/>
        <v>0.50855457227138645</v>
      </c>
      <c r="L285" s="2">
        <f t="shared" si="50"/>
        <v>2.1238938053097345E-2</v>
      </c>
      <c r="M285" s="2">
        <f t="shared" si="51"/>
        <v>2.477876106194693E-2</v>
      </c>
      <c r="N285" s="1">
        <v>755</v>
      </c>
      <c r="O285" s="1">
        <v>862</v>
      </c>
      <c r="P285" s="1">
        <v>36</v>
      </c>
      <c r="Q285" s="1"/>
      <c r="R285" s="1"/>
      <c r="S285" s="1"/>
      <c r="T285" s="1">
        <v>13</v>
      </c>
      <c r="U285" s="1">
        <v>4</v>
      </c>
      <c r="V285" s="1">
        <v>25</v>
      </c>
      <c r="W285" s="1"/>
      <c r="X285" s="1"/>
      <c r="Y285" s="1"/>
      <c r="Z285" s="1"/>
      <c r="AA285" s="1"/>
      <c r="AB285" s="1"/>
      <c r="AG285" t="str">
        <f t="shared" si="52"/>
        <v>Castleton</v>
      </c>
      <c r="AH285" t="s">
        <v>104</v>
      </c>
      <c r="AI285">
        <v>1</v>
      </c>
      <c r="AK285" s="88">
        <v>50</v>
      </c>
      <c r="AL285" s="90">
        <v>21</v>
      </c>
      <c r="AM285" s="90">
        <v>15</v>
      </c>
      <c r="AN285" s="93">
        <v>11950</v>
      </c>
      <c r="AO285" s="93">
        <f t="shared" si="53"/>
        <v>50021</v>
      </c>
      <c r="AP285" s="7" t="s">
        <v>665</v>
      </c>
      <c r="AQ285">
        <f t="shared" si="54"/>
        <v>5011950</v>
      </c>
      <c r="AU285">
        <v>42.36</v>
      </c>
      <c r="AV285">
        <v>3.33</v>
      </c>
      <c r="AW285">
        <v>39.020000000000003</v>
      </c>
    </row>
    <row r="286" spans="1:49" hidden="1" outlineLevel="1">
      <c r="A286" t="s">
        <v>871</v>
      </c>
      <c r="B286" s="7" t="s">
        <v>320</v>
      </c>
      <c r="C286" s="1">
        <f t="shared" si="44"/>
        <v>664</v>
      </c>
      <c r="D286" s="7">
        <f>IF(N286&gt;0, RANK(N286,(N286:P286,Q286:AE286)),0)</f>
        <v>1</v>
      </c>
      <c r="E286" s="7">
        <f>IF(O286&gt;0,RANK(O286,(N286:P286,Q286:AE286)),0)</f>
        <v>2</v>
      </c>
      <c r="F286" s="7">
        <f t="shared" si="45"/>
        <v>4</v>
      </c>
      <c r="G286" s="53">
        <f t="shared" si="46"/>
        <v>72</v>
      </c>
      <c r="H286" s="56">
        <f t="shared" si="47"/>
        <v>0.10843373493975904</v>
      </c>
      <c r="I286" s="6"/>
      <c r="J286" s="2">
        <f t="shared" si="48"/>
        <v>0.52409638554216864</v>
      </c>
      <c r="K286" s="2">
        <f t="shared" si="49"/>
        <v>0.41566265060240964</v>
      </c>
      <c r="L286" s="2">
        <f t="shared" si="50"/>
        <v>1.6566265060240965E-2</v>
      </c>
      <c r="M286" s="2">
        <f t="shared" si="51"/>
        <v>4.3674698795180752E-2</v>
      </c>
      <c r="N286" s="1">
        <v>348</v>
      </c>
      <c r="O286" s="1">
        <v>276</v>
      </c>
      <c r="P286" s="1">
        <v>11</v>
      </c>
      <c r="Q286" s="1"/>
      <c r="R286" s="1"/>
      <c r="S286" s="1"/>
      <c r="T286" s="1">
        <v>3</v>
      </c>
      <c r="U286" s="1">
        <v>2</v>
      </c>
      <c r="V286" s="1">
        <v>24</v>
      </c>
      <c r="W286" s="1"/>
      <c r="X286" s="1"/>
      <c r="Y286" s="1"/>
      <c r="Z286" s="1"/>
      <c r="AA286" s="1"/>
      <c r="AB286" s="1"/>
      <c r="AG286" t="str">
        <f t="shared" si="52"/>
        <v>Cavendish</v>
      </c>
      <c r="AH286" t="s">
        <v>106</v>
      </c>
      <c r="AI286">
        <v>1</v>
      </c>
      <c r="AK286" s="88">
        <v>50</v>
      </c>
      <c r="AL286" s="90">
        <v>27</v>
      </c>
      <c r="AM286" s="90">
        <v>30</v>
      </c>
      <c r="AN286" s="93">
        <v>12250</v>
      </c>
      <c r="AO286" s="93">
        <f t="shared" si="53"/>
        <v>50027</v>
      </c>
      <c r="AP286" s="7" t="s">
        <v>665</v>
      </c>
      <c r="AQ286">
        <f t="shared" si="54"/>
        <v>5012250</v>
      </c>
      <c r="AU286">
        <v>39.69</v>
      </c>
      <c r="AV286">
        <v>0.05</v>
      </c>
      <c r="AW286">
        <v>39.64</v>
      </c>
    </row>
    <row r="287" spans="1:49" hidden="1" outlineLevel="1">
      <c r="A287" t="s">
        <v>883</v>
      </c>
      <c r="B287" s="7" t="s">
        <v>320</v>
      </c>
      <c r="C287" s="1">
        <f t="shared" si="44"/>
        <v>430</v>
      </c>
      <c r="D287" s="7">
        <f>IF(N287&gt;0, RANK(N287,(N287:P287,Q287:AE287)),0)</f>
        <v>2</v>
      </c>
      <c r="E287" s="7">
        <f>IF(O287&gt;0,RANK(O287,(N287:P287,Q287:AE287)),0)</f>
        <v>1</v>
      </c>
      <c r="F287" s="7">
        <f t="shared" si="45"/>
        <v>3</v>
      </c>
      <c r="G287" s="53">
        <f t="shared" si="46"/>
        <v>23</v>
      </c>
      <c r="H287" s="56">
        <f t="shared" si="47"/>
        <v>5.3488372093023255E-2</v>
      </c>
      <c r="I287" s="6"/>
      <c r="J287" s="2">
        <f t="shared" si="48"/>
        <v>0.43953488372093025</v>
      </c>
      <c r="K287" s="2">
        <f t="shared" si="49"/>
        <v>0.49302325581395351</v>
      </c>
      <c r="L287" s="2">
        <f t="shared" si="50"/>
        <v>3.255813953488372E-2</v>
      </c>
      <c r="M287" s="2">
        <f t="shared" si="51"/>
        <v>3.4883720930232467E-2</v>
      </c>
      <c r="N287" s="1">
        <v>189</v>
      </c>
      <c r="O287" s="1">
        <v>212</v>
      </c>
      <c r="P287" s="1">
        <v>14</v>
      </c>
      <c r="Q287" s="1"/>
      <c r="R287" s="1"/>
      <c r="S287" s="1"/>
      <c r="T287" s="1">
        <v>2</v>
      </c>
      <c r="U287" s="1">
        <v>6</v>
      </c>
      <c r="V287" s="1">
        <v>7</v>
      </c>
      <c r="W287" s="1"/>
      <c r="X287" s="1"/>
      <c r="Y287" s="1"/>
      <c r="Z287" s="1"/>
      <c r="AA287" s="1"/>
      <c r="AB287" s="1"/>
      <c r="AG287" t="str">
        <f t="shared" si="52"/>
        <v>Charleston</v>
      </c>
      <c r="AH287" t="s">
        <v>19</v>
      </c>
      <c r="AI287">
        <v>1</v>
      </c>
      <c r="AK287" s="88">
        <v>50</v>
      </c>
      <c r="AL287" s="90">
        <v>19</v>
      </c>
      <c r="AM287" s="90">
        <v>20</v>
      </c>
      <c r="AN287" s="93">
        <v>13150</v>
      </c>
      <c r="AO287" s="93">
        <f t="shared" si="53"/>
        <v>50019</v>
      </c>
      <c r="AP287" s="7" t="s">
        <v>665</v>
      </c>
      <c r="AQ287">
        <f t="shared" si="54"/>
        <v>5013150</v>
      </c>
      <c r="AU287">
        <v>38.6</v>
      </c>
      <c r="AV287">
        <v>1.1299999999999999</v>
      </c>
      <c r="AW287">
        <v>37.479999999999997</v>
      </c>
    </row>
    <row r="288" spans="1:49" hidden="1" outlineLevel="1">
      <c r="A288" t="s">
        <v>884</v>
      </c>
      <c r="B288" s="7" t="s">
        <v>320</v>
      </c>
      <c r="C288" s="1">
        <f t="shared" si="44"/>
        <v>2369</v>
      </c>
      <c r="D288" s="7">
        <f>IF(N288&gt;0, RANK(N288,(N288:P288,Q288:AE288)),0)</f>
        <v>1</v>
      </c>
      <c r="E288" s="7">
        <f>IF(O288&gt;0,RANK(O288,(N288:P288,Q288:AE288)),0)</f>
        <v>2</v>
      </c>
      <c r="F288" s="7">
        <f t="shared" si="45"/>
        <v>3</v>
      </c>
      <c r="G288" s="53">
        <f t="shared" si="46"/>
        <v>737</v>
      </c>
      <c r="H288" s="56">
        <f t="shared" si="47"/>
        <v>0.31110173068805402</v>
      </c>
      <c r="I288" s="6"/>
      <c r="J288" s="2">
        <f t="shared" si="48"/>
        <v>0.64035457999155765</v>
      </c>
      <c r="K288" s="2">
        <f t="shared" si="49"/>
        <v>0.32925284930350357</v>
      </c>
      <c r="L288" s="2">
        <f t="shared" si="50"/>
        <v>1.4352047277332207E-2</v>
      </c>
      <c r="M288" s="2">
        <f t="shared" si="51"/>
        <v>1.6040523427606576E-2</v>
      </c>
      <c r="N288" s="1">
        <v>1517</v>
      </c>
      <c r="O288" s="1">
        <v>780</v>
      </c>
      <c r="P288" s="1">
        <v>34</v>
      </c>
      <c r="Q288" s="1"/>
      <c r="R288" s="1"/>
      <c r="S288" s="1"/>
      <c r="T288" s="1">
        <v>5</v>
      </c>
      <c r="U288" s="1">
        <v>4</v>
      </c>
      <c r="V288" s="1">
        <v>29</v>
      </c>
      <c r="W288" s="1"/>
      <c r="X288" s="1"/>
      <c r="Y288" s="1"/>
      <c r="Z288" s="1"/>
      <c r="AA288" s="1"/>
      <c r="AB288" s="1"/>
      <c r="AG288" t="str">
        <f t="shared" si="52"/>
        <v>Charlotte</v>
      </c>
      <c r="AH288" t="s">
        <v>323</v>
      </c>
      <c r="AI288">
        <v>1</v>
      </c>
      <c r="AK288" s="88">
        <v>50</v>
      </c>
      <c r="AL288" s="90">
        <v>7</v>
      </c>
      <c r="AM288" s="90">
        <v>20</v>
      </c>
      <c r="AN288" s="93">
        <v>13300</v>
      </c>
      <c r="AO288" s="93">
        <f t="shared" si="53"/>
        <v>50007</v>
      </c>
      <c r="AP288" s="7" t="s">
        <v>665</v>
      </c>
      <c r="AQ288">
        <f t="shared" si="54"/>
        <v>5013300</v>
      </c>
      <c r="AU288">
        <v>50.44</v>
      </c>
      <c r="AV288">
        <v>8.9600000000000009</v>
      </c>
      <c r="AW288">
        <v>41.48</v>
      </c>
    </row>
    <row r="289" spans="1:49" hidden="1" outlineLevel="1">
      <c r="A289" t="s">
        <v>885</v>
      </c>
      <c r="B289" s="7" t="s">
        <v>320</v>
      </c>
      <c r="C289" s="1">
        <f t="shared" si="44"/>
        <v>622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 t="shared" si="45"/>
        <v>3</v>
      </c>
      <c r="G289" s="53">
        <f t="shared" si="46"/>
        <v>23</v>
      </c>
      <c r="H289" s="56">
        <f t="shared" si="47"/>
        <v>3.6977491961414789E-2</v>
      </c>
      <c r="I289" s="6"/>
      <c r="J289" s="2">
        <f t="shared" si="48"/>
        <v>0.46945337620578781</v>
      </c>
      <c r="K289" s="2">
        <f t="shared" si="49"/>
        <v>0.50643086816720262</v>
      </c>
      <c r="L289" s="2">
        <f t="shared" si="50"/>
        <v>9.6463022508038593E-3</v>
      </c>
      <c r="M289" s="2">
        <f t="shared" si="51"/>
        <v>1.4469453376205768E-2</v>
      </c>
      <c r="N289" s="1">
        <v>292</v>
      </c>
      <c r="O289" s="1">
        <v>315</v>
      </c>
      <c r="P289" s="1">
        <v>6</v>
      </c>
      <c r="Q289" s="1"/>
      <c r="R289" s="1"/>
      <c r="S289" s="1"/>
      <c r="T289" s="1">
        <v>1</v>
      </c>
      <c r="U289" s="1">
        <v>2</v>
      </c>
      <c r="V289" s="1">
        <v>6</v>
      </c>
      <c r="W289" s="1"/>
      <c r="X289" s="1"/>
      <c r="Y289" s="1"/>
      <c r="Z289" s="1"/>
      <c r="AA289" s="1"/>
      <c r="AB289" s="1"/>
      <c r="AG289" t="str">
        <f t="shared" si="52"/>
        <v>Chelsea</v>
      </c>
      <c r="AH289" t="s">
        <v>983</v>
      </c>
      <c r="AI289">
        <v>1</v>
      </c>
      <c r="AK289" s="88">
        <v>50</v>
      </c>
      <c r="AL289" s="90">
        <v>17</v>
      </c>
      <c r="AM289" s="90">
        <v>20</v>
      </c>
      <c r="AN289" s="93">
        <v>13525</v>
      </c>
      <c r="AO289" s="93">
        <f t="shared" si="53"/>
        <v>50017</v>
      </c>
      <c r="AP289" s="7" t="s">
        <v>665</v>
      </c>
      <c r="AQ289">
        <f t="shared" si="54"/>
        <v>5013525</v>
      </c>
      <c r="AU289">
        <v>39.94</v>
      </c>
      <c r="AV289">
        <v>0.02</v>
      </c>
      <c r="AW289">
        <v>39.92</v>
      </c>
    </row>
    <row r="290" spans="1:49" hidden="1" outlineLevel="1">
      <c r="A290" t="s">
        <v>1015</v>
      </c>
      <c r="B290" s="7" t="s">
        <v>320</v>
      </c>
      <c r="C290" s="1">
        <f t="shared" si="44"/>
        <v>1463</v>
      </c>
      <c r="D290" s="7">
        <f>IF(N290&gt;0, RANK(N290,(N290:P290,Q290:AE290)),0)</f>
        <v>1</v>
      </c>
      <c r="E290" s="7">
        <f>IF(O290&gt;0,RANK(O290,(N290:P290,Q290:AE290)),0)</f>
        <v>2</v>
      </c>
      <c r="F290" s="7">
        <f t="shared" si="45"/>
        <v>3</v>
      </c>
      <c r="G290" s="53">
        <f t="shared" si="46"/>
        <v>467</v>
      </c>
      <c r="H290" s="56">
        <f t="shared" si="47"/>
        <v>0.31920710868079288</v>
      </c>
      <c r="I290" s="6"/>
      <c r="J290" s="2">
        <f t="shared" si="48"/>
        <v>0.63499658236500345</v>
      </c>
      <c r="K290" s="2">
        <f t="shared" si="49"/>
        <v>0.31578947368421051</v>
      </c>
      <c r="L290" s="2">
        <f t="shared" si="50"/>
        <v>2.1189336978810664E-2</v>
      </c>
      <c r="M290" s="2">
        <f t="shared" si="51"/>
        <v>2.8024606971975379E-2</v>
      </c>
      <c r="N290" s="1">
        <v>929</v>
      </c>
      <c r="O290" s="1">
        <v>462</v>
      </c>
      <c r="P290" s="1">
        <v>31</v>
      </c>
      <c r="Q290" s="1"/>
      <c r="R290" s="1"/>
      <c r="S290" s="1"/>
      <c r="T290" s="1">
        <v>9</v>
      </c>
      <c r="U290" s="1">
        <v>2</v>
      </c>
      <c r="V290" s="1">
        <v>30</v>
      </c>
      <c r="W290" s="1"/>
      <c r="X290" s="1"/>
      <c r="Y290" s="1"/>
      <c r="Z290" s="1"/>
      <c r="AA290" s="1"/>
      <c r="AB290" s="1"/>
      <c r="AG290" t="str">
        <f t="shared" si="52"/>
        <v>Chester</v>
      </c>
      <c r="AH290" t="s">
        <v>106</v>
      </c>
      <c r="AI290">
        <v>1</v>
      </c>
      <c r="AK290" s="88">
        <v>50</v>
      </c>
      <c r="AL290" s="90">
        <v>27</v>
      </c>
      <c r="AM290" s="90">
        <v>35</v>
      </c>
      <c r="AN290" s="93">
        <v>13675</v>
      </c>
      <c r="AO290" s="93">
        <f t="shared" si="53"/>
        <v>50027</v>
      </c>
      <c r="AP290" s="7" t="s">
        <v>665</v>
      </c>
      <c r="AQ290">
        <f t="shared" si="54"/>
        <v>5013675</v>
      </c>
      <c r="AU290">
        <v>55.94</v>
      </c>
      <c r="AV290">
        <v>0.05</v>
      </c>
      <c r="AW290">
        <v>55.89</v>
      </c>
    </row>
    <row r="291" spans="1:49" hidden="1" outlineLevel="1">
      <c r="A291" t="s">
        <v>323</v>
      </c>
      <c r="B291" s="7" t="s">
        <v>320</v>
      </c>
      <c r="C291" s="1">
        <f t="shared" si="44"/>
        <v>714</v>
      </c>
      <c r="D291" s="7">
        <f>IF(N291&gt;0, RANK(N291,(N291:P291,Q291:AE291)),0)</f>
        <v>1</v>
      </c>
      <c r="E291" s="7">
        <f>IF(O291&gt;0,RANK(O291,(N291:P291,Q291:AE291)),0)</f>
        <v>2</v>
      </c>
      <c r="F291" s="7">
        <f t="shared" si="45"/>
        <v>4</v>
      </c>
      <c r="G291" s="53">
        <f t="shared" si="46"/>
        <v>13</v>
      </c>
      <c r="H291" s="56">
        <f t="shared" si="47"/>
        <v>1.8207282913165267E-2</v>
      </c>
      <c r="I291" s="6"/>
      <c r="J291" s="2">
        <f t="shared" si="48"/>
        <v>0.49019607843137253</v>
      </c>
      <c r="K291" s="2">
        <f t="shared" si="49"/>
        <v>0.47198879551820727</v>
      </c>
      <c r="L291" s="2">
        <f t="shared" si="50"/>
        <v>1.2605042016806723E-2</v>
      </c>
      <c r="M291" s="2">
        <f t="shared" si="51"/>
        <v>2.5210084033613422E-2</v>
      </c>
      <c r="N291" s="1">
        <v>350</v>
      </c>
      <c r="O291" s="1">
        <v>337</v>
      </c>
      <c r="P291" s="1">
        <v>9</v>
      </c>
      <c r="Q291" s="1"/>
      <c r="R291" s="1"/>
      <c r="S291" s="1"/>
      <c r="T291" s="1">
        <v>3</v>
      </c>
      <c r="U291" s="1">
        <v>2</v>
      </c>
      <c r="V291" s="1">
        <v>13</v>
      </c>
      <c r="W291" s="1"/>
      <c r="X291" s="1"/>
      <c r="Y291" s="1"/>
      <c r="Z291" s="1"/>
      <c r="AA291" s="1"/>
      <c r="AB291" s="1"/>
      <c r="AG291" t="str">
        <f t="shared" si="52"/>
        <v>Chittenden</v>
      </c>
      <c r="AH291" t="s">
        <v>104</v>
      </c>
      <c r="AI291">
        <v>1</v>
      </c>
      <c r="AK291" s="88">
        <v>50</v>
      </c>
      <c r="AL291" s="90">
        <v>21</v>
      </c>
      <c r="AM291" s="90">
        <v>20</v>
      </c>
      <c r="AN291" s="93">
        <v>14350</v>
      </c>
      <c r="AO291" s="93">
        <f t="shared" si="53"/>
        <v>50021</v>
      </c>
      <c r="AP291" s="7" t="s">
        <v>665</v>
      </c>
      <c r="AQ291">
        <f t="shared" si="54"/>
        <v>5014350</v>
      </c>
      <c r="AU291">
        <v>74.209999999999994</v>
      </c>
      <c r="AV291">
        <v>1.2</v>
      </c>
      <c r="AW291">
        <v>73.010000000000005</v>
      </c>
    </row>
    <row r="292" spans="1:49" hidden="1" outlineLevel="1">
      <c r="A292" t="s">
        <v>756</v>
      </c>
      <c r="B292" s="7" t="s">
        <v>320</v>
      </c>
      <c r="C292" s="1">
        <f t="shared" si="44"/>
        <v>1219</v>
      </c>
      <c r="D292" s="7">
        <f>IF(N292&gt;0, RANK(N292,(N292:P292,Q292:AE292)),0)</f>
        <v>2</v>
      </c>
      <c r="E292" s="7">
        <f>IF(O292&gt;0,RANK(O292,(N292:P292,Q292:AE292)),0)</f>
        <v>1</v>
      </c>
      <c r="F292" s="7">
        <f t="shared" si="45"/>
        <v>4</v>
      </c>
      <c r="G292" s="53">
        <f t="shared" si="46"/>
        <v>174</v>
      </c>
      <c r="H292" s="56">
        <f t="shared" si="47"/>
        <v>0.14273995077932733</v>
      </c>
      <c r="I292" s="6"/>
      <c r="J292" s="2">
        <f t="shared" si="48"/>
        <v>0.40525020508613618</v>
      </c>
      <c r="K292" s="2">
        <f t="shared" si="49"/>
        <v>0.54799015586546351</v>
      </c>
      <c r="L292" s="2">
        <f t="shared" si="50"/>
        <v>1.8867924528301886E-2</v>
      </c>
      <c r="M292" s="2">
        <f t="shared" si="51"/>
        <v>2.7891714520098417E-2</v>
      </c>
      <c r="N292" s="1">
        <v>494</v>
      </c>
      <c r="O292" s="1">
        <v>668</v>
      </c>
      <c r="P292" s="1">
        <v>23</v>
      </c>
      <c r="Q292" s="1"/>
      <c r="R292" s="1"/>
      <c r="S292" s="1"/>
      <c r="T292" s="1">
        <v>5</v>
      </c>
      <c r="U292" s="1">
        <v>3</v>
      </c>
      <c r="V292" s="1">
        <v>26</v>
      </c>
      <c r="W292" s="1"/>
      <c r="X292" s="1"/>
      <c r="Y292" s="1"/>
      <c r="Z292" s="1"/>
      <c r="AA292" s="1"/>
      <c r="AB292" s="1"/>
      <c r="AG292" t="str">
        <f t="shared" si="52"/>
        <v>Clarendon</v>
      </c>
      <c r="AH292" t="s">
        <v>104</v>
      </c>
      <c r="AI292">
        <v>1</v>
      </c>
      <c r="AK292" s="88">
        <v>50</v>
      </c>
      <c r="AL292" s="90">
        <v>21</v>
      </c>
      <c r="AM292" s="90">
        <v>25</v>
      </c>
      <c r="AN292" s="93">
        <v>14500</v>
      </c>
      <c r="AO292" s="93">
        <f t="shared" si="53"/>
        <v>50021</v>
      </c>
      <c r="AP292" s="7" t="s">
        <v>665</v>
      </c>
      <c r="AQ292">
        <f t="shared" si="54"/>
        <v>5014500</v>
      </c>
      <c r="AU292">
        <v>31.56</v>
      </c>
      <c r="AV292">
        <v>0</v>
      </c>
      <c r="AW292">
        <v>31.56</v>
      </c>
    </row>
    <row r="293" spans="1:49" hidden="1" outlineLevel="1">
      <c r="A293" t="s">
        <v>1017</v>
      </c>
      <c r="B293" s="7" t="s">
        <v>320</v>
      </c>
      <c r="C293" s="1">
        <f t="shared" si="44"/>
        <v>7235</v>
      </c>
      <c r="D293" s="7">
        <f>IF(N293&gt;0, RANK(N293,(N293:P293,Q293:AE293)),0)</f>
        <v>1</v>
      </c>
      <c r="E293" s="7">
        <f>IF(O293&gt;0,RANK(O293,(N293:P293,Q293:AE293)),0)</f>
        <v>2</v>
      </c>
      <c r="F293" s="7">
        <f t="shared" si="45"/>
        <v>3</v>
      </c>
      <c r="G293" s="53">
        <f t="shared" si="46"/>
        <v>951</v>
      </c>
      <c r="H293" s="56">
        <f t="shared" si="47"/>
        <v>0.13144436765722184</v>
      </c>
      <c r="I293" s="6"/>
      <c r="J293" s="2">
        <f t="shared" si="48"/>
        <v>0.5499654457498272</v>
      </c>
      <c r="K293" s="2">
        <f t="shared" si="49"/>
        <v>0.41852107809260541</v>
      </c>
      <c r="L293" s="2">
        <f t="shared" si="50"/>
        <v>1.4789219073946095E-2</v>
      </c>
      <c r="M293" s="2">
        <f t="shared" si="51"/>
        <v>1.6724257083621293E-2</v>
      </c>
      <c r="N293" s="1">
        <v>3979</v>
      </c>
      <c r="O293" s="1">
        <v>3028</v>
      </c>
      <c r="P293" s="1">
        <v>107</v>
      </c>
      <c r="Q293" s="1"/>
      <c r="R293" s="1"/>
      <c r="S293" s="1"/>
      <c r="T293" s="1">
        <v>15</v>
      </c>
      <c r="U293" s="1">
        <v>8</v>
      </c>
      <c r="V293" s="1">
        <v>98</v>
      </c>
      <c r="W293" s="1"/>
      <c r="X293" s="1"/>
      <c r="Y293" s="1"/>
      <c r="Z293" s="1"/>
      <c r="AA293" s="1"/>
      <c r="AB293" s="1"/>
      <c r="AG293" t="str">
        <f t="shared" si="52"/>
        <v>Colchester</v>
      </c>
      <c r="AH293" t="s">
        <v>323</v>
      </c>
      <c r="AI293">
        <v>1</v>
      </c>
      <c r="AK293" s="88">
        <v>50</v>
      </c>
      <c r="AL293" s="90">
        <v>7</v>
      </c>
      <c r="AM293" s="90">
        <v>25</v>
      </c>
      <c r="AN293" s="93">
        <v>14875</v>
      </c>
      <c r="AO293" s="93">
        <f t="shared" si="53"/>
        <v>50007</v>
      </c>
      <c r="AP293" s="7" t="s">
        <v>665</v>
      </c>
      <c r="AQ293">
        <f t="shared" si="54"/>
        <v>5014875</v>
      </c>
      <c r="AU293">
        <v>58.63</v>
      </c>
      <c r="AV293">
        <v>21.75</v>
      </c>
      <c r="AW293">
        <v>36.880000000000003</v>
      </c>
    </row>
    <row r="294" spans="1:49" hidden="1" outlineLevel="1">
      <c r="A294" t="s">
        <v>587</v>
      </c>
      <c r="B294" s="7" t="s">
        <v>320</v>
      </c>
      <c r="C294" s="1">
        <f t="shared" si="44"/>
        <v>502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 t="shared" si="45"/>
        <v>3</v>
      </c>
      <c r="G294" s="53">
        <f t="shared" si="46"/>
        <v>80</v>
      </c>
      <c r="H294" s="56">
        <f t="shared" si="47"/>
        <v>0.15936254980079681</v>
      </c>
      <c r="I294" s="6"/>
      <c r="J294" s="2">
        <f t="shared" si="48"/>
        <v>0.39243027888446214</v>
      </c>
      <c r="K294" s="2">
        <f t="shared" si="49"/>
        <v>0.55179282868525892</v>
      </c>
      <c r="L294" s="2">
        <f t="shared" si="50"/>
        <v>2.5896414342629483E-2</v>
      </c>
      <c r="M294" s="2">
        <f t="shared" si="51"/>
        <v>2.9880478087649463E-2</v>
      </c>
      <c r="N294" s="1">
        <v>197</v>
      </c>
      <c r="O294" s="1">
        <v>277</v>
      </c>
      <c r="P294" s="1">
        <v>13</v>
      </c>
      <c r="Q294" s="1"/>
      <c r="R294" s="1"/>
      <c r="S294" s="1"/>
      <c r="T294" s="1">
        <v>5</v>
      </c>
      <c r="U294" s="1">
        <v>1</v>
      </c>
      <c r="V294" s="1">
        <v>9</v>
      </c>
      <c r="W294" s="1"/>
      <c r="X294" s="1"/>
      <c r="Y294" s="1"/>
      <c r="Z294" s="1"/>
      <c r="AA294" s="1"/>
      <c r="AB294" s="1"/>
      <c r="AG294" t="str">
        <f t="shared" si="52"/>
        <v>Concord</v>
      </c>
      <c r="AH294" t="s">
        <v>98</v>
      </c>
      <c r="AI294">
        <v>1</v>
      </c>
      <c r="AK294" s="88">
        <v>50</v>
      </c>
      <c r="AL294" s="90">
        <v>9</v>
      </c>
      <c r="AM294" s="90">
        <v>35</v>
      </c>
      <c r="AN294" s="93">
        <v>15250</v>
      </c>
      <c r="AO294" s="93">
        <f t="shared" si="53"/>
        <v>50009</v>
      </c>
      <c r="AP294" s="7" t="s">
        <v>665</v>
      </c>
      <c r="AQ294">
        <f t="shared" si="54"/>
        <v>5015250</v>
      </c>
      <c r="AU294">
        <v>53.46</v>
      </c>
      <c r="AV294">
        <v>2.0299999999999998</v>
      </c>
      <c r="AW294">
        <v>51.44</v>
      </c>
    </row>
    <row r="295" spans="1:49" hidden="1" outlineLevel="1">
      <c r="A295" t="s">
        <v>886</v>
      </c>
      <c r="B295" s="7" t="s">
        <v>320</v>
      </c>
      <c r="C295" s="1">
        <f t="shared" si="44"/>
        <v>651</v>
      </c>
      <c r="D295" s="7">
        <f>IF(N295&gt;0, RANK(N295,(N295:P295,Q295:AE295)),0)</f>
        <v>1</v>
      </c>
      <c r="E295" s="7">
        <f>IF(O295&gt;0,RANK(O295,(N295:P295,Q295:AE295)),0)</f>
        <v>2</v>
      </c>
      <c r="F295" s="7">
        <f t="shared" si="45"/>
        <v>4</v>
      </c>
      <c r="G295" s="53">
        <f t="shared" si="46"/>
        <v>75</v>
      </c>
      <c r="H295" s="56">
        <f t="shared" si="47"/>
        <v>0.1152073732718894</v>
      </c>
      <c r="I295" s="6"/>
      <c r="J295" s="2">
        <f t="shared" si="48"/>
        <v>0.53302611367127495</v>
      </c>
      <c r="K295" s="2">
        <f t="shared" si="49"/>
        <v>0.41781874039938555</v>
      </c>
      <c r="L295" s="2">
        <f t="shared" si="50"/>
        <v>2.1505376344086023E-2</v>
      </c>
      <c r="M295" s="2">
        <f t="shared" si="51"/>
        <v>2.7649769585253482E-2</v>
      </c>
      <c r="N295" s="1">
        <v>347</v>
      </c>
      <c r="O295" s="1">
        <v>272</v>
      </c>
      <c r="P295" s="1">
        <v>14</v>
      </c>
      <c r="Q295" s="1"/>
      <c r="R295" s="1"/>
      <c r="S295" s="1"/>
      <c r="T295" s="1">
        <v>0</v>
      </c>
      <c r="U295" s="1">
        <v>0</v>
      </c>
      <c r="V295" s="1">
        <v>18</v>
      </c>
      <c r="W295" s="1"/>
      <c r="X295" s="1"/>
      <c r="Y295" s="1"/>
      <c r="Z295" s="1"/>
      <c r="AA295" s="1"/>
      <c r="AB295" s="1"/>
      <c r="AG295" t="str">
        <f t="shared" si="52"/>
        <v>Corinth</v>
      </c>
      <c r="AH295" t="s">
        <v>983</v>
      </c>
      <c r="AI295">
        <v>1</v>
      </c>
      <c r="AK295" s="88">
        <v>50</v>
      </c>
      <c r="AL295" s="90">
        <v>17</v>
      </c>
      <c r="AM295" s="90">
        <v>25</v>
      </c>
      <c r="AN295" s="93">
        <v>15700</v>
      </c>
      <c r="AO295" s="93">
        <f t="shared" si="53"/>
        <v>50017</v>
      </c>
      <c r="AP295" s="7" t="s">
        <v>665</v>
      </c>
      <c r="AQ295">
        <f t="shared" si="54"/>
        <v>5015700</v>
      </c>
      <c r="AU295">
        <v>48.55</v>
      </c>
      <c r="AV295">
        <v>0.02</v>
      </c>
      <c r="AW295">
        <v>48.54</v>
      </c>
    </row>
    <row r="296" spans="1:49" hidden="1" outlineLevel="1">
      <c r="A296" t="s">
        <v>1019</v>
      </c>
      <c r="B296" s="7" t="s">
        <v>320</v>
      </c>
      <c r="C296" s="1">
        <f t="shared" si="44"/>
        <v>696</v>
      </c>
      <c r="D296" s="7">
        <f>IF(N296&gt;0, RANK(N296,(N296:P296,Q296:AE296)),0)</f>
        <v>1</v>
      </c>
      <c r="E296" s="7">
        <f>IF(O296&gt;0,RANK(O296,(N296:P296,Q296:AE296)),0)</f>
        <v>2</v>
      </c>
      <c r="F296" s="7">
        <f t="shared" si="45"/>
        <v>4</v>
      </c>
      <c r="G296" s="53">
        <f t="shared" si="46"/>
        <v>204</v>
      </c>
      <c r="H296" s="56">
        <f t="shared" si="47"/>
        <v>0.29310344827586204</v>
      </c>
      <c r="I296" s="6"/>
      <c r="J296" s="2">
        <f t="shared" si="48"/>
        <v>0.63793103448275867</v>
      </c>
      <c r="K296" s="2">
        <f t="shared" si="49"/>
        <v>0.34482758620689657</v>
      </c>
      <c r="L296" s="2">
        <f t="shared" si="50"/>
        <v>4.3103448275862068E-3</v>
      </c>
      <c r="M296" s="2">
        <f t="shared" si="51"/>
        <v>1.2931034482758544E-2</v>
      </c>
      <c r="N296" s="1">
        <v>444</v>
      </c>
      <c r="O296" s="1">
        <v>240</v>
      </c>
      <c r="P296" s="1">
        <v>3</v>
      </c>
      <c r="Q296" s="1"/>
      <c r="R296" s="1"/>
      <c r="S296" s="1"/>
      <c r="T296" s="1">
        <v>1</v>
      </c>
      <c r="U296" s="1">
        <v>2</v>
      </c>
      <c r="V296" s="1">
        <v>6</v>
      </c>
      <c r="W296" s="1"/>
      <c r="X296" s="1"/>
      <c r="Y296" s="1"/>
      <c r="Z296" s="1"/>
      <c r="AA296" s="1"/>
      <c r="AB296" s="1"/>
      <c r="AG296" t="str">
        <f t="shared" si="52"/>
        <v>Cornwall</v>
      </c>
      <c r="AH296" t="s">
        <v>319</v>
      </c>
      <c r="AI296">
        <v>1</v>
      </c>
      <c r="AK296" s="88">
        <v>50</v>
      </c>
      <c r="AL296" s="90">
        <v>1</v>
      </c>
      <c r="AM296" s="90">
        <v>20</v>
      </c>
      <c r="AN296" s="93">
        <v>16000</v>
      </c>
      <c r="AO296" s="93">
        <f t="shared" si="53"/>
        <v>50001</v>
      </c>
      <c r="AP296" s="7" t="s">
        <v>665</v>
      </c>
      <c r="AQ296">
        <f t="shared" si="54"/>
        <v>5016000</v>
      </c>
      <c r="AU296">
        <v>28.65</v>
      </c>
      <c r="AV296">
        <v>0.02</v>
      </c>
      <c r="AW296">
        <v>28.63</v>
      </c>
    </row>
    <row r="297" spans="1:49" hidden="1" outlineLevel="1">
      <c r="A297" t="s">
        <v>1020</v>
      </c>
      <c r="B297" s="7" t="s">
        <v>320</v>
      </c>
      <c r="C297" s="1">
        <f t="shared" si="44"/>
        <v>487</v>
      </c>
      <c r="D297" s="7">
        <f>IF(N297&gt;0, RANK(N297,(N297:P297,Q297:AE297)),0)</f>
        <v>1</v>
      </c>
      <c r="E297" s="7">
        <f>IF(O297&gt;0,RANK(O297,(N297:P297,Q297:AE297)),0)</f>
        <v>2</v>
      </c>
      <c r="F297" s="7">
        <f t="shared" si="45"/>
        <v>3</v>
      </c>
      <c r="G297" s="53">
        <f t="shared" si="46"/>
        <v>12</v>
      </c>
      <c r="H297" s="56">
        <f t="shared" si="47"/>
        <v>2.4640657084188913E-2</v>
      </c>
      <c r="I297" s="6"/>
      <c r="J297" s="2">
        <f t="shared" si="48"/>
        <v>0.486652977412731</v>
      </c>
      <c r="K297" s="2">
        <f t="shared" si="49"/>
        <v>0.46201232032854211</v>
      </c>
      <c r="L297" s="2">
        <f t="shared" si="50"/>
        <v>2.6694045174537988E-2</v>
      </c>
      <c r="M297" s="2">
        <f t="shared" si="51"/>
        <v>2.464065708418884E-2</v>
      </c>
      <c r="N297" s="1">
        <v>237</v>
      </c>
      <c r="O297" s="1">
        <v>225</v>
      </c>
      <c r="P297" s="1">
        <v>13</v>
      </c>
      <c r="Q297" s="1"/>
      <c r="R297" s="1"/>
      <c r="S297" s="1"/>
      <c r="T297" s="1">
        <v>2</v>
      </c>
      <c r="U297" s="1">
        <v>0</v>
      </c>
      <c r="V297" s="1">
        <v>10</v>
      </c>
      <c r="W297" s="1"/>
      <c r="X297" s="1"/>
      <c r="Y297" s="1"/>
      <c r="Z297" s="1"/>
      <c r="AA297" s="1"/>
      <c r="AB297" s="1"/>
      <c r="AG297" t="str">
        <f t="shared" si="52"/>
        <v>Coventry</v>
      </c>
      <c r="AH297" t="s">
        <v>19</v>
      </c>
      <c r="AI297">
        <v>1</v>
      </c>
      <c r="AK297" s="88">
        <v>50</v>
      </c>
      <c r="AL297" s="90">
        <v>19</v>
      </c>
      <c r="AM297" s="90">
        <v>25</v>
      </c>
      <c r="AN297" s="93">
        <v>16150</v>
      </c>
      <c r="AO297" s="93">
        <f t="shared" si="53"/>
        <v>50019</v>
      </c>
      <c r="AP297" s="7" t="s">
        <v>665</v>
      </c>
      <c r="AQ297">
        <f t="shared" si="54"/>
        <v>5016150</v>
      </c>
      <c r="AU297">
        <v>27.67</v>
      </c>
      <c r="AV297">
        <v>0.22</v>
      </c>
      <c r="AW297">
        <v>27.45</v>
      </c>
    </row>
    <row r="298" spans="1:49" hidden="1" outlineLevel="1">
      <c r="A298" t="s">
        <v>598</v>
      </c>
      <c r="B298" s="7" t="s">
        <v>320</v>
      </c>
      <c r="C298" s="1">
        <f t="shared" si="44"/>
        <v>606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 t="shared" si="45"/>
        <v>4</v>
      </c>
      <c r="G298" s="53">
        <f t="shared" si="46"/>
        <v>58</v>
      </c>
      <c r="H298" s="56">
        <f t="shared" si="47"/>
        <v>9.5709570957095716E-2</v>
      </c>
      <c r="I298" s="6"/>
      <c r="J298" s="2">
        <f t="shared" si="48"/>
        <v>0.36303630363036304</v>
      </c>
      <c r="K298" s="2">
        <f t="shared" si="49"/>
        <v>0.45874587458745875</v>
      </c>
      <c r="L298" s="2">
        <f t="shared" si="50"/>
        <v>6.7656765676567657E-2</v>
      </c>
      <c r="M298" s="2">
        <f t="shared" si="51"/>
        <v>0.11056105610561061</v>
      </c>
      <c r="N298" s="1">
        <v>220</v>
      </c>
      <c r="O298" s="1">
        <v>278</v>
      </c>
      <c r="P298" s="1">
        <v>41</v>
      </c>
      <c r="Q298" s="1"/>
      <c r="R298" s="1"/>
      <c r="S298" s="1"/>
      <c r="T298" s="1">
        <v>8</v>
      </c>
      <c r="U298" s="1">
        <v>44</v>
      </c>
      <c r="V298" s="1">
        <v>15</v>
      </c>
      <c r="W298" s="1"/>
      <c r="X298" s="1"/>
      <c r="Y298" s="1"/>
      <c r="Z298" s="1"/>
      <c r="AA298" s="1"/>
      <c r="AB298" s="1"/>
      <c r="AG298" t="str">
        <f t="shared" si="52"/>
        <v>Craftsbury</v>
      </c>
      <c r="AH298" t="s">
        <v>19</v>
      </c>
      <c r="AI298">
        <v>1</v>
      </c>
      <c r="AK298" s="88">
        <v>50</v>
      </c>
      <c r="AL298" s="90">
        <v>19</v>
      </c>
      <c r="AM298" s="90">
        <v>30</v>
      </c>
      <c r="AN298" s="93">
        <v>16300</v>
      </c>
      <c r="AO298" s="93">
        <f t="shared" si="53"/>
        <v>50019</v>
      </c>
      <c r="AP298" s="7" t="s">
        <v>665</v>
      </c>
      <c r="AQ298">
        <f t="shared" si="54"/>
        <v>5016300</v>
      </c>
      <c r="AU298">
        <v>39.72</v>
      </c>
      <c r="AV298">
        <v>0.44</v>
      </c>
      <c r="AW298">
        <v>39.28</v>
      </c>
    </row>
    <row r="299" spans="1:49" hidden="1" outlineLevel="1">
      <c r="A299" t="s">
        <v>599</v>
      </c>
      <c r="B299" s="7" t="s">
        <v>320</v>
      </c>
      <c r="C299" s="1">
        <f t="shared" si="44"/>
        <v>615</v>
      </c>
      <c r="D299" s="7">
        <f>IF(N299&gt;0, RANK(N299,(N299:P299,Q299:AE299)),0)</f>
        <v>1</v>
      </c>
      <c r="E299" s="7">
        <f>IF(O299&gt;0,RANK(O299,(N299:P299,Q299:AE299)),0)</f>
        <v>2</v>
      </c>
      <c r="F299" s="7">
        <f t="shared" si="45"/>
        <v>3</v>
      </c>
      <c r="G299" s="53">
        <f t="shared" si="46"/>
        <v>51</v>
      </c>
      <c r="H299" s="56">
        <f t="shared" si="47"/>
        <v>8.2926829268292687E-2</v>
      </c>
      <c r="I299" s="6"/>
      <c r="J299" s="2">
        <f t="shared" si="48"/>
        <v>0.50731707317073171</v>
      </c>
      <c r="K299" s="2">
        <f t="shared" si="49"/>
        <v>0.42439024390243901</v>
      </c>
      <c r="L299" s="2">
        <f t="shared" si="50"/>
        <v>3.7398373983739838E-2</v>
      </c>
      <c r="M299" s="2">
        <f t="shared" si="51"/>
        <v>3.0894308943089435E-2</v>
      </c>
      <c r="N299" s="1">
        <v>312</v>
      </c>
      <c r="O299" s="1">
        <v>261</v>
      </c>
      <c r="P299" s="1">
        <v>23</v>
      </c>
      <c r="Q299" s="1"/>
      <c r="R299" s="1"/>
      <c r="S299" s="1"/>
      <c r="T299" s="1">
        <v>2</v>
      </c>
      <c r="U299" s="1">
        <v>6</v>
      </c>
      <c r="V299" s="1">
        <v>11</v>
      </c>
      <c r="W299" s="1"/>
      <c r="X299" s="1"/>
      <c r="Y299" s="1"/>
      <c r="Z299" s="1"/>
      <c r="AA299" s="1"/>
      <c r="AB299" s="1"/>
      <c r="AG299" t="str">
        <f t="shared" si="52"/>
        <v>Danby</v>
      </c>
      <c r="AH299" t="s">
        <v>104</v>
      </c>
      <c r="AI299">
        <v>1</v>
      </c>
      <c r="AK299" s="88">
        <v>50</v>
      </c>
      <c r="AL299" s="90">
        <v>21</v>
      </c>
      <c r="AM299" s="90">
        <v>30</v>
      </c>
      <c r="AN299" s="93">
        <v>16825</v>
      </c>
      <c r="AO299" s="93">
        <f t="shared" si="53"/>
        <v>50021</v>
      </c>
      <c r="AP299" s="7" t="s">
        <v>665</v>
      </c>
      <c r="AQ299">
        <f t="shared" si="54"/>
        <v>5016825</v>
      </c>
      <c r="AU299">
        <v>41.53</v>
      </c>
      <c r="AV299">
        <v>0.09</v>
      </c>
      <c r="AW299">
        <v>41.44</v>
      </c>
    </row>
    <row r="300" spans="1:49" hidden="1" outlineLevel="1">
      <c r="A300" t="s">
        <v>338</v>
      </c>
      <c r="B300" s="7" t="s">
        <v>320</v>
      </c>
      <c r="C300" s="1">
        <f t="shared" si="44"/>
        <v>1168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 t="shared" si="45"/>
        <v>3</v>
      </c>
      <c r="G300" s="53">
        <f t="shared" si="46"/>
        <v>6</v>
      </c>
      <c r="H300" s="56">
        <f t="shared" si="47"/>
        <v>5.1369863013698627E-3</v>
      </c>
      <c r="I300" s="6"/>
      <c r="J300" s="2">
        <f t="shared" si="48"/>
        <v>0.48287671232876711</v>
      </c>
      <c r="K300" s="2">
        <f t="shared" si="49"/>
        <v>0.48801369863013699</v>
      </c>
      <c r="L300" s="2">
        <f t="shared" si="50"/>
        <v>1.5410958904109588E-2</v>
      </c>
      <c r="M300" s="2">
        <f t="shared" si="51"/>
        <v>1.3698630136986252E-2</v>
      </c>
      <c r="N300" s="1">
        <v>564</v>
      </c>
      <c r="O300" s="1">
        <v>570</v>
      </c>
      <c r="P300" s="1">
        <v>18</v>
      </c>
      <c r="Q300" s="1"/>
      <c r="R300" s="1"/>
      <c r="S300" s="1"/>
      <c r="T300" s="1">
        <v>0</v>
      </c>
      <c r="U300" s="1">
        <v>2</v>
      </c>
      <c r="V300" s="1">
        <v>14</v>
      </c>
      <c r="W300" s="1"/>
      <c r="X300" s="1"/>
      <c r="Y300" s="1"/>
      <c r="Z300" s="1"/>
      <c r="AA300" s="1"/>
      <c r="AB300" s="1"/>
      <c r="AG300" t="str">
        <f t="shared" si="52"/>
        <v>Danville</v>
      </c>
      <c r="AH300" t="s">
        <v>322</v>
      </c>
      <c r="AI300">
        <v>1</v>
      </c>
      <c r="AK300" s="88">
        <v>50</v>
      </c>
      <c r="AL300" s="90">
        <v>5</v>
      </c>
      <c r="AM300" s="90">
        <v>15</v>
      </c>
      <c r="AN300" s="93">
        <v>17125</v>
      </c>
      <c r="AO300" s="93">
        <f t="shared" si="53"/>
        <v>50005</v>
      </c>
      <c r="AP300" s="7" t="s">
        <v>665</v>
      </c>
      <c r="AQ300">
        <f t="shared" si="54"/>
        <v>5017125</v>
      </c>
      <c r="AU300">
        <v>61.15</v>
      </c>
      <c r="AV300">
        <v>0.28000000000000003</v>
      </c>
      <c r="AW300">
        <v>60.88</v>
      </c>
    </row>
    <row r="301" spans="1:49" hidden="1" outlineLevel="1">
      <c r="A301" t="s">
        <v>450</v>
      </c>
      <c r="B301" s="7" t="s">
        <v>320</v>
      </c>
      <c r="C301" s="1">
        <f t="shared" si="44"/>
        <v>2109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 t="shared" si="45"/>
        <v>3</v>
      </c>
      <c r="G301" s="53">
        <f t="shared" si="46"/>
        <v>159</v>
      </c>
      <c r="H301" s="56">
        <f t="shared" si="47"/>
        <v>7.5391180654338544E-2</v>
      </c>
      <c r="I301" s="6"/>
      <c r="J301" s="2">
        <f t="shared" si="48"/>
        <v>0.44381223328591751</v>
      </c>
      <c r="K301" s="2">
        <f t="shared" si="49"/>
        <v>0.51920341394025604</v>
      </c>
      <c r="L301" s="2">
        <f t="shared" si="50"/>
        <v>1.944049312470365E-2</v>
      </c>
      <c r="M301" s="2">
        <f t="shared" si="51"/>
        <v>1.754385964912274E-2</v>
      </c>
      <c r="N301" s="1">
        <v>936</v>
      </c>
      <c r="O301" s="1">
        <v>1095</v>
      </c>
      <c r="P301" s="1">
        <v>41</v>
      </c>
      <c r="Q301" s="1"/>
      <c r="R301" s="1"/>
      <c r="S301" s="1"/>
      <c r="T301" s="1">
        <v>3</v>
      </c>
      <c r="U301" s="1">
        <v>10</v>
      </c>
      <c r="V301" s="1">
        <v>24</v>
      </c>
      <c r="W301" s="1"/>
      <c r="X301" s="1"/>
      <c r="Y301" s="1"/>
      <c r="Z301" s="1"/>
      <c r="AA301" s="1"/>
      <c r="AB301" s="1"/>
      <c r="AG301" t="str">
        <f t="shared" si="52"/>
        <v>Derby</v>
      </c>
      <c r="AH301" t="s">
        <v>19</v>
      </c>
      <c r="AI301">
        <v>1</v>
      </c>
      <c r="AK301" s="88">
        <v>50</v>
      </c>
      <c r="AL301" s="90">
        <v>19</v>
      </c>
      <c r="AM301" s="90">
        <v>35</v>
      </c>
      <c r="AN301" s="93">
        <v>17350</v>
      </c>
      <c r="AO301" s="93">
        <f t="shared" si="53"/>
        <v>50019</v>
      </c>
      <c r="AP301" s="7" t="s">
        <v>665</v>
      </c>
      <c r="AQ301">
        <f t="shared" si="54"/>
        <v>5017350</v>
      </c>
      <c r="AU301">
        <v>57.62</v>
      </c>
      <c r="AV301">
        <v>7.99</v>
      </c>
      <c r="AW301">
        <v>49.63</v>
      </c>
    </row>
    <row r="302" spans="1:49" hidden="1" outlineLevel="1">
      <c r="A302" t="s">
        <v>600</v>
      </c>
      <c r="B302" s="7" t="s">
        <v>320</v>
      </c>
      <c r="C302" s="1">
        <f t="shared" si="44"/>
        <v>1185</v>
      </c>
      <c r="D302" s="7">
        <f>IF(N302&gt;0, RANK(N302,(N302:P302,Q302:AE302)),0)</f>
        <v>1</v>
      </c>
      <c r="E302" s="7">
        <f>IF(O302&gt;0,RANK(O302,(N302:P302,Q302:AE302)),0)</f>
        <v>2</v>
      </c>
      <c r="F302" s="7">
        <f t="shared" si="45"/>
        <v>3</v>
      </c>
      <c r="G302" s="53">
        <f t="shared" si="46"/>
        <v>214</v>
      </c>
      <c r="H302" s="56">
        <f t="shared" si="47"/>
        <v>0.18059071729957807</v>
      </c>
      <c r="I302" s="6"/>
      <c r="J302" s="2">
        <f t="shared" si="48"/>
        <v>0.56540084388185652</v>
      </c>
      <c r="K302" s="2">
        <f t="shared" si="49"/>
        <v>0.38481012658227848</v>
      </c>
      <c r="L302" s="2">
        <f t="shared" si="50"/>
        <v>1.9409282700421943E-2</v>
      </c>
      <c r="M302" s="2">
        <f t="shared" si="51"/>
        <v>3.0379746835443061E-2</v>
      </c>
      <c r="N302" s="1">
        <v>670</v>
      </c>
      <c r="O302" s="1">
        <v>456</v>
      </c>
      <c r="P302" s="1">
        <v>23</v>
      </c>
      <c r="Q302" s="1"/>
      <c r="R302" s="1"/>
      <c r="S302" s="1"/>
      <c r="T302" s="1">
        <v>5</v>
      </c>
      <c r="U302" s="1">
        <v>9</v>
      </c>
      <c r="V302" s="1">
        <v>22</v>
      </c>
      <c r="W302" s="1"/>
      <c r="X302" s="1"/>
      <c r="Y302" s="1"/>
      <c r="Z302" s="1"/>
      <c r="AA302" s="1"/>
      <c r="AB302" s="1"/>
      <c r="AG302" t="str">
        <f t="shared" si="52"/>
        <v>Dorset</v>
      </c>
      <c r="AH302" t="s">
        <v>321</v>
      </c>
      <c r="AI302">
        <v>1</v>
      </c>
      <c r="AK302" s="88">
        <v>50</v>
      </c>
      <c r="AL302" s="90">
        <v>3</v>
      </c>
      <c r="AM302" s="90">
        <v>15</v>
      </c>
      <c r="AN302" s="93">
        <v>17725</v>
      </c>
      <c r="AO302" s="93">
        <f t="shared" si="53"/>
        <v>50003</v>
      </c>
      <c r="AP302" s="7" t="s">
        <v>665</v>
      </c>
      <c r="AQ302">
        <f t="shared" si="54"/>
        <v>5017725</v>
      </c>
      <c r="AU302">
        <v>47.85</v>
      </c>
      <c r="AV302">
        <v>0.04</v>
      </c>
      <c r="AW302">
        <v>47.82</v>
      </c>
    </row>
    <row r="303" spans="1:49" hidden="1" outlineLevel="1">
      <c r="A303" t="s">
        <v>353</v>
      </c>
      <c r="B303" s="7" t="s">
        <v>320</v>
      </c>
      <c r="C303" s="1">
        <f t="shared" si="44"/>
        <v>735</v>
      </c>
      <c r="D303" s="7">
        <f>IF(N303&gt;0, RANK(N303,(N303:P303,Q303:AE303)),0)</f>
        <v>1</v>
      </c>
      <c r="E303" s="7">
        <f>IF(O303&gt;0,RANK(O303,(N303:P303,Q303:AE303)),0)</f>
        <v>2</v>
      </c>
      <c r="F303" s="7">
        <f t="shared" si="45"/>
        <v>3</v>
      </c>
      <c r="G303" s="53">
        <f t="shared" si="46"/>
        <v>148</v>
      </c>
      <c r="H303" s="56">
        <f t="shared" si="47"/>
        <v>0.20136054421768707</v>
      </c>
      <c r="I303" s="6"/>
      <c r="J303" s="2">
        <f t="shared" si="48"/>
        <v>0.55782312925170063</v>
      </c>
      <c r="K303" s="2">
        <f t="shared" si="49"/>
        <v>0.35646258503401362</v>
      </c>
      <c r="L303" s="2">
        <f t="shared" si="50"/>
        <v>4.6258503401360541E-2</v>
      </c>
      <c r="M303" s="2">
        <f t="shared" si="51"/>
        <v>3.9455782312925201E-2</v>
      </c>
      <c r="N303" s="1">
        <v>410</v>
      </c>
      <c r="O303" s="1">
        <v>262</v>
      </c>
      <c r="P303" s="1">
        <v>34</v>
      </c>
      <c r="Q303" s="1"/>
      <c r="R303" s="1"/>
      <c r="S303" s="1"/>
      <c r="T303" s="1">
        <v>5</v>
      </c>
      <c r="U303" s="1">
        <v>0</v>
      </c>
      <c r="V303" s="1">
        <v>24</v>
      </c>
      <c r="W303" s="1"/>
      <c r="X303" s="1"/>
      <c r="Y303" s="1"/>
      <c r="Z303" s="1"/>
      <c r="AA303" s="1"/>
      <c r="AB303" s="1"/>
      <c r="AG303" t="str">
        <f t="shared" si="52"/>
        <v>Dover</v>
      </c>
      <c r="AH303" t="s">
        <v>105</v>
      </c>
      <c r="AI303">
        <v>1</v>
      </c>
      <c r="AK303" s="88">
        <v>50</v>
      </c>
      <c r="AL303" s="90">
        <v>25</v>
      </c>
      <c r="AM303" s="90">
        <v>20</v>
      </c>
      <c r="AN303" s="93">
        <v>17875</v>
      </c>
      <c r="AO303" s="93">
        <f t="shared" si="53"/>
        <v>50025</v>
      </c>
      <c r="AP303" s="7" t="s">
        <v>665</v>
      </c>
      <c r="AQ303">
        <f t="shared" si="54"/>
        <v>5017875</v>
      </c>
      <c r="AU303">
        <v>35.299999999999997</v>
      </c>
      <c r="AV303">
        <v>0</v>
      </c>
      <c r="AW303">
        <v>35.299999999999997</v>
      </c>
    </row>
    <row r="304" spans="1:49" hidden="1" outlineLevel="1">
      <c r="A304" t="s">
        <v>601</v>
      </c>
      <c r="B304" s="7" t="s">
        <v>320</v>
      </c>
      <c r="C304" s="1">
        <f t="shared" si="44"/>
        <v>1164</v>
      </c>
      <c r="D304" s="7">
        <f>IF(N304&gt;0, RANK(N304,(N304:P304,Q304:AE304)),0)</f>
        <v>1</v>
      </c>
      <c r="E304" s="7">
        <f>IF(O304&gt;0,RANK(O304,(N304:P304,Q304:AE304)),0)</f>
        <v>2</v>
      </c>
      <c r="F304" s="7">
        <f t="shared" si="45"/>
        <v>3</v>
      </c>
      <c r="G304" s="53">
        <f t="shared" si="46"/>
        <v>612</v>
      </c>
      <c r="H304" s="56">
        <f t="shared" si="47"/>
        <v>0.52577319587628868</v>
      </c>
      <c r="I304" s="6"/>
      <c r="J304" s="2">
        <f t="shared" si="48"/>
        <v>0.7362542955326461</v>
      </c>
      <c r="K304" s="2">
        <f t="shared" si="49"/>
        <v>0.21048109965635739</v>
      </c>
      <c r="L304" s="2">
        <f t="shared" si="50"/>
        <v>3.006872852233677E-2</v>
      </c>
      <c r="M304" s="2">
        <f t="shared" si="51"/>
        <v>2.3195876288659743E-2</v>
      </c>
      <c r="N304" s="1">
        <v>857</v>
      </c>
      <c r="O304" s="1">
        <v>245</v>
      </c>
      <c r="P304" s="1">
        <v>35</v>
      </c>
      <c r="Q304" s="1"/>
      <c r="R304" s="1"/>
      <c r="S304" s="1"/>
      <c r="T304" s="1">
        <v>10</v>
      </c>
      <c r="U304" s="1">
        <v>1</v>
      </c>
      <c r="V304" s="1">
        <v>16</v>
      </c>
      <c r="W304" s="1"/>
      <c r="X304" s="1"/>
      <c r="Y304" s="1"/>
      <c r="Z304" s="1"/>
      <c r="AA304" s="1"/>
      <c r="AB304" s="1"/>
      <c r="AG304" t="str">
        <f t="shared" si="52"/>
        <v>Dummerston</v>
      </c>
      <c r="AH304" t="s">
        <v>105</v>
      </c>
      <c r="AI304">
        <v>1</v>
      </c>
      <c r="AK304" s="88">
        <v>50</v>
      </c>
      <c r="AL304" s="90">
        <v>25</v>
      </c>
      <c r="AM304" s="90">
        <v>25</v>
      </c>
      <c r="AN304" s="93">
        <v>18325</v>
      </c>
      <c r="AO304" s="93">
        <f t="shared" si="53"/>
        <v>50025</v>
      </c>
      <c r="AP304" s="7" t="s">
        <v>665</v>
      </c>
      <c r="AQ304">
        <f t="shared" si="54"/>
        <v>5018325</v>
      </c>
      <c r="AU304">
        <v>30.8</v>
      </c>
      <c r="AV304">
        <v>0.22</v>
      </c>
      <c r="AW304">
        <v>30.58</v>
      </c>
    </row>
    <row r="305" spans="1:52" hidden="1" outlineLevel="1">
      <c r="A305" t="s">
        <v>573</v>
      </c>
      <c r="B305" s="7" t="s">
        <v>320</v>
      </c>
      <c r="C305" s="1">
        <f t="shared" si="44"/>
        <v>693</v>
      </c>
      <c r="D305" s="7">
        <f>IF(N305&gt;0, RANK(N305,(N305:P305,Q305:AE305)),0)</f>
        <v>1</v>
      </c>
      <c r="E305" s="7">
        <f>IF(O305&gt;0,RANK(O305,(N305:P305,Q305:AE305)),0)</f>
        <v>2</v>
      </c>
      <c r="F305" s="7">
        <f t="shared" si="45"/>
        <v>3</v>
      </c>
      <c r="G305" s="53">
        <f t="shared" si="46"/>
        <v>87</v>
      </c>
      <c r="H305" s="56">
        <f t="shared" si="47"/>
        <v>0.12554112554112554</v>
      </c>
      <c r="I305" s="6"/>
      <c r="J305" s="2">
        <f t="shared" si="48"/>
        <v>0.53535353535353536</v>
      </c>
      <c r="K305" s="2">
        <f t="shared" si="49"/>
        <v>0.40981240981240979</v>
      </c>
      <c r="L305" s="2">
        <f t="shared" si="50"/>
        <v>2.4531024531024532E-2</v>
      </c>
      <c r="M305" s="2">
        <f t="shared" si="51"/>
        <v>3.0303030303030314E-2</v>
      </c>
      <c r="N305" s="1">
        <v>371</v>
      </c>
      <c r="O305" s="1">
        <v>284</v>
      </c>
      <c r="P305" s="1">
        <v>17</v>
      </c>
      <c r="Q305" s="1"/>
      <c r="R305" s="1"/>
      <c r="S305" s="1"/>
      <c r="T305" s="1">
        <v>4</v>
      </c>
      <c r="U305" s="1">
        <v>4</v>
      </c>
      <c r="V305" s="1">
        <v>13</v>
      </c>
      <c r="W305" s="1"/>
      <c r="X305" s="1"/>
      <c r="Y305" s="1"/>
      <c r="Z305" s="1"/>
      <c r="AA305" s="1"/>
      <c r="AB305" s="1"/>
      <c r="AG305" t="str">
        <f t="shared" si="52"/>
        <v>Duxbury</v>
      </c>
      <c r="AH305" t="s">
        <v>393</v>
      </c>
      <c r="AI305">
        <v>1</v>
      </c>
      <c r="AK305" s="88">
        <v>50</v>
      </c>
      <c r="AL305" s="90">
        <v>23</v>
      </c>
      <c r="AM305" s="90">
        <v>30</v>
      </c>
      <c r="AN305" s="93">
        <v>18550</v>
      </c>
      <c r="AO305" s="93">
        <f t="shared" si="53"/>
        <v>50023</v>
      </c>
      <c r="AP305" s="7" t="s">
        <v>665</v>
      </c>
      <c r="AQ305">
        <f t="shared" si="54"/>
        <v>5018550</v>
      </c>
      <c r="AU305">
        <v>43.08</v>
      </c>
      <c r="AV305">
        <v>0.16</v>
      </c>
      <c r="AW305">
        <v>42.92</v>
      </c>
    </row>
    <row r="306" spans="1:52" hidden="1" outlineLevel="1">
      <c r="A306" t="s">
        <v>451</v>
      </c>
      <c r="B306" s="7" t="s">
        <v>320</v>
      </c>
      <c r="C306" s="1">
        <f t="shared" si="44"/>
        <v>128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 t="shared" si="45"/>
        <v>3</v>
      </c>
      <c r="G306" s="53">
        <f t="shared" si="46"/>
        <v>3</v>
      </c>
      <c r="H306" s="56">
        <f t="shared" si="47"/>
        <v>2.34375E-2</v>
      </c>
      <c r="I306" s="6"/>
      <c r="J306" s="2">
        <f t="shared" si="48"/>
        <v>0.4375</v>
      </c>
      <c r="K306" s="2">
        <f t="shared" si="49"/>
        <v>0.4609375</v>
      </c>
      <c r="L306" s="2">
        <f t="shared" si="50"/>
        <v>4.6875E-2</v>
      </c>
      <c r="M306" s="2">
        <f t="shared" si="51"/>
        <v>5.46875E-2</v>
      </c>
      <c r="N306" s="1">
        <v>56</v>
      </c>
      <c r="O306" s="1">
        <v>59</v>
      </c>
      <c r="P306" s="1">
        <v>6</v>
      </c>
      <c r="Q306" s="1"/>
      <c r="R306" s="1"/>
      <c r="S306" s="1"/>
      <c r="T306" s="1">
        <v>0</v>
      </c>
      <c r="U306" s="1">
        <v>2</v>
      </c>
      <c r="V306" s="1">
        <v>5</v>
      </c>
      <c r="W306" s="1"/>
      <c r="X306" s="1"/>
      <c r="Y306" s="1"/>
      <c r="Z306" s="1"/>
      <c r="AA306" s="1"/>
      <c r="AB306" s="1"/>
      <c r="AG306" t="str">
        <f t="shared" si="52"/>
        <v>East Haven</v>
      </c>
      <c r="AH306" t="s">
        <v>98</v>
      </c>
      <c r="AI306">
        <v>1</v>
      </c>
      <c r="AK306" s="88">
        <v>50</v>
      </c>
      <c r="AL306" s="90">
        <v>9</v>
      </c>
      <c r="AM306" s="90">
        <v>40</v>
      </c>
      <c r="AN306" s="93">
        <v>21250</v>
      </c>
      <c r="AO306" s="93">
        <f t="shared" si="53"/>
        <v>50009</v>
      </c>
      <c r="AP306" s="7" t="s">
        <v>665</v>
      </c>
      <c r="AQ306">
        <f t="shared" si="54"/>
        <v>5021250</v>
      </c>
      <c r="AU306">
        <v>37.409999999999997</v>
      </c>
      <c r="AV306">
        <v>0</v>
      </c>
      <c r="AW306">
        <v>37.409999999999997</v>
      </c>
    </row>
    <row r="307" spans="1:52" hidden="1" outlineLevel="1">
      <c r="A307" t="s">
        <v>805</v>
      </c>
      <c r="B307" s="7" t="s">
        <v>320</v>
      </c>
      <c r="C307" s="1">
        <f t="shared" si="44"/>
        <v>1579</v>
      </c>
      <c r="D307" s="7">
        <f>IF(N307&gt;0, RANK(N307,(N307:P307,Q307:AE307)),0)</f>
        <v>1</v>
      </c>
      <c r="E307" s="7">
        <f>IF(O307&gt;0,RANK(O307,(N307:P307,Q307:AE307)),0)</f>
        <v>2</v>
      </c>
      <c r="F307" s="7">
        <f t="shared" si="45"/>
        <v>3</v>
      </c>
      <c r="G307" s="53">
        <f t="shared" si="46"/>
        <v>466</v>
      </c>
      <c r="H307" s="56">
        <f t="shared" si="47"/>
        <v>0.29512349588347053</v>
      </c>
      <c r="I307" s="6"/>
      <c r="J307" s="2">
        <f t="shared" si="48"/>
        <v>0.62697910069664342</v>
      </c>
      <c r="K307" s="2">
        <f t="shared" si="49"/>
        <v>0.33185560481317289</v>
      </c>
      <c r="L307" s="2">
        <f t="shared" si="50"/>
        <v>1.5199493350221659E-2</v>
      </c>
      <c r="M307" s="2">
        <f t="shared" si="51"/>
        <v>2.5965801139962032E-2</v>
      </c>
      <c r="N307" s="1">
        <v>990</v>
      </c>
      <c r="O307" s="1">
        <v>524</v>
      </c>
      <c r="P307" s="1">
        <v>24</v>
      </c>
      <c r="Q307" s="1"/>
      <c r="R307" s="1"/>
      <c r="S307" s="1"/>
      <c r="T307" s="1">
        <v>2</v>
      </c>
      <c r="U307" s="1">
        <v>18</v>
      </c>
      <c r="V307" s="1">
        <v>21</v>
      </c>
      <c r="W307" s="1"/>
      <c r="X307" s="1"/>
      <c r="Y307" s="1"/>
      <c r="Z307" s="1"/>
      <c r="AA307" s="1"/>
      <c r="AB307" s="1"/>
      <c r="AG307" t="str">
        <f t="shared" si="52"/>
        <v>East Montpelier</v>
      </c>
      <c r="AH307" t="s">
        <v>393</v>
      </c>
      <c r="AI307">
        <v>1</v>
      </c>
      <c r="AK307" s="88">
        <v>50</v>
      </c>
      <c r="AL307" s="90">
        <v>23</v>
      </c>
      <c r="AM307" s="90">
        <v>35</v>
      </c>
      <c r="AN307" s="93">
        <v>21925</v>
      </c>
      <c r="AO307" s="93">
        <f t="shared" si="53"/>
        <v>50023</v>
      </c>
      <c r="AP307" s="7" t="s">
        <v>665</v>
      </c>
      <c r="AQ307">
        <f t="shared" si="54"/>
        <v>5021925</v>
      </c>
      <c r="AU307">
        <v>32.1</v>
      </c>
      <c r="AV307">
        <v>0.11</v>
      </c>
      <c r="AW307">
        <v>31.99</v>
      </c>
    </row>
    <row r="308" spans="1:52" hidden="1" outlineLevel="1">
      <c r="A308" t="s">
        <v>806</v>
      </c>
      <c r="B308" s="7" t="s">
        <v>320</v>
      </c>
      <c r="C308" s="1">
        <f t="shared" si="44"/>
        <v>478</v>
      </c>
      <c r="D308" s="7">
        <f>IF(N308&gt;0, RANK(N308,(N308:P308,Q308:AE308)),0)</f>
        <v>2</v>
      </c>
      <c r="E308" s="7">
        <f>IF(O308&gt;0,RANK(O308,(N308:P308,Q308:AE308)),0)</f>
        <v>1</v>
      </c>
      <c r="F308" s="7">
        <f t="shared" si="45"/>
        <v>3</v>
      </c>
      <c r="G308" s="53">
        <f t="shared" si="46"/>
        <v>34</v>
      </c>
      <c r="H308" s="56">
        <f t="shared" si="47"/>
        <v>7.1129707112970716E-2</v>
      </c>
      <c r="I308" s="6"/>
      <c r="J308" s="2">
        <f t="shared" si="48"/>
        <v>0.43723849372384938</v>
      </c>
      <c r="K308" s="2">
        <f t="shared" si="49"/>
        <v>0.50836820083682011</v>
      </c>
      <c r="L308" s="2">
        <f t="shared" si="50"/>
        <v>2.3012552301255231E-2</v>
      </c>
      <c r="M308" s="2">
        <f t="shared" si="51"/>
        <v>3.1380753138075285E-2</v>
      </c>
      <c r="N308" s="1">
        <v>209</v>
      </c>
      <c r="O308" s="1">
        <v>243</v>
      </c>
      <c r="P308" s="1">
        <v>11</v>
      </c>
      <c r="Q308" s="1"/>
      <c r="R308" s="1"/>
      <c r="S308" s="1"/>
      <c r="T308" s="1">
        <v>0</v>
      </c>
      <c r="U308" s="1">
        <v>5</v>
      </c>
      <c r="V308" s="1">
        <v>10</v>
      </c>
      <c r="W308" s="1"/>
      <c r="X308" s="1"/>
      <c r="Y308" s="1"/>
      <c r="Z308" s="1"/>
      <c r="AA308" s="1"/>
      <c r="AB308" s="1"/>
      <c r="AG308" t="str">
        <f t="shared" si="52"/>
        <v>Eden</v>
      </c>
      <c r="AH308" t="s">
        <v>18</v>
      </c>
      <c r="AI308">
        <v>1</v>
      </c>
      <c r="AK308" s="88">
        <v>50</v>
      </c>
      <c r="AL308" s="90">
        <v>15</v>
      </c>
      <c r="AM308" s="90">
        <v>15</v>
      </c>
      <c r="AN308" s="93">
        <v>23500</v>
      </c>
      <c r="AO308" s="93">
        <f t="shared" si="53"/>
        <v>50015</v>
      </c>
      <c r="AP308" s="7" t="s">
        <v>665</v>
      </c>
      <c r="AQ308">
        <f t="shared" si="54"/>
        <v>5023500</v>
      </c>
      <c r="AU308">
        <v>64.290000000000006</v>
      </c>
      <c r="AV308">
        <v>0.71</v>
      </c>
      <c r="AW308">
        <v>63.58</v>
      </c>
    </row>
    <row r="309" spans="1:52" hidden="1" outlineLevel="1">
      <c r="A309" t="s">
        <v>807</v>
      </c>
      <c r="B309" s="7" t="s">
        <v>320</v>
      </c>
      <c r="C309" s="1">
        <f t="shared" si="44"/>
        <v>501</v>
      </c>
      <c r="D309" s="7">
        <f>IF(N309&gt;0, RANK(N309,(N309:P309,Q309:AE309)),0)</f>
        <v>1</v>
      </c>
      <c r="E309" s="7">
        <f>IF(O309&gt;0,RANK(O309,(N309:P309,Q309:AE309)),0)</f>
        <v>2</v>
      </c>
      <c r="F309" s="7">
        <f t="shared" si="45"/>
        <v>3</v>
      </c>
      <c r="G309" s="53">
        <f t="shared" si="46"/>
        <v>117</v>
      </c>
      <c r="H309" s="56">
        <f t="shared" si="47"/>
        <v>0.23353293413173654</v>
      </c>
      <c r="I309" s="6"/>
      <c r="J309" s="2">
        <f t="shared" si="48"/>
        <v>0.58882235528942117</v>
      </c>
      <c r="K309" s="2">
        <f t="shared" si="49"/>
        <v>0.35528942115768464</v>
      </c>
      <c r="L309" s="2">
        <f t="shared" si="50"/>
        <v>1.9960079840319361E-2</v>
      </c>
      <c r="M309" s="2">
        <f t="shared" si="51"/>
        <v>3.5928143712574828E-2</v>
      </c>
      <c r="N309" s="1">
        <v>295</v>
      </c>
      <c r="O309" s="1">
        <v>178</v>
      </c>
      <c r="P309" s="1">
        <v>10</v>
      </c>
      <c r="Q309" s="1"/>
      <c r="R309" s="1"/>
      <c r="S309" s="1"/>
      <c r="T309" s="1">
        <v>3</v>
      </c>
      <c r="U309" s="1">
        <v>5</v>
      </c>
      <c r="V309" s="1">
        <v>10</v>
      </c>
      <c r="W309" s="1"/>
      <c r="X309" s="1"/>
      <c r="Y309" s="1"/>
      <c r="Z309" s="1"/>
      <c r="AA309" s="1"/>
      <c r="AB309" s="1"/>
      <c r="AG309" t="str">
        <f t="shared" si="52"/>
        <v>Elmore</v>
      </c>
      <c r="AH309" t="s">
        <v>18</v>
      </c>
      <c r="AI309">
        <v>1</v>
      </c>
      <c r="AK309" s="88">
        <v>50</v>
      </c>
      <c r="AL309" s="90">
        <v>15</v>
      </c>
      <c r="AM309" s="90">
        <v>20</v>
      </c>
      <c r="AN309" s="93">
        <v>23725</v>
      </c>
      <c r="AO309" s="93">
        <f t="shared" si="53"/>
        <v>50015</v>
      </c>
      <c r="AP309" s="7" t="s">
        <v>665</v>
      </c>
      <c r="AQ309">
        <f t="shared" si="54"/>
        <v>5023725</v>
      </c>
      <c r="AU309">
        <v>39.6</v>
      </c>
      <c r="AV309">
        <v>0.44</v>
      </c>
      <c r="AW309">
        <v>39.15</v>
      </c>
    </row>
    <row r="310" spans="1:52" hidden="1" outlineLevel="1">
      <c r="A310" t="s">
        <v>808</v>
      </c>
      <c r="B310" s="7" t="s">
        <v>320</v>
      </c>
      <c r="C310" s="1">
        <f t="shared" ref="C310:C373" si="55">SUM(N310:AE310)</f>
        <v>1217</v>
      </c>
      <c r="D310" s="7">
        <f>IF(N310&gt;0, RANK(N310,(N310:P310,Q310:AE310)),0)</f>
        <v>1</v>
      </c>
      <c r="E310" s="7">
        <f>IF(O310&gt;0,RANK(O310,(N310:P310,Q310:AE310)),0)</f>
        <v>2</v>
      </c>
      <c r="F310" s="7">
        <f t="shared" ref="F310:F373" si="56">IF(P310&gt;0,RANK(P310,(N310:AE310)),0)</f>
        <v>4</v>
      </c>
      <c r="G310" s="53">
        <f t="shared" ref="G310:G373" si="57">IF(C310&gt;0,MAX(N310:P310)-LARGE(N310:P310,2),0)</f>
        <v>63</v>
      </c>
      <c r="H310" s="56">
        <f t="shared" ref="H310:H373" si="58">IF(C310&gt;0,G310/C310,0)</f>
        <v>5.1766639276910435E-2</v>
      </c>
      <c r="I310" s="6"/>
      <c r="J310" s="2">
        <f t="shared" ref="J310:J373" si="59">IF(C310=0,"-",N310/C310)</f>
        <v>0.50534100246507807</v>
      </c>
      <c r="K310" s="2">
        <f t="shared" ref="K310:K373" si="60">IF(C310=0,"-",O310/C310)</f>
        <v>0.45357436318816763</v>
      </c>
      <c r="L310" s="2">
        <f t="shared" ref="L310:L373" si="61">IF(C310=0,"-",P310/C310)</f>
        <v>9.8603122432210349E-3</v>
      </c>
      <c r="M310" s="2">
        <f t="shared" ref="M310:M373" si="62">IF(C310=0,"-",(1-J310-K310-L310))</f>
        <v>3.1224322103533264E-2</v>
      </c>
      <c r="N310" s="1">
        <v>615</v>
      </c>
      <c r="O310" s="1">
        <v>552</v>
      </c>
      <c r="P310" s="1">
        <v>12</v>
      </c>
      <c r="Q310" s="1"/>
      <c r="R310" s="1"/>
      <c r="S310" s="1"/>
      <c r="T310" s="1">
        <v>7</v>
      </c>
      <c r="U310" s="1">
        <v>3</v>
      </c>
      <c r="V310" s="1">
        <v>28</v>
      </c>
      <c r="W310" s="1"/>
      <c r="X310" s="1"/>
      <c r="Y310" s="1"/>
      <c r="Z310" s="1"/>
      <c r="AA310" s="1"/>
      <c r="AB310" s="1"/>
      <c r="AG310" t="str">
        <f t="shared" ref="AG310:AG373" si="63">A310</f>
        <v>Enosburg</v>
      </c>
      <c r="AH310" t="s">
        <v>37</v>
      </c>
      <c r="AI310">
        <v>1</v>
      </c>
      <c r="AK310" s="88">
        <v>50</v>
      </c>
      <c r="AL310" s="90">
        <v>11</v>
      </c>
      <c r="AM310" s="90">
        <v>20</v>
      </c>
      <c r="AN310" s="93">
        <v>23875</v>
      </c>
      <c r="AO310" s="93">
        <f t="shared" ref="AO310:AO373" si="64">AK310*1000+AL310</f>
        <v>50011</v>
      </c>
      <c r="AP310" s="7" t="s">
        <v>665</v>
      </c>
      <c r="AQ310">
        <f t="shared" ref="AQ310:AQ373" si="65">AK310*100000+AN310</f>
        <v>5023875</v>
      </c>
      <c r="AU310">
        <v>48.72</v>
      </c>
      <c r="AV310">
        <v>0.16</v>
      </c>
      <c r="AW310">
        <v>48.57</v>
      </c>
      <c r="AZ310" t="s">
        <v>986</v>
      </c>
    </row>
    <row r="311" spans="1:52" hidden="1" outlineLevel="1">
      <c r="A311" t="s">
        <v>98</v>
      </c>
      <c r="B311" s="7" t="s">
        <v>320</v>
      </c>
      <c r="C311" s="1">
        <f t="shared" si="55"/>
        <v>10326</v>
      </c>
      <c r="D311" s="7">
        <f>IF(N311&gt;0, RANK(N311,(N311:P311,Q311:AE311)),0)</f>
        <v>1</v>
      </c>
      <c r="E311" s="7">
        <f>IF(O311&gt;0,RANK(O311,(N311:P311,Q311:AE311)),0)</f>
        <v>2</v>
      </c>
      <c r="F311" s="7">
        <f t="shared" si="56"/>
        <v>3</v>
      </c>
      <c r="G311" s="53">
        <f t="shared" si="57"/>
        <v>1045</v>
      </c>
      <c r="H311" s="56">
        <f t="shared" si="58"/>
        <v>0.10120085221770289</v>
      </c>
      <c r="I311" s="6"/>
      <c r="J311" s="2">
        <f t="shared" si="59"/>
        <v>0.53554135192717411</v>
      </c>
      <c r="K311" s="2">
        <f t="shared" si="60"/>
        <v>0.43434049970947125</v>
      </c>
      <c r="L311" s="2">
        <f t="shared" si="61"/>
        <v>1.2783265543288786E-2</v>
      </c>
      <c r="M311" s="2">
        <f t="shared" si="62"/>
        <v>1.7334882820065851E-2</v>
      </c>
      <c r="N311" s="1">
        <v>5530</v>
      </c>
      <c r="O311" s="1">
        <v>4485</v>
      </c>
      <c r="P311" s="1">
        <v>132</v>
      </c>
      <c r="Q311" s="1"/>
      <c r="R311" s="1"/>
      <c r="S311" s="1"/>
      <c r="T311" s="1">
        <v>27</v>
      </c>
      <c r="U311" s="1">
        <v>26</v>
      </c>
      <c r="V311" s="1">
        <v>126</v>
      </c>
      <c r="W311" s="1"/>
      <c r="X311" s="1"/>
      <c r="Y311" s="1"/>
      <c r="Z311" s="1"/>
      <c r="AA311" s="1"/>
      <c r="AB311" s="1"/>
      <c r="AG311" t="str">
        <f t="shared" si="63"/>
        <v>Essex</v>
      </c>
      <c r="AH311" t="s">
        <v>323</v>
      </c>
      <c r="AI311">
        <v>1</v>
      </c>
      <c r="AK311" s="88">
        <v>50</v>
      </c>
      <c r="AL311" s="90">
        <v>7</v>
      </c>
      <c r="AM311" s="90">
        <v>30</v>
      </c>
      <c r="AN311" s="93">
        <v>24175</v>
      </c>
      <c r="AO311" s="93">
        <f t="shared" si="64"/>
        <v>50007</v>
      </c>
      <c r="AP311" s="7" t="s">
        <v>665</v>
      </c>
      <c r="AQ311">
        <f t="shared" si="65"/>
        <v>5024175</v>
      </c>
      <c r="AU311">
        <v>39.32</v>
      </c>
      <c r="AV311">
        <v>0.31</v>
      </c>
      <c r="AW311">
        <v>39.01</v>
      </c>
    </row>
    <row r="312" spans="1:52" hidden="1" outlineLevel="1">
      <c r="A312" t="s">
        <v>987</v>
      </c>
      <c r="B312" s="7" t="s">
        <v>320</v>
      </c>
      <c r="C312" s="1">
        <f t="shared" si="55"/>
        <v>1106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 t="shared" si="56"/>
        <v>3</v>
      </c>
      <c r="G312" s="53">
        <f t="shared" si="57"/>
        <v>28</v>
      </c>
      <c r="H312" s="56">
        <f t="shared" si="58"/>
        <v>2.5316455696202531E-2</v>
      </c>
      <c r="I312" s="6"/>
      <c r="J312" s="2">
        <f t="shared" si="59"/>
        <v>0.46202531645569622</v>
      </c>
      <c r="K312" s="2">
        <f t="shared" si="60"/>
        <v>0.48734177215189872</v>
      </c>
      <c r="L312" s="2">
        <f t="shared" si="61"/>
        <v>2.3508137432188065E-2</v>
      </c>
      <c r="M312" s="2">
        <f t="shared" si="62"/>
        <v>2.7124773960216991E-2</v>
      </c>
      <c r="N312" s="1">
        <v>511</v>
      </c>
      <c r="O312" s="1">
        <v>539</v>
      </c>
      <c r="P312" s="1">
        <v>26</v>
      </c>
      <c r="Q312" s="1"/>
      <c r="R312" s="1"/>
      <c r="S312" s="1"/>
      <c r="T312" s="1">
        <v>7</v>
      </c>
      <c r="U312" s="1">
        <v>0</v>
      </c>
      <c r="V312" s="1">
        <v>23</v>
      </c>
      <c r="W312" s="1"/>
      <c r="X312" s="1"/>
      <c r="Y312" s="1"/>
      <c r="Z312" s="1"/>
      <c r="AA312" s="1"/>
      <c r="AB312" s="1"/>
      <c r="AG312" t="str">
        <f t="shared" si="63"/>
        <v>Fair Haven</v>
      </c>
      <c r="AH312" t="s">
        <v>104</v>
      </c>
      <c r="AI312">
        <v>1</v>
      </c>
      <c r="AK312" s="88">
        <v>50</v>
      </c>
      <c r="AL312" s="90">
        <v>21</v>
      </c>
      <c r="AM312" s="90">
        <v>35</v>
      </c>
      <c r="AN312" s="93">
        <v>25375</v>
      </c>
      <c r="AO312" s="93">
        <f t="shared" si="64"/>
        <v>50021</v>
      </c>
      <c r="AP312" s="7" t="s">
        <v>665</v>
      </c>
      <c r="AQ312">
        <f t="shared" si="65"/>
        <v>5025375</v>
      </c>
      <c r="AU312">
        <v>18.13</v>
      </c>
      <c r="AV312">
        <v>0.49</v>
      </c>
      <c r="AW312">
        <v>17.64</v>
      </c>
    </row>
    <row r="313" spans="1:52" hidden="1" outlineLevel="1">
      <c r="A313" t="s">
        <v>988</v>
      </c>
      <c r="B313" s="7" t="s">
        <v>320</v>
      </c>
      <c r="C313" s="1">
        <f t="shared" si="55"/>
        <v>2140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 t="shared" si="56"/>
        <v>3</v>
      </c>
      <c r="G313" s="53">
        <f t="shared" si="57"/>
        <v>32</v>
      </c>
      <c r="H313" s="56">
        <f t="shared" si="58"/>
        <v>1.4953271028037384E-2</v>
      </c>
      <c r="I313" s="6"/>
      <c r="J313" s="2">
        <f t="shared" si="59"/>
        <v>0.47476635514018689</v>
      </c>
      <c r="K313" s="2">
        <f t="shared" si="60"/>
        <v>0.48971962616822429</v>
      </c>
      <c r="L313" s="2">
        <f t="shared" si="61"/>
        <v>1.6822429906542057E-2</v>
      </c>
      <c r="M313" s="2">
        <f t="shared" si="62"/>
        <v>1.8691588785046821E-2</v>
      </c>
      <c r="N313" s="1">
        <v>1016</v>
      </c>
      <c r="O313" s="1">
        <v>1048</v>
      </c>
      <c r="P313" s="1">
        <v>36</v>
      </c>
      <c r="Q313" s="1"/>
      <c r="R313" s="1"/>
      <c r="S313" s="1"/>
      <c r="T313" s="1">
        <v>6</v>
      </c>
      <c r="U313" s="1">
        <v>6</v>
      </c>
      <c r="V313" s="1">
        <v>28</v>
      </c>
      <c r="W313" s="1"/>
      <c r="X313" s="1"/>
      <c r="Y313" s="1"/>
      <c r="Z313" s="1"/>
      <c r="AA313" s="1"/>
      <c r="AB313" s="1"/>
      <c r="AG313" t="str">
        <f t="shared" si="63"/>
        <v>Fairfax</v>
      </c>
      <c r="AH313" t="s">
        <v>37</v>
      </c>
      <c r="AI313">
        <v>1</v>
      </c>
      <c r="AK313" s="88">
        <v>50</v>
      </c>
      <c r="AL313" s="90">
        <v>11</v>
      </c>
      <c r="AM313" s="90">
        <v>25</v>
      </c>
      <c r="AN313" s="93">
        <v>24925</v>
      </c>
      <c r="AO313" s="93">
        <f t="shared" si="64"/>
        <v>50011</v>
      </c>
      <c r="AP313" s="7" t="s">
        <v>665</v>
      </c>
      <c r="AQ313">
        <f t="shared" si="65"/>
        <v>5024925</v>
      </c>
      <c r="AU313">
        <v>40.5</v>
      </c>
      <c r="AV313">
        <v>0.31</v>
      </c>
      <c r="AW313">
        <v>40.18</v>
      </c>
    </row>
    <row r="314" spans="1:52" hidden="1" outlineLevel="1">
      <c r="A314" t="s">
        <v>1004</v>
      </c>
      <c r="B314" s="7" t="s">
        <v>320</v>
      </c>
      <c r="C314" s="1">
        <f t="shared" si="55"/>
        <v>874</v>
      </c>
      <c r="D314" s="7">
        <f>IF(N314&gt;0, RANK(N314,(N314:P314,Q314:AE314)),0)</f>
        <v>1</v>
      </c>
      <c r="E314" s="7">
        <f>IF(O314&gt;0,RANK(O314,(N314:P314,Q314:AE314)),0)</f>
        <v>2</v>
      </c>
      <c r="F314" s="7">
        <f t="shared" si="56"/>
        <v>3</v>
      </c>
      <c r="G314" s="53">
        <f t="shared" si="57"/>
        <v>12</v>
      </c>
      <c r="H314" s="56">
        <f t="shared" si="58"/>
        <v>1.3729977116704805E-2</v>
      </c>
      <c r="I314" s="6"/>
      <c r="J314" s="2">
        <f t="shared" si="59"/>
        <v>0.4988558352402746</v>
      </c>
      <c r="K314" s="2">
        <f t="shared" si="60"/>
        <v>0.48512585812356979</v>
      </c>
      <c r="L314" s="2">
        <f t="shared" si="61"/>
        <v>1.0297482837528604E-2</v>
      </c>
      <c r="M314" s="2">
        <f t="shared" si="62"/>
        <v>5.7208237986270619E-3</v>
      </c>
      <c r="N314" s="1">
        <v>436</v>
      </c>
      <c r="O314" s="1">
        <v>424</v>
      </c>
      <c r="P314" s="1">
        <v>9</v>
      </c>
      <c r="Q314" s="1"/>
      <c r="R314" s="1"/>
      <c r="S314" s="1"/>
      <c r="T314" s="1">
        <v>0</v>
      </c>
      <c r="U314" s="1">
        <v>0</v>
      </c>
      <c r="V314" s="1">
        <v>5</v>
      </c>
      <c r="W314" s="1"/>
      <c r="X314" s="1"/>
      <c r="Y314" s="1"/>
      <c r="Z314" s="1"/>
      <c r="AA314" s="1"/>
      <c r="AB314" s="1"/>
      <c r="AG314" t="str">
        <f t="shared" si="63"/>
        <v>Fairfield</v>
      </c>
      <c r="AH314" t="s">
        <v>37</v>
      </c>
      <c r="AI314">
        <v>1</v>
      </c>
      <c r="AK314" s="88">
        <v>50</v>
      </c>
      <c r="AL314" s="90">
        <v>11</v>
      </c>
      <c r="AM314" s="90">
        <v>30</v>
      </c>
      <c r="AN314" s="93">
        <v>25225</v>
      </c>
      <c r="AO314" s="93">
        <f t="shared" si="64"/>
        <v>50011</v>
      </c>
      <c r="AP314" s="7" t="s">
        <v>665</v>
      </c>
      <c r="AQ314">
        <f t="shared" si="65"/>
        <v>5025225</v>
      </c>
      <c r="AU314">
        <v>68.55</v>
      </c>
      <c r="AV314">
        <v>0.76</v>
      </c>
      <c r="AW314">
        <v>67.790000000000006</v>
      </c>
    </row>
    <row r="315" spans="1:52" hidden="1" outlineLevel="1">
      <c r="A315" t="s">
        <v>989</v>
      </c>
      <c r="B315" s="7" t="s">
        <v>320</v>
      </c>
      <c r="C315" s="1">
        <f t="shared" si="55"/>
        <v>522</v>
      </c>
      <c r="D315" s="7">
        <f>IF(N315&gt;0, RANK(N315,(N315:P315,Q315:AE315)),0)</f>
        <v>1</v>
      </c>
      <c r="E315" s="7">
        <f>IF(O315&gt;0,RANK(O315,(N315:P315,Q315:AE315)),0)</f>
        <v>2</v>
      </c>
      <c r="F315" s="7">
        <f t="shared" si="56"/>
        <v>4</v>
      </c>
      <c r="G315" s="53">
        <f t="shared" si="57"/>
        <v>164</v>
      </c>
      <c r="H315" s="56">
        <f t="shared" si="58"/>
        <v>0.31417624521072796</v>
      </c>
      <c r="I315" s="6"/>
      <c r="J315" s="2">
        <f t="shared" si="59"/>
        <v>0.63601532567049812</v>
      </c>
      <c r="K315" s="2">
        <f t="shared" si="60"/>
        <v>0.32183908045977011</v>
      </c>
      <c r="L315" s="2">
        <f t="shared" si="61"/>
        <v>1.9157088122605363E-2</v>
      </c>
      <c r="M315" s="2">
        <f t="shared" si="62"/>
        <v>2.2988505747126405E-2</v>
      </c>
      <c r="N315" s="1">
        <v>332</v>
      </c>
      <c r="O315" s="1">
        <v>168</v>
      </c>
      <c r="P315" s="1">
        <v>10</v>
      </c>
      <c r="Q315" s="1"/>
      <c r="R315" s="1"/>
      <c r="S315" s="1"/>
      <c r="T315" s="1">
        <v>0</v>
      </c>
      <c r="U315" s="1">
        <v>0</v>
      </c>
      <c r="V315" s="1">
        <v>12</v>
      </c>
      <c r="W315" s="1"/>
      <c r="X315" s="1"/>
      <c r="Y315" s="1"/>
      <c r="Z315" s="1"/>
      <c r="AA315" s="1"/>
      <c r="AB315" s="1"/>
      <c r="AG315" t="str">
        <f t="shared" si="63"/>
        <v>Fairlee</v>
      </c>
      <c r="AH315" t="s">
        <v>983</v>
      </c>
      <c r="AI315">
        <v>1</v>
      </c>
      <c r="AK315" s="88">
        <v>50</v>
      </c>
      <c r="AL315" s="90">
        <v>17</v>
      </c>
      <c r="AM315" s="90">
        <v>30</v>
      </c>
      <c r="AN315" s="93">
        <v>25675</v>
      </c>
      <c r="AO315" s="93">
        <f t="shared" si="64"/>
        <v>50017</v>
      </c>
      <c r="AP315" s="7" t="s">
        <v>665</v>
      </c>
      <c r="AQ315">
        <f t="shared" si="65"/>
        <v>5025675</v>
      </c>
      <c r="AU315">
        <v>21.24</v>
      </c>
      <c r="AV315">
        <v>1.04</v>
      </c>
      <c r="AW315">
        <v>20.2</v>
      </c>
    </row>
    <row r="316" spans="1:52" hidden="1" outlineLevel="1">
      <c r="A316" t="s">
        <v>990</v>
      </c>
      <c r="B316" s="7" t="s">
        <v>320</v>
      </c>
      <c r="C316" s="1">
        <f t="shared" si="55"/>
        <v>725</v>
      </c>
      <c r="D316" s="7">
        <f>IF(N316&gt;0, RANK(N316,(N316:P316,Q316:AE316)),0)</f>
        <v>1</v>
      </c>
      <c r="E316" s="7">
        <f>IF(O316&gt;0,RANK(O316,(N316:P316,Q316:AE316)),0)</f>
        <v>2</v>
      </c>
      <c r="F316" s="7">
        <f t="shared" si="56"/>
        <v>3</v>
      </c>
      <c r="G316" s="53">
        <f t="shared" si="57"/>
        <v>243</v>
      </c>
      <c r="H316" s="56">
        <f t="shared" si="58"/>
        <v>0.33517241379310347</v>
      </c>
      <c r="I316" s="6"/>
      <c r="J316" s="2">
        <f t="shared" si="59"/>
        <v>0.64689655172413796</v>
      </c>
      <c r="K316" s="2">
        <f t="shared" si="60"/>
        <v>0.31172413793103448</v>
      </c>
      <c r="L316" s="2">
        <f t="shared" si="61"/>
        <v>2.0689655172413793E-2</v>
      </c>
      <c r="M316" s="2">
        <f t="shared" si="62"/>
        <v>2.0689655172413765E-2</v>
      </c>
      <c r="N316" s="1">
        <v>469</v>
      </c>
      <c r="O316" s="1">
        <v>226</v>
      </c>
      <c r="P316" s="1">
        <v>15</v>
      </c>
      <c r="Q316" s="1"/>
      <c r="R316" s="1"/>
      <c r="S316" s="1"/>
      <c r="T316" s="1">
        <v>1</v>
      </c>
      <c r="U316" s="1">
        <v>5</v>
      </c>
      <c r="V316" s="1">
        <v>9</v>
      </c>
      <c r="W316" s="1"/>
      <c r="X316" s="1"/>
      <c r="Y316" s="1"/>
      <c r="Z316" s="1"/>
      <c r="AA316" s="1"/>
      <c r="AB316" s="1"/>
      <c r="AG316" t="str">
        <f t="shared" si="63"/>
        <v>Fayston</v>
      </c>
      <c r="AH316" t="s">
        <v>393</v>
      </c>
      <c r="AI316">
        <v>1</v>
      </c>
      <c r="AK316" s="88">
        <v>50</v>
      </c>
      <c r="AL316" s="90">
        <v>23</v>
      </c>
      <c r="AM316" s="90">
        <v>40</v>
      </c>
      <c r="AN316" s="93">
        <v>25825</v>
      </c>
      <c r="AO316" s="93">
        <f t="shared" si="64"/>
        <v>50023</v>
      </c>
      <c r="AP316" s="7" t="s">
        <v>665</v>
      </c>
      <c r="AQ316">
        <f t="shared" si="65"/>
        <v>5025825</v>
      </c>
      <c r="AU316">
        <v>36.5</v>
      </c>
      <c r="AV316">
        <v>0</v>
      </c>
      <c r="AW316">
        <v>36.5</v>
      </c>
    </row>
    <row r="317" spans="1:52" hidden="1" outlineLevel="1">
      <c r="A317" t="s">
        <v>991</v>
      </c>
      <c r="B317" s="7" t="s">
        <v>320</v>
      </c>
      <c r="C317" s="1">
        <f t="shared" si="55"/>
        <v>1490</v>
      </c>
      <c r="D317" s="7">
        <f>IF(N317&gt;0, RANK(N317,(N317:P317,Q317:AE317)),0)</f>
        <v>1</v>
      </c>
      <c r="E317" s="7">
        <f>IF(O317&gt;0,RANK(O317,(N317:P317,Q317:AE317)),0)</f>
        <v>2</v>
      </c>
      <c r="F317" s="7">
        <f t="shared" si="56"/>
        <v>4</v>
      </c>
      <c r="G317" s="53">
        <f t="shared" si="57"/>
        <v>183</v>
      </c>
      <c r="H317" s="56">
        <f t="shared" si="58"/>
        <v>0.12281879194630872</v>
      </c>
      <c r="I317" s="6"/>
      <c r="J317" s="2">
        <f t="shared" si="59"/>
        <v>0.54697986577181212</v>
      </c>
      <c r="K317" s="2">
        <f t="shared" si="60"/>
        <v>0.42416107382550333</v>
      </c>
      <c r="L317" s="2">
        <f t="shared" si="61"/>
        <v>8.7248322147650999E-3</v>
      </c>
      <c r="M317" s="2">
        <f t="shared" si="62"/>
        <v>2.0134228187919444E-2</v>
      </c>
      <c r="N317" s="1">
        <v>815</v>
      </c>
      <c r="O317" s="1">
        <v>632</v>
      </c>
      <c r="P317" s="1">
        <v>13</v>
      </c>
      <c r="Q317" s="1"/>
      <c r="R317" s="1"/>
      <c r="S317" s="1"/>
      <c r="T317" s="1">
        <v>2</v>
      </c>
      <c r="U317" s="1">
        <v>1</v>
      </c>
      <c r="V317" s="1">
        <v>27</v>
      </c>
      <c r="W317" s="1"/>
      <c r="X317" s="1"/>
      <c r="Y317" s="1"/>
      <c r="Z317" s="1"/>
      <c r="AA317" s="1"/>
      <c r="AB317" s="1"/>
      <c r="AG317" t="str">
        <f t="shared" si="63"/>
        <v>Ferrisburg</v>
      </c>
      <c r="AH317" t="s">
        <v>319</v>
      </c>
      <c r="AI317">
        <v>1</v>
      </c>
      <c r="AK317" s="88">
        <v>50</v>
      </c>
      <c r="AL317" s="90">
        <v>1</v>
      </c>
      <c r="AM317" s="90">
        <v>25</v>
      </c>
      <c r="AN317" s="93">
        <v>26275</v>
      </c>
      <c r="AO317" s="93">
        <f t="shared" si="64"/>
        <v>50001</v>
      </c>
      <c r="AP317" s="7" t="s">
        <v>665</v>
      </c>
      <c r="AQ317">
        <f t="shared" si="65"/>
        <v>5026275</v>
      </c>
      <c r="AU317">
        <v>61.15</v>
      </c>
      <c r="AV317">
        <v>13.33</v>
      </c>
      <c r="AW317">
        <v>47.82</v>
      </c>
    </row>
    <row r="318" spans="1:52" hidden="1" outlineLevel="1">
      <c r="A318" t="s">
        <v>992</v>
      </c>
      <c r="B318" s="7" t="s">
        <v>320</v>
      </c>
      <c r="C318" s="1">
        <f t="shared" si="55"/>
        <v>623</v>
      </c>
      <c r="D318" s="7">
        <f>IF(N318&gt;0, RANK(N318,(N318:P318,Q318:AE318)),0)</f>
        <v>1</v>
      </c>
      <c r="E318" s="7">
        <f>IF(O318&gt;0,RANK(O318,(N318:P318,Q318:AE318)),0)</f>
        <v>2</v>
      </c>
      <c r="F318" s="7">
        <f t="shared" si="56"/>
        <v>4</v>
      </c>
      <c r="G318" s="53">
        <f t="shared" si="57"/>
        <v>61</v>
      </c>
      <c r="H318" s="56">
        <f t="shared" si="58"/>
        <v>9.7913322632423749E-2</v>
      </c>
      <c r="I318" s="6"/>
      <c r="J318" s="2">
        <f t="shared" si="59"/>
        <v>0.52969502407704649</v>
      </c>
      <c r="K318" s="2">
        <f t="shared" si="60"/>
        <v>0.4317817014446228</v>
      </c>
      <c r="L318" s="2">
        <f t="shared" si="61"/>
        <v>1.2841091492776886E-2</v>
      </c>
      <c r="M318" s="2">
        <f t="shared" si="62"/>
        <v>2.5682182985553817E-2</v>
      </c>
      <c r="N318" s="1">
        <v>330</v>
      </c>
      <c r="O318" s="1">
        <v>269</v>
      </c>
      <c r="P318" s="1">
        <v>8</v>
      </c>
      <c r="Q318" s="1"/>
      <c r="R318" s="1"/>
      <c r="S318" s="1"/>
      <c r="T318" s="1">
        <v>3</v>
      </c>
      <c r="U318" s="1">
        <v>2</v>
      </c>
      <c r="V318" s="1">
        <v>11</v>
      </c>
      <c r="W318" s="1"/>
      <c r="X318" s="1"/>
      <c r="Y318" s="1"/>
      <c r="Z318" s="1"/>
      <c r="AA318" s="1"/>
      <c r="AB318" s="1"/>
      <c r="AG318" t="str">
        <f t="shared" si="63"/>
        <v>Fletcher</v>
      </c>
      <c r="AH318" t="s">
        <v>37</v>
      </c>
      <c r="AI318">
        <v>1</v>
      </c>
      <c r="AK318" s="88">
        <v>50</v>
      </c>
      <c r="AL318" s="90">
        <v>11</v>
      </c>
      <c r="AM318" s="90">
        <v>35</v>
      </c>
      <c r="AN318" s="93">
        <v>26500</v>
      </c>
      <c r="AO318" s="93">
        <f t="shared" si="64"/>
        <v>50011</v>
      </c>
      <c r="AP318" s="7" t="s">
        <v>665</v>
      </c>
      <c r="AQ318">
        <f t="shared" si="65"/>
        <v>5026500</v>
      </c>
      <c r="AU318">
        <v>37.979999999999997</v>
      </c>
      <c r="AV318">
        <v>0.16</v>
      </c>
      <c r="AW318">
        <v>37.82</v>
      </c>
    </row>
    <row r="319" spans="1:52" hidden="1" outlineLevel="1">
      <c r="A319" t="s">
        <v>37</v>
      </c>
      <c r="B319" s="7" t="s">
        <v>320</v>
      </c>
      <c r="C319" s="1">
        <f t="shared" si="55"/>
        <v>562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 t="shared" si="56"/>
        <v>3</v>
      </c>
      <c r="G319" s="53">
        <f t="shared" si="57"/>
        <v>134</v>
      </c>
      <c r="H319" s="56">
        <f t="shared" si="58"/>
        <v>0.23843416370106763</v>
      </c>
      <c r="I319" s="6"/>
      <c r="J319" s="2">
        <f t="shared" si="59"/>
        <v>0.37010676156583627</v>
      </c>
      <c r="K319" s="2">
        <f t="shared" si="60"/>
        <v>0.60854092526690395</v>
      </c>
      <c r="L319" s="2">
        <f t="shared" si="61"/>
        <v>1.0676156583629894E-2</v>
      </c>
      <c r="M319" s="2">
        <f t="shared" si="62"/>
        <v>1.0676156583629935E-2</v>
      </c>
      <c r="N319" s="1">
        <v>208</v>
      </c>
      <c r="O319" s="1">
        <v>342</v>
      </c>
      <c r="P319" s="1">
        <v>6</v>
      </c>
      <c r="Q319" s="1"/>
      <c r="R319" s="1"/>
      <c r="S319" s="1"/>
      <c r="T319" s="1">
        <v>1</v>
      </c>
      <c r="U319" s="1">
        <v>1</v>
      </c>
      <c r="V319" s="1">
        <v>4</v>
      </c>
      <c r="W319" s="1"/>
      <c r="X319" s="1"/>
      <c r="Y319" s="1"/>
      <c r="Z319" s="1"/>
      <c r="AA319" s="1"/>
      <c r="AB319" s="1"/>
      <c r="AG319" t="str">
        <f t="shared" si="63"/>
        <v>Franklin</v>
      </c>
      <c r="AH319" t="s">
        <v>37</v>
      </c>
      <c r="AI319">
        <v>1</v>
      </c>
      <c r="AK319" s="88">
        <v>50</v>
      </c>
      <c r="AL319" s="90">
        <v>11</v>
      </c>
      <c r="AM319" s="90">
        <v>40</v>
      </c>
      <c r="AN319" s="93">
        <v>27100</v>
      </c>
      <c r="AO319" s="93">
        <f t="shared" si="64"/>
        <v>50011</v>
      </c>
      <c r="AP319" s="7" t="s">
        <v>665</v>
      </c>
      <c r="AQ319">
        <f t="shared" si="65"/>
        <v>5027100</v>
      </c>
      <c r="AU319">
        <v>40.76</v>
      </c>
      <c r="AV319">
        <v>2.14</v>
      </c>
      <c r="AW319">
        <v>38.630000000000003</v>
      </c>
    </row>
    <row r="320" spans="1:52" hidden="1" outlineLevel="1">
      <c r="A320" t="s">
        <v>993</v>
      </c>
      <c r="B320" s="7" t="s">
        <v>320</v>
      </c>
      <c r="C320" s="1">
        <f t="shared" si="55"/>
        <v>2173</v>
      </c>
      <c r="D320" s="7">
        <f>IF(N320&gt;0, RANK(N320,(N320:P320,Q320:AE320)),0)</f>
        <v>2</v>
      </c>
      <c r="E320" s="7">
        <f>IF(O320&gt;0,RANK(O320,(N320:P320,Q320:AE320)),0)</f>
        <v>1</v>
      </c>
      <c r="F320" s="7">
        <f t="shared" si="56"/>
        <v>4</v>
      </c>
      <c r="G320" s="53">
        <f t="shared" si="57"/>
        <v>336</v>
      </c>
      <c r="H320" s="56">
        <f t="shared" si="58"/>
        <v>0.15462494247583985</v>
      </c>
      <c r="I320" s="6"/>
      <c r="J320" s="2">
        <f t="shared" si="59"/>
        <v>0.40819144040497007</v>
      </c>
      <c r="K320" s="2">
        <f t="shared" si="60"/>
        <v>0.56281638288080993</v>
      </c>
      <c r="L320" s="2">
        <f t="shared" si="61"/>
        <v>1.1044638748274275E-2</v>
      </c>
      <c r="M320" s="2">
        <f t="shared" si="62"/>
        <v>1.7947537965945778E-2</v>
      </c>
      <c r="N320" s="1">
        <v>887</v>
      </c>
      <c r="O320" s="1">
        <v>1223</v>
      </c>
      <c r="P320" s="1">
        <v>24</v>
      </c>
      <c r="Q320" s="1"/>
      <c r="R320" s="1"/>
      <c r="S320" s="1"/>
      <c r="T320" s="1">
        <v>8</v>
      </c>
      <c r="U320" s="1">
        <v>3</v>
      </c>
      <c r="V320" s="1">
        <v>28</v>
      </c>
      <c r="W320" s="1"/>
      <c r="X320" s="1"/>
      <c r="Y320" s="1"/>
      <c r="Z320" s="1"/>
      <c r="AA320" s="1"/>
      <c r="AB320" s="1"/>
      <c r="AG320" t="str">
        <f t="shared" si="63"/>
        <v>Georgia</v>
      </c>
      <c r="AH320" t="s">
        <v>37</v>
      </c>
      <c r="AI320">
        <v>1</v>
      </c>
      <c r="AK320" s="88">
        <v>50</v>
      </c>
      <c r="AL320" s="90">
        <v>11</v>
      </c>
      <c r="AM320" s="90">
        <v>45</v>
      </c>
      <c r="AN320" s="93">
        <v>27700</v>
      </c>
      <c r="AO320" s="93">
        <f t="shared" si="64"/>
        <v>50011</v>
      </c>
      <c r="AP320" s="7" t="s">
        <v>665</v>
      </c>
      <c r="AQ320">
        <f t="shared" si="65"/>
        <v>5027700</v>
      </c>
      <c r="AU320">
        <v>45.18</v>
      </c>
      <c r="AV320">
        <v>5.68</v>
      </c>
      <c r="AW320">
        <v>39.5</v>
      </c>
    </row>
    <row r="321" spans="1:49" hidden="1" outlineLevel="1">
      <c r="A321" t="s">
        <v>994</v>
      </c>
      <c r="B321" s="7" t="s">
        <v>320</v>
      </c>
      <c r="C321" s="1">
        <f t="shared" si="55"/>
        <v>574</v>
      </c>
      <c r="D321" s="7">
        <f>IF(N321&gt;0, RANK(N321,(N321:P321,Q321:AE321)),0)</f>
        <v>1</v>
      </c>
      <c r="E321" s="7">
        <f>IF(O321&gt;0,RANK(O321,(N321:P321,Q321:AE321)),0)</f>
        <v>2</v>
      </c>
      <c r="F321" s="7">
        <f t="shared" si="56"/>
        <v>4</v>
      </c>
      <c r="G321" s="53">
        <f t="shared" si="57"/>
        <v>9</v>
      </c>
      <c r="H321" s="56">
        <f t="shared" si="58"/>
        <v>1.5679442508710801E-2</v>
      </c>
      <c r="I321" s="6"/>
      <c r="J321" s="2">
        <f t="shared" si="59"/>
        <v>0.46864111498257838</v>
      </c>
      <c r="K321" s="2">
        <f t="shared" si="60"/>
        <v>0.45296167247386759</v>
      </c>
      <c r="L321" s="2">
        <f t="shared" si="61"/>
        <v>2.6132404181184669E-2</v>
      </c>
      <c r="M321" s="2">
        <f t="shared" si="62"/>
        <v>5.2264808362369304E-2</v>
      </c>
      <c r="N321" s="1">
        <v>269</v>
      </c>
      <c r="O321" s="1">
        <v>260</v>
      </c>
      <c r="P321" s="1">
        <v>15</v>
      </c>
      <c r="Q321" s="1"/>
      <c r="R321" s="1"/>
      <c r="S321" s="1"/>
      <c r="T321" s="1">
        <v>0</v>
      </c>
      <c r="U321" s="1">
        <v>10</v>
      </c>
      <c r="V321" s="1">
        <v>20</v>
      </c>
      <c r="W321" s="1"/>
      <c r="X321" s="1"/>
      <c r="Y321" s="1"/>
      <c r="Z321" s="1"/>
      <c r="AA321" s="1"/>
      <c r="AB321" s="1"/>
      <c r="AG321" t="str">
        <f t="shared" si="63"/>
        <v>Glover</v>
      </c>
      <c r="AH321" t="s">
        <v>19</v>
      </c>
      <c r="AI321">
        <v>1</v>
      </c>
      <c r="AK321" s="88">
        <v>50</v>
      </c>
      <c r="AL321" s="90">
        <v>19</v>
      </c>
      <c r="AM321" s="90">
        <v>40</v>
      </c>
      <c r="AN321" s="93">
        <v>28075</v>
      </c>
      <c r="AO321" s="93">
        <f t="shared" si="64"/>
        <v>50019</v>
      </c>
      <c r="AP321" s="7" t="s">
        <v>665</v>
      </c>
      <c r="AQ321">
        <f t="shared" si="65"/>
        <v>5028075</v>
      </c>
      <c r="AU321">
        <v>38.61</v>
      </c>
      <c r="AV321">
        <v>0.74</v>
      </c>
      <c r="AW321">
        <v>37.869999999999997</v>
      </c>
    </row>
    <row r="322" spans="1:49" hidden="1" outlineLevel="1">
      <c r="A322" t="s">
        <v>433</v>
      </c>
      <c r="B322" s="7" t="s">
        <v>320</v>
      </c>
      <c r="C322" s="1">
        <f t="shared" si="55"/>
        <v>129</v>
      </c>
      <c r="D322" s="7">
        <f>IF(N322&gt;0, RANK(N322,(N322:P322,Q322:AE322)),0)</f>
        <v>1</v>
      </c>
      <c r="E322" s="7">
        <f>IF(O322&gt;0,RANK(O322,(N322:P322,Q322:AE322)),0)</f>
        <v>2</v>
      </c>
      <c r="F322" s="7">
        <f t="shared" si="56"/>
        <v>4</v>
      </c>
      <c r="G322" s="53">
        <f t="shared" si="57"/>
        <v>35</v>
      </c>
      <c r="H322" s="56">
        <f t="shared" si="58"/>
        <v>0.27131782945736432</v>
      </c>
      <c r="I322" s="6"/>
      <c r="J322" s="2">
        <f t="shared" si="59"/>
        <v>0.5968992248062015</v>
      </c>
      <c r="K322" s="2">
        <f t="shared" si="60"/>
        <v>0.32558139534883723</v>
      </c>
      <c r="L322" s="2">
        <f t="shared" si="61"/>
        <v>3.1007751937984496E-2</v>
      </c>
      <c r="M322" s="2">
        <f t="shared" si="62"/>
        <v>4.6511627906976771E-2</v>
      </c>
      <c r="N322" s="1">
        <v>77</v>
      </c>
      <c r="O322" s="1">
        <v>42</v>
      </c>
      <c r="P322" s="1">
        <v>4</v>
      </c>
      <c r="Q322" s="1"/>
      <c r="R322" s="1"/>
      <c r="S322" s="1"/>
      <c r="T322" s="1">
        <v>1</v>
      </c>
      <c r="U322" s="1">
        <v>0</v>
      </c>
      <c r="V322" s="1">
        <v>5</v>
      </c>
      <c r="W322" s="1"/>
      <c r="X322" s="1"/>
      <c r="Y322" s="1"/>
      <c r="Z322" s="1"/>
      <c r="AA322" s="1"/>
      <c r="AB322" s="1"/>
      <c r="AG322" t="str">
        <f t="shared" si="63"/>
        <v>Goshen</v>
      </c>
      <c r="AH322" t="s">
        <v>319</v>
      </c>
      <c r="AI322">
        <v>1</v>
      </c>
      <c r="AK322" s="88">
        <v>50</v>
      </c>
      <c r="AL322" s="90">
        <v>1</v>
      </c>
      <c r="AM322" s="90">
        <v>30</v>
      </c>
      <c r="AN322" s="93">
        <v>28600</v>
      </c>
      <c r="AO322" s="93">
        <f t="shared" si="64"/>
        <v>50001</v>
      </c>
      <c r="AP322" s="7" t="s">
        <v>665</v>
      </c>
      <c r="AQ322">
        <f t="shared" si="65"/>
        <v>5028600</v>
      </c>
      <c r="AU322">
        <v>21.4</v>
      </c>
      <c r="AV322">
        <v>0.11</v>
      </c>
      <c r="AW322">
        <v>21.29</v>
      </c>
    </row>
    <row r="323" spans="1:49" hidden="1" outlineLevel="1">
      <c r="A323" t="s">
        <v>14</v>
      </c>
      <c r="B323" s="7" t="s">
        <v>320</v>
      </c>
      <c r="C323" s="1">
        <f t="shared" si="55"/>
        <v>354</v>
      </c>
      <c r="D323" s="7">
        <f>IF(N323&gt;0, RANK(N323,(N323:P323,Q323:AE323)),0)</f>
        <v>1</v>
      </c>
      <c r="E323" s="7">
        <f>IF(O323&gt;0,RANK(O323,(N323:P323,Q323:AE323)),0)</f>
        <v>2</v>
      </c>
      <c r="F323" s="7">
        <f t="shared" si="56"/>
        <v>5</v>
      </c>
      <c r="G323" s="53">
        <f t="shared" si="57"/>
        <v>71</v>
      </c>
      <c r="H323" s="56">
        <f t="shared" si="58"/>
        <v>0.20056497175141244</v>
      </c>
      <c r="I323" s="6"/>
      <c r="J323" s="2">
        <f t="shared" si="59"/>
        <v>0.57062146892655363</v>
      </c>
      <c r="K323" s="2">
        <f t="shared" si="60"/>
        <v>0.37005649717514122</v>
      </c>
      <c r="L323" s="2">
        <f t="shared" si="61"/>
        <v>1.4124293785310734E-2</v>
      </c>
      <c r="M323" s="2">
        <f t="shared" si="62"/>
        <v>4.5197740112994413E-2</v>
      </c>
      <c r="N323" s="1">
        <v>202</v>
      </c>
      <c r="O323" s="1">
        <v>131</v>
      </c>
      <c r="P323" s="1">
        <v>5</v>
      </c>
      <c r="Q323" s="1"/>
      <c r="R323" s="1"/>
      <c r="S323" s="1"/>
      <c r="T323" s="1">
        <v>6</v>
      </c>
      <c r="U323" s="1">
        <v>0</v>
      </c>
      <c r="V323" s="1">
        <v>10</v>
      </c>
      <c r="W323" s="1"/>
      <c r="X323" s="1"/>
      <c r="Y323" s="1"/>
      <c r="Z323" s="1"/>
      <c r="AA323" s="1"/>
      <c r="AB323" s="1"/>
      <c r="AG323" t="str">
        <f t="shared" si="63"/>
        <v>Grafton</v>
      </c>
      <c r="AH323" t="s">
        <v>105</v>
      </c>
      <c r="AI323">
        <v>1</v>
      </c>
      <c r="AK323" s="88">
        <v>50</v>
      </c>
      <c r="AL323" s="90">
        <v>25</v>
      </c>
      <c r="AM323" s="90">
        <v>30</v>
      </c>
      <c r="AN323" s="93">
        <v>28900</v>
      </c>
      <c r="AO323" s="93">
        <f t="shared" si="64"/>
        <v>50025</v>
      </c>
      <c r="AP323" s="7" t="s">
        <v>665</v>
      </c>
      <c r="AQ323">
        <f t="shared" si="65"/>
        <v>5028900</v>
      </c>
      <c r="AU323">
        <v>38.4</v>
      </c>
      <c r="AV323">
        <v>0.01</v>
      </c>
      <c r="AW323">
        <v>38.39</v>
      </c>
    </row>
    <row r="324" spans="1:49" hidden="1" outlineLevel="1">
      <c r="A324" t="s">
        <v>434</v>
      </c>
      <c r="B324" s="7" t="s">
        <v>320</v>
      </c>
      <c r="C324" s="1">
        <f t="shared" si="55"/>
        <v>44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 t="shared" si="56"/>
        <v>3</v>
      </c>
      <c r="G324" s="53">
        <f t="shared" si="57"/>
        <v>3</v>
      </c>
      <c r="H324" s="56">
        <f t="shared" si="58"/>
        <v>6.8181818181818177E-2</v>
      </c>
      <c r="I324" s="6"/>
      <c r="J324" s="2">
        <f t="shared" si="59"/>
        <v>0.43181818181818182</v>
      </c>
      <c r="K324" s="2">
        <f t="shared" si="60"/>
        <v>0.5</v>
      </c>
      <c r="L324" s="2">
        <f t="shared" si="61"/>
        <v>2.2727272727272728E-2</v>
      </c>
      <c r="M324" s="2">
        <f t="shared" si="62"/>
        <v>4.5454545454545393E-2</v>
      </c>
      <c r="N324" s="1">
        <v>19</v>
      </c>
      <c r="O324" s="1">
        <v>22</v>
      </c>
      <c r="P324" s="1">
        <v>1</v>
      </c>
      <c r="Q324" s="1"/>
      <c r="R324" s="1"/>
      <c r="S324" s="1"/>
      <c r="T324" s="1">
        <v>1</v>
      </c>
      <c r="U324" s="1">
        <v>0</v>
      </c>
      <c r="V324" s="1">
        <v>1</v>
      </c>
      <c r="W324" s="1"/>
      <c r="X324" s="1"/>
      <c r="Y324" s="1"/>
      <c r="Z324" s="1"/>
      <c r="AA324" s="1"/>
      <c r="AB324" s="1"/>
      <c r="AG324" t="str">
        <f t="shared" si="63"/>
        <v>Granby</v>
      </c>
      <c r="AH324" t="s">
        <v>98</v>
      </c>
      <c r="AI324">
        <v>1</v>
      </c>
      <c r="AK324" s="88">
        <v>50</v>
      </c>
      <c r="AL324" s="90">
        <v>9</v>
      </c>
      <c r="AM324" s="90">
        <v>50</v>
      </c>
      <c r="AN324" s="93">
        <v>29125</v>
      </c>
      <c r="AO324" s="93">
        <f t="shared" si="64"/>
        <v>50009</v>
      </c>
      <c r="AP324" s="7" t="s">
        <v>665</v>
      </c>
      <c r="AQ324">
        <f t="shared" si="65"/>
        <v>5029125</v>
      </c>
      <c r="AU324">
        <v>39.08</v>
      </c>
      <c r="AV324">
        <v>0.05</v>
      </c>
      <c r="AW324">
        <v>39.03</v>
      </c>
    </row>
    <row r="325" spans="1:49" hidden="1" outlineLevel="1">
      <c r="A325" t="s">
        <v>17</v>
      </c>
      <c r="B325" s="7" t="s">
        <v>320</v>
      </c>
      <c r="C325" s="1">
        <f t="shared" si="55"/>
        <v>1198</v>
      </c>
      <c r="D325" s="7">
        <f>IF(N325&gt;0, RANK(N325,(N325:P325,Q325:AE325)),0)</f>
        <v>1</v>
      </c>
      <c r="E325" s="7">
        <f>IF(O325&gt;0,RANK(O325,(N325:P325,Q325:AE325)),0)</f>
        <v>2</v>
      </c>
      <c r="F325" s="7">
        <f t="shared" si="56"/>
        <v>3</v>
      </c>
      <c r="G325" s="53">
        <f t="shared" si="57"/>
        <v>124</v>
      </c>
      <c r="H325" s="56">
        <f t="shared" si="58"/>
        <v>0.10350584307178631</v>
      </c>
      <c r="I325" s="6"/>
      <c r="J325" s="2">
        <f t="shared" si="59"/>
        <v>0.53171953255425708</v>
      </c>
      <c r="K325" s="2">
        <f t="shared" si="60"/>
        <v>0.42821368948247079</v>
      </c>
      <c r="L325" s="2">
        <f t="shared" si="61"/>
        <v>2.0868113522537562E-2</v>
      </c>
      <c r="M325" s="2">
        <f t="shared" si="62"/>
        <v>1.9198664440734564E-2</v>
      </c>
      <c r="N325" s="1">
        <v>637</v>
      </c>
      <c r="O325" s="1">
        <v>513</v>
      </c>
      <c r="P325" s="1">
        <v>25</v>
      </c>
      <c r="Q325" s="1"/>
      <c r="R325" s="1"/>
      <c r="S325" s="1"/>
      <c r="T325" s="1">
        <v>1</v>
      </c>
      <c r="U325" s="1">
        <v>3</v>
      </c>
      <c r="V325" s="1">
        <v>19</v>
      </c>
      <c r="W325" s="1"/>
      <c r="X325" s="1"/>
      <c r="Y325" s="1"/>
      <c r="Z325" s="1"/>
      <c r="AA325" s="1"/>
      <c r="AB325" s="1"/>
      <c r="AG325" t="str">
        <f t="shared" si="63"/>
        <v>Grand Isle</v>
      </c>
      <c r="AH325" t="s">
        <v>17</v>
      </c>
      <c r="AI325">
        <v>1</v>
      </c>
      <c r="AK325" s="88">
        <v>50</v>
      </c>
      <c r="AL325" s="90">
        <v>13</v>
      </c>
      <c r="AM325" s="90">
        <v>10</v>
      </c>
      <c r="AN325" s="93">
        <v>29275</v>
      </c>
      <c r="AO325" s="93">
        <f t="shared" si="64"/>
        <v>50013</v>
      </c>
      <c r="AP325" s="7" t="s">
        <v>665</v>
      </c>
      <c r="AQ325">
        <f t="shared" si="65"/>
        <v>5029275</v>
      </c>
      <c r="AU325">
        <v>35.130000000000003</v>
      </c>
      <c r="AV325">
        <v>18.62</v>
      </c>
      <c r="AW325">
        <v>16.510000000000002</v>
      </c>
    </row>
    <row r="326" spans="1:49" hidden="1" outlineLevel="1">
      <c r="A326" t="s">
        <v>95</v>
      </c>
      <c r="B326" s="7" t="s">
        <v>320</v>
      </c>
      <c r="C326" s="1">
        <f t="shared" si="55"/>
        <v>138</v>
      </c>
      <c r="D326" s="7">
        <f>IF(N326&gt;0, RANK(N326,(N326:P326,Q326:AE326)),0)</f>
        <v>1</v>
      </c>
      <c r="E326" s="7">
        <f>IF(O326&gt;0,RANK(O326,(N326:P326,Q326:AE326)),0)</f>
        <v>2</v>
      </c>
      <c r="F326" s="7">
        <f t="shared" si="56"/>
        <v>4</v>
      </c>
      <c r="G326" s="53">
        <f t="shared" si="57"/>
        <v>68</v>
      </c>
      <c r="H326" s="56">
        <f t="shared" si="58"/>
        <v>0.49275362318840582</v>
      </c>
      <c r="I326" s="6"/>
      <c r="J326" s="2">
        <f t="shared" si="59"/>
        <v>0.73188405797101452</v>
      </c>
      <c r="K326" s="2">
        <f t="shared" si="60"/>
        <v>0.2391304347826087</v>
      </c>
      <c r="L326" s="2">
        <f t="shared" si="61"/>
        <v>7.246376811594203E-3</v>
      </c>
      <c r="M326" s="2">
        <f t="shared" si="62"/>
        <v>2.173913043478257E-2</v>
      </c>
      <c r="N326" s="1">
        <v>101</v>
      </c>
      <c r="O326" s="1">
        <v>33</v>
      </c>
      <c r="P326" s="1">
        <v>1</v>
      </c>
      <c r="Q326" s="1"/>
      <c r="R326" s="1"/>
      <c r="S326" s="1"/>
      <c r="T326" s="1">
        <v>1</v>
      </c>
      <c r="U326" s="1">
        <v>0</v>
      </c>
      <c r="V326" s="1">
        <v>2</v>
      </c>
      <c r="W326" s="1"/>
      <c r="X326" s="1"/>
      <c r="Y326" s="1"/>
      <c r="Z326" s="1"/>
      <c r="AA326" s="1"/>
      <c r="AB326" s="1"/>
      <c r="AG326" t="str">
        <f t="shared" si="63"/>
        <v>Granville</v>
      </c>
      <c r="AH326" t="s">
        <v>319</v>
      </c>
      <c r="AI326">
        <v>1</v>
      </c>
      <c r="AK326" s="88">
        <v>50</v>
      </c>
      <c r="AL326" s="90">
        <v>1</v>
      </c>
      <c r="AM326" s="90">
        <v>35</v>
      </c>
      <c r="AN326" s="93">
        <v>29575</v>
      </c>
      <c r="AO326" s="93">
        <f t="shared" si="64"/>
        <v>50001</v>
      </c>
      <c r="AP326" s="7" t="s">
        <v>665</v>
      </c>
      <c r="AQ326">
        <f t="shared" si="65"/>
        <v>5029575</v>
      </c>
      <c r="AU326">
        <v>52.22</v>
      </c>
      <c r="AV326">
        <v>0</v>
      </c>
      <c r="AW326">
        <v>52.22</v>
      </c>
    </row>
    <row r="327" spans="1:49" hidden="1" outlineLevel="1">
      <c r="A327" t="s">
        <v>917</v>
      </c>
      <c r="B327" s="7" t="s">
        <v>320</v>
      </c>
      <c r="C327" s="1">
        <f t="shared" si="55"/>
        <v>401</v>
      </c>
      <c r="D327" s="7">
        <f>IF(N327&gt;0, RANK(N327,(N327:P327,Q327:AE327)),0)</f>
        <v>1</v>
      </c>
      <c r="E327" s="7">
        <f>IF(O327&gt;0,RANK(O327,(N327:P327,Q327:AE327)),0)</f>
        <v>2</v>
      </c>
      <c r="F327" s="7">
        <f t="shared" si="56"/>
        <v>3</v>
      </c>
      <c r="G327" s="53">
        <f t="shared" si="57"/>
        <v>69</v>
      </c>
      <c r="H327" s="56">
        <f t="shared" si="58"/>
        <v>0.17206982543640897</v>
      </c>
      <c r="I327" s="6"/>
      <c r="J327" s="2">
        <f t="shared" si="59"/>
        <v>0.54114713216957611</v>
      </c>
      <c r="K327" s="2">
        <f t="shared" si="60"/>
        <v>0.36907730673316708</v>
      </c>
      <c r="L327" s="2">
        <f t="shared" si="61"/>
        <v>3.4912718204488775E-2</v>
      </c>
      <c r="M327" s="2">
        <f t="shared" si="62"/>
        <v>5.4862842892768042E-2</v>
      </c>
      <c r="N327" s="1">
        <v>217</v>
      </c>
      <c r="O327" s="1">
        <v>148</v>
      </c>
      <c r="P327" s="1">
        <v>14</v>
      </c>
      <c r="Q327" s="1"/>
      <c r="R327" s="1"/>
      <c r="S327" s="1"/>
      <c r="T327" s="1">
        <v>1</v>
      </c>
      <c r="U327" s="1">
        <v>13</v>
      </c>
      <c r="V327" s="1">
        <v>8</v>
      </c>
      <c r="W327" s="1"/>
      <c r="X327" s="1"/>
      <c r="Y327" s="1"/>
      <c r="Z327" s="1"/>
      <c r="AA327" s="1"/>
      <c r="AB327" s="1"/>
      <c r="AG327" t="str">
        <f t="shared" si="63"/>
        <v>Greensboro</v>
      </c>
      <c r="AH327" t="s">
        <v>19</v>
      </c>
      <c r="AI327">
        <v>1</v>
      </c>
      <c r="AK327" s="88">
        <v>50</v>
      </c>
      <c r="AL327" s="90">
        <v>19</v>
      </c>
      <c r="AM327" s="90">
        <v>45</v>
      </c>
      <c r="AN327" s="93">
        <v>30175</v>
      </c>
      <c r="AO327" s="93">
        <f t="shared" si="64"/>
        <v>50019</v>
      </c>
      <c r="AP327" s="7" t="s">
        <v>665</v>
      </c>
      <c r="AQ327">
        <f t="shared" si="65"/>
        <v>5030175</v>
      </c>
      <c r="AU327">
        <v>39.39</v>
      </c>
      <c r="AV327">
        <v>1.62</v>
      </c>
      <c r="AW327">
        <v>37.770000000000003</v>
      </c>
    </row>
    <row r="328" spans="1:49" hidden="1" outlineLevel="1">
      <c r="A328" t="s">
        <v>215</v>
      </c>
      <c r="B328" s="7" t="s">
        <v>320</v>
      </c>
      <c r="C328" s="1">
        <f t="shared" si="55"/>
        <v>448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 t="shared" si="56"/>
        <v>3</v>
      </c>
      <c r="G328" s="53">
        <f t="shared" si="57"/>
        <v>59</v>
      </c>
      <c r="H328" s="56">
        <f t="shared" si="58"/>
        <v>0.13169642857142858</v>
      </c>
      <c r="I328" s="6"/>
      <c r="J328" s="2">
        <f t="shared" si="59"/>
        <v>0.4107142857142857</v>
      </c>
      <c r="K328" s="2">
        <f t="shared" si="60"/>
        <v>0.5424107142857143</v>
      </c>
      <c r="L328" s="2">
        <f t="shared" si="61"/>
        <v>2.4553571428571428E-2</v>
      </c>
      <c r="M328" s="2">
        <f t="shared" si="62"/>
        <v>2.2321428571428572E-2</v>
      </c>
      <c r="N328" s="1">
        <v>184</v>
      </c>
      <c r="O328" s="1">
        <v>243</v>
      </c>
      <c r="P328" s="1">
        <v>11</v>
      </c>
      <c r="Q328" s="1"/>
      <c r="R328" s="1"/>
      <c r="S328" s="1"/>
      <c r="T328" s="1">
        <v>4</v>
      </c>
      <c r="U328" s="1">
        <v>0</v>
      </c>
      <c r="V328" s="1">
        <v>6</v>
      </c>
      <c r="W328" s="1"/>
      <c r="X328" s="1"/>
      <c r="Y328" s="1"/>
      <c r="Z328" s="1"/>
      <c r="AA328" s="1"/>
      <c r="AB328" s="1"/>
      <c r="AG328" t="str">
        <f t="shared" si="63"/>
        <v>Groton</v>
      </c>
      <c r="AH328" t="s">
        <v>322</v>
      </c>
      <c r="AI328">
        <v>1</v>
      </c>
      <c r="AK328" s="88">
        <v>50</v>
      </c>
      <c r="AL328" s="90">
        <v>5</v>
      </c>
      <c r="AM328" s="90">
        <v>20</v>
      </c>
      <c r="AN328" s="93">
        <v>30550</v>
      </c>
      <c r="AO328" s="93">
        <f t="shared" si="64"/>
        <v>50005</v>
      </c>
      <c r="AP328" s="7" t="s">
        <v>665</v>
      </c>
      <c r="AQ328">
        <f t="shared" si="65"/>
        <v>5030550</v>
      </c>
      <c r="AU328">
        <v>54.96</v>
      </c>
      <c r="AV328">
        <v>1</v>
      </c>
      <c r="AW328">
        <v>53.96</v>
      </c>
    </row>
    <row r="329" spans="1:49" hidden="1" outlineLevel="1">
      <c r="A329" t="s">
        <v>918</v>
      </c>
      <c r="B329" s="7" t="s">
        <v>320</v>
      </c>
      <c r="C329" s="1">
        <f t="shared" si="55"/>
        <v>141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 t="shared" si="56"/>
        <v>3</v>
      </c>
      <c r="G329" s="53">
        <f t="shared" si="57"/>
        <v>9</v>
      </c>
      <c r="H329" s="56">
        <f t="shared" si="58"/>
        <v>6.3829787234042548E-2</v>
      </c>
      <c r="I329" s="6"/>
      <c r="J329" s="2">
        <f t="shared" si="59"/>
        <v>0.45390070921985815</v>
      </c>
      <c r="K329" s="2">
        <f t="shared" si="60"/>
        <v>0.51773049645390068</v>
      </c>
      <c r="L329" s="2">
        <f t="shared" si="61"/>
        <v>2.1276595744680851E-2</v>
      </c>
      <c r="M329" s="2">
        <f t="shared" si="62"/>
        <v>7.0921985815603251E-3</v>
      </c>
      <c r="N329" s="1">
        <v>64</v>
      </c>
      <c r="O329" s="1">
        <v>73</v>
      </c>
      <c r="P329" s="1">
        <v>3</v>
      </c>
      <c r="Q329" s="1"/>
      <c r="R329" s="1"/>
      <c r="S329" s="1"/>
      <c r="T329" s="1">
        <v>1</v>
      </c>
      <c r="U329" s="1">
        <v>0</v>
      </c>
      <c r="V329" s="1">
        <v>0</v>
      </c>
      <c r="W329" s="1"/>
      <c r="X329" s="1"/>
      <c r="Y329" s="1"/>
      <c r="Z329" s="1"/>
      <c r="AA329" s="1"/>
      <c r="AB329" s="1"/>
      <c r="AG329" t="str">
        <f t="shared" si="63"/>
        <v>Guildhall</v>
      </c>
      <c r="AH329" t="s">
        <v>98</v>
      </c>
      <c r="AI329">
        <v>1</v>
      </c>
      <c r="AK329" s="88">
        <v>50</v>
      </c>
      <c r="AL329" s="90">
        <v>9</v>
      </c>
      <c r="AM329" s="90">
        <v>55</v>
      </c>
      <c r="AN329" s="93">
        <v>30775</v>
      </c>
      <c r="AO329" s="93">
        <f t="shared" si="64"/>
        <v>50009</v>
      </c>
      <c r="AP329" s="7" t="s">
        <v>665</v>
      </c>
      <c r="AQ329">
        <f t="shared" si="65"/>
        <v>5030775</v>
      </c>
      <c r="AU329">
        <v>32.72</v>
      </c>
      <c r="AV329">
        <v>0</v>
      </c>
      <c r="AW329">
        <v>32.72</v>
      </c>
    </row>
    <row r="330" spans="1:49" hidden="1" outlineLevel="1">
      <c r="A330" t="s">
        <v>96</v>
      </c>
      <c r="B330" s="7" t="s">
        <v>320</v>
      </c>
      <c r="C330" s="1">
        <f t="shared" si="55"/>
        <v>1117</v>
      </c>
      <c r="D330" s="7">
        <f>IF(N330&gt;0, RANK(N330,(N330:P330,Q330:AE330)),0)</f>
        <v>1</v>
      </c>
      <c r="E330" s="7">
        <f>IF(O330&gt;0,RANK(O330,(N330:P330,Q330:AE330)),0)</f>
        <v>2</v>
      </c>
      <c r="F330" s="7">
        <f t="shared" si="56"/>
        <v>3</v>
      </c>
      <c r="G330" s="53">
        <f t="shared" si="57"/>
        <v>510</v>
      </c>
      <c r="H330" s="56">
        <f t="shared" si="58"/>
        <v>0.45658012533572068</v>
      </c>
      <c r="I330" s="6"/>
      <c r="J330" s="2">
        <f t="shared" si="59"/>
        <v>0.69471799462846906</v>
      </c>
      <c r="K330" s="2">
        <f t="shared" si="60"/>
        <v>0.23813786929274844</v>
      </c>
      <c r="L330" s="2">
        <f t="shared" si="61"/>
        <v>2.775290957923008E-2</v>
      </c>
      <c r="M330" s="2">
        <f t="shared" si="62"/>
        <v>3.9391226499552422E-2</v>
      </c>
      <c r="N330" s="1">
        <v>776</v>
      </c>
      <c r="O330" s="1">
        <v>266</v>
      </c>
      <c r="P330" s="1">
        <v>31</v>
      </c>
      <c r="Q330" s="1"/>
      <c r="R330" s="1"/>
      <c r="S330" s="1"/>
      <c r="T330" s="1">
        <v>22</v>
      </c>
      <c r="U330" s="1">
        <v>0</v>
      </c>
      <c r="V330" s="1">
        <v>22</v>
      </c>
      <c r="W330" s="1"/>
      <c r="X330" s="1"/>
      <c r="Y330" s="1"/>
      <c r="Z330" s="1"/>
      <c r="AA330" s="1"/>
      <c r="AB330" s="1"/>
      <c r="AG330" t="str">
        <f t="shared" si="63"/>
        <v>Guilford</v>
      </c>
      <c r="AH330" t="s">
        <v>105</v>
      </c>
      <c r="AI330">
        <v>1</v>
      </c>
      <c r="AK330" s="88">
        <v>50</v>
      </c>
      <c r="AL330" s="90">
        <v>25</v>
      </c>
      <c r="AM330" s="90">
        <v>35</v>
      </c>
      <c r="AN330" s="93">
        <v>30925</v>
      </c>
      <c r="AO330" s="93">
        <f t="shared" si="64"/>
        <v>50025</v>
      </c>
      <c r="AP330" s="7" t="s">
        <v>665</v>
      </c>
      <c r="AQ330">
        <f t="shared" si="65"/>
        <v>5030925</v>
      </c>
      <c r="AU330">
        <v>39.97</v>
      </c>
      <c r="AV330">
        <v>0.08</v>
      </c>
      <c r="AW330">
        <v>39.89</v>
      </c>
    </row>
    <row r="331" spans="1:49" hidden="1" outlineLevel="1">
      <c r="A331" t="s">
        <v>543</v>
      </c>
      <c r="B331" s="7" t="s">
        <v>320</v>
      </c>
      <c r="C331" s="1">
        <f t="shared" si="55"/>
        <v>392</v>
      </c>
      <c r="D331" s="7">
        <f>IF(N331&gt;0, RANK(N331,(N331:P331,Q331:AE331)),0)</f>
        <v>1</v>
      </c>
      <c r="E331" s="7">
        <f>IF(O331&gt;0,RANK(O331,(N331:P331,Q331:AE331)),0)</f>
        <v>2</v>
      </c>
      <c r="F331" s="7">
        <f t="shared" si="56"/>
        <v>3</v>
      </c>
      <c r="G331" s="53">
        <f t="shared" si="57"/>
        <v>127</v>
      </c>
      <c r="H331" s="56">
        <f t="shared" si="58"/>
        <v>0.32397959183673469</v>
      </c>
      <c r="I331" s="6"/>
      <c r="J331" s="2">
        <f t="shared" si="59"/>
        <v>0.63775510204081631</v>
      </c>
      <c r="K331" s="2">
        <f t="shared" si="60"/>
        <v>0.31377551020408162</v>
      </c>
      <c r="L331" s="2">
        <f t="shared" si="61"/>
        <v>2.5510204081632654E-2</v>
      </c>
      <c r="M331" s="2">
        <f t="shared" si="62"/>
        <v>2.2959183673469413E-2</v>
      </c>
      <c r="N331" s="1">
        <v>250</v>
      </c>
      <c r="O331" s="1">
        <v>123</v>
      </c>
      <c r="P331" s="1">
        <v>10</v>
      </c>
      <c r="Q331" s="1"/>
      <c r="R331" s="1"/>
      <c r="S331" s="1"/>
      <c r="T331" s="1">
        <v>3</v>
      </c>
      <c r="U331" s="1">
        <v>0</v>
      </c>
      <c r="V331" s="1">
        <v>6</v>
      </c>
      <c r="W331" s="1"/>
      <c r="X331" s="1"/>
      <c r="Y331" s="1"/>
      <c r="Z331" s="1"/>
      <c r="AA331" s="1"/>
      <c r="AB331" s="1"/>
      <c r="AG331" t="str">
        <f t="shared" si="63"/>
        <v>Halifax</v>
      </c>
      <c r="AH331" t="s">
        <v>105</v>
      </c>
      <c r="AI331">
        <v>1</v>
      </c>
      <c r="AK331" s="88">
        <v>50</v>
      </c>
      <c r="AL331" s="90">
        <v>25</v>
      </c>
      <c r="AM331" s="90">
        <v>40</v>
      </c>
      <c r="AN331" s="93">
        <v>31150</v>
      </c>
      <c r="AO331" s="93">
        <f t="shared" si="64"/>
        <v>50025</v>
      </c>
      <c r="AP331" s="7" t="s">
        <v>665</v>
      </c>
      <c r="AQ331">
        <f t="shared" si="65"/>
        <v>5031150</v>
      </c>
      <c r="AU331">
        <v>39.799999999999997</v>
      </c>
      <c r="AV331">
        <v>0.05</v>
      </c>
      <c r="AW331">
        <v>39.75</v>
      </c>
    </row>
    <row r="332" spans="1:49" hidden="1" outlineLevel="1">
      <c r="A332" t="s">
        <v>73</v>
      </c>
      <c r="B332" s="7" t="s">
        <v>320</v>
      </c>
      <c r="C332" s="1">
        <f t="shared" si="55"/>
        <v>154</v>
      </c>
      <c r="D332" s="7">
        <f>IF(N332&gt;0, RANK(N332,(N332:P332,Q332:AE332)),0)</f>
        <v>1</v>
      </c>
      <c r="E332" s="7">
        <f>IF(O332&gt;0,RANK(O332,(N332:P332,Q332:AE332)),0)</f>
        <v>2</v>
      </c>
      <c r="F332" s="7">
        <f t="shared" si="56"/>
        <v>3</v>
      </c>
      <c r="G332" s="53">
        <f t="shared" si="57"/>
        <v>39</v>
      </c>
      <c r="H332" s="56">
        <f t="shared" si="58"/>
        <v>0.25324675324675322</v>
      </c>
      <c r="I332" s="6"/>
      <c r="J332" s="2">
        <f t="shared" si="59"/>
        <v>0.60389610389610393</v>
      </c>
      <c r="K332" s="2">
        <f t="shared" si="60"/>
        <v>0.35064935064935066</v>
      </c>
      <c r="L332" s="2">
        <f t="shared" si="61"/>
        <v>2.5974025974025976E-2</v>
      </c>
      <c r="M332" s="2">
        <f t="shared" si="62"/>
        <v>1.9480519480519438E-2</v>
      </c>
      <c r="N332" s="1">
        <v>93</v>
      </c>
      <c r="O332" s="1">
        <v>54</v>
      </c>
      <c r="P332" s="1">
        <v>4</v>
      </c>
      <c r="Q332" s="1"/>
      <c r="R332" s="1"/>
      <c r="S332" s="1"/>
      <c r="T332" s="1">
        <v>0</v>
      </c>
      <c r="U332" s="1">
        <v>0</v>
      </c>
      <c r="V332" s="1">
        <v>3</v>
      </c>
      <c r="W332" s="1"/>
      <c r="X332" s="1"/>
      <c r="Y332" s="1"/>
      <c r="Z332" s="1"/>
      <c r="AA332" s="1"/>
      <c r="AB332" s="1"/>
      <c r="AG332" t="str">
        <f t="shared" si="63"/>
        <v>Hancock</v>
      </c>
      <c r="AH332" t="s">
        <v>319</v>
      </c>
      <c r="AI332">
        <v>1</v>
      </c>
      <c r="AK332" s="88">
        <v>50</v>
      </c>
      <c r="AL332" s="90">
        <v>1</v>
      </c>
      <c r="AM332" s="90">
        <v>40</v>
      </c>
      <c r="AN332" s="93">
        <v>31525</v>
      </c>
      <c r="AO332" s="93">
        <f t="shared" si="64"/>
        <v>50001</v>
      </c>
      <c r="AP332" s="7" t="s">
        <v>665</v>
      </c>
      <c r="AQ332">
        <f t="shared" si="65"/>
        <v>5031525</v>
      </c>
      <c r="AU332">
        <v>38.46</v>
      </c>
      <c r="AV332">
        <v>0.02</v>
      </c>
      <c r="AW332">
        <v>38.44</v>
      </c>
    </row>
    <row r="333" spans="1:49" hidden="1" outlineLevel="1">
      <c r="A333" t="s">
        <v>575</v>
      </c>
      <c r="B333" s="7" t="s">
        <v>320</v>
      </c>
      <c r="C333" s="1">
        <f t="shared" si="55"/>
        <v>1332</v>
      </c>
      <c r="D333" s="7">
        <f>IF(N333&gt;0, RANK(N333,(N333:P333,Q333:AE333)),0)</f>
        <v>1</v>
      </c>
      <c r="E333" s="7">
        <f>IF(O333&gt;0,RANK(O333,(N333:P333,Q333:AE333)),0)</f>
        <v>2</v>
      </c>
      <c r="F333" s="7">
        <f t="shared" si="56"/>
        <v>3</v>
      </c>
      <c r="G333" s="53">
        <f t="shared" si="57"/>
        <v>82</v>
      </c>
      <c r="H333" s="56">
        <f t="shared" si="58"/>
        <v>6.1561561561561562E-2</v>
      </c>
      <c r="I333" s="6"/>
      <c r="J333" s="2">
        <f t="shared" si="59"/>
        <v>0.49549549549549549</v>
      </c>
      <c r="K333" s="2">
        <f t="shared" si="60"/>
        <v>0.43393393393393392</v>
      </c>
      <c r="L333" s="2">
        <f t="shared" si="61"/>
        <v>3.5285285285285288E-2</v>
      </c>
      <c r="M333" s="2">
        <f t="shared" si="62"/>
        <v>3.5285285285285246E-2</v>
      </c>
      <c r="N333" s="1">
        <v>660</v>
      </c>
      <c r="O333" s="1">
        <v>578</v>
      </c>
      <c r="P333" s="1">
        <v>47</v>
      </c>
      <c r="Q333" s="1"/>
      <c r="R333" s="1"/>
      <c r="S333" s="1"/>
      <c r="T333" s="1">
        <v>5</v>
      </c>
      <c r="U333" s="1">
        <v>4</v>
      </c>
      <c r="V333" s="1">
        <v>38</v>
      </c>
      <c r="W333" s="1"/>
      <c r="X333" s="1"/>
      <c r="Y333" s="1"/>
      <c r="Z333" s="1"/>
      <c r="AA333" s="1"/>
      <c r="AB333" s="1"/>
      <c r="AG333" t="str">
        <f t="shared" si="63"/>
        <v>Hardwick</v>
      </c>
      <c r="AH333" t="s">
        <v>322</v>
      </c>
      <c r="AI333">
        <v>1</v>
      </c>
      <c r="AK333" s="88">
        <v>50</v>
      </c>
      <c r="AL333" s="90">
        <v>5</v>
      </c>
      <c r="AM333" s="90">
        <v>25</v>
      </c>
      <c r="AN333" s="93">
        <v>31825</v>
      </c>
      <c r="AO333" s="93">
        <f t="shared" si="64"/>
        <v>50005</v>
      </c>
      <c r="AP333" s="7" t="s">
        <v>665</v>
      </c>
      <c r="AQ333">
        <f t="shared" si="65"/>
        <v>5031825</v>
      </c>
      <c r="AU333">
        <v>38.89</v>
      </c>
      <c r="AV333">
        <v>0.36</v>
      </c>
      <c r="AW333">
        <v>38.53</v>
      </c>
    </row>
    <row r="334" spans="1:49" hidden="1" outlineLevel="1">
      <c r="A334" t="s">
        <v>746</v>
      </c>
      <c r="B334" s="7" t="s">
        <v>320</v>
      </c>
      <c r="C334" s="1">
        <f t="shared" si="55"/>
        <v>4766</v>
      </c>
      <c r="D334" s="7">
        <f>IF(N334&gt;0, RANK(N334,(N334:P334,Q334:AE334)),0)</f>
        <v>1</v>
      </c>
      <c r="E334" s="7">
        <f>IF(O334&gt;0,RANK(O334,(N334:P334,Q334:AE334)),0)</f>
        <v>2</v>
      </c>
      <c r="F334" s="7">
        <f t="shared" si="56"/>
        <v>3</v>
      </c>
      <c r="G334" s="53">
        <f t="shared" si="57"/>
        <v>1897</v>
      </c>
      <c r="H334" s="56">
        <f t="shared" si="58"/>
        <v>0.39802769618128409</v>
      </c>
      <c r="I334" s="6"/>
      <c r="J334" s="2">
        <f t="shared" si="59"/>
        <v>0.67498950902224086</v>
      </c>
      <c r="K334" s="2">
        <f t="shared" si="60"/>
        <v>0.27696181284095678</v>
      </c>
      <c r="L334" s="2">
        <f t="shared" si="61"/>
        <v>2.2450692404532104E-2</v>
      </c>
      <c r="M334" s="2">
        <f t="shared" si="62"/>
        <v>2.5597985732270255E-2</v>
      </c>
      <c r="N334" s="1">
        <v>3217</v>
      </c>
      <c r="O334" s="1">
        <v>1320</v>
      </c>
      <c r="P334" s="1">
        <v>107</v>
      </c>
      <c r="Q334" s="1"/>
      <c r="R334" s="1"/>
      <c r="S334" s="1"/>
      <c r="T334" s="1">
        <v>20</v>
      </c>
      <c r="U334" s="1">
        <v>2</v>
      </c>
      <c r="V334" s="1">
        <v>100</v>
      </c>
      <c r="W334" s="1"/>
      <c r="X334" s="1"/>
      <c r="Y334" s="1"/>
      <c r="Z334" s="1"/>
      <c r="AA334" s="1"/>
      <c r="AB334" s="1"/>
      <c r="AG334" t="str">
        <f t="shared" si="63"/>
        <v>Hartford</v>
      </c>
      <c r="AH334" t="s">
        <v>106</v>
      </c>
      <c r="AI334">
        <v>1</v>
      </c>
      <c r="AK334" s="88">
        <v>50</v>
      </c>
      <c r="AL334" s="90">
        <v>27</v>
      </c>
      <c r="AM334" s="90">
        <v>40</v>
      </c>
      <c r="AN334" s="93">
        <v>32275</v>
      </c>
      <c r="AO334" s="93">
        <f t="shared" si="64"/>
        <v>50027</v>
      </c>
      <c r="AP334" s="7" t="s">
        <v>665</v>
      </c>
      <c r="AQ334">
        <f t="shared" si="65"/>
        <v>5032275</v>
      </c>
      <c r="AU334">
        <v>45.9</v>
      </c>
      <c r="AV334">
        <v>0.75</v>
      </c>
      <c r="AW334">
        <v>45.15</v>
      </c>
    </row>
    <row r="335" spans="1:49" hidden="1" outlineLevel="1">
      <c r="A335" t="s">
        <v>217</v>
      </c>
      <c r="B335" s="7" t="s">
        <v>320</v>
      </c>
      <c r="C335" s="1">
        <f t="shared" si="55"/>
        <v>1818</v>
      </c>
      <c r="D335" s="7">
        <f>IF(N335&gt;0, RANK(N335,(N335:P335,Q335:AE335)),0)</f>
        <v>1</v>
      </c>
      <c r="E335" s="7">
        <f>IF(O335&gt;0,RANK(O335,(N335:P335,Q335:AE335)),0)</f>
        <v>2</v>
      </c>
      <c r="F335" s="7">
        <f t="shared" si="56"/>
        <v>5</v>
      </c>
      <c r="G335" s="53">
        <f t="shared" si="57"/>
        <v>610</v>
      </c>
      <c r="H335" s="56">
        <f t="shared" si="58"/>
        <v>0.33553355335533552</v>
      </c>
      <c r="I335" s="6"/>
      <c r="J335" s="2">
        <f t="shared" si="59"/>
        <v>0.63641364136413636</v>
      </c>
      <c r="K335" s="2">
        <f t="shared" si="60"/>
        <v>0.30088008800880089</v>
      </c>
      <c r="L335" s="2">
        <f t="shared" si="61"/>
        <v>1.5951595159515951E-2</v>
      </c>
      <c r="M335" s="2">
        <f t="shared" si="62"/>
        <v>4.6754675467546788E-2</v>
      </c>
      <c r="N335" s="1">
        <v>1157</v>
      </c>
      <c r="O335" s="1">
        <v>547</v>
      </c>
      <c r="P335" s="1">
        <v>29</v>
      </c>
      <c r="Q335" s="1"/>
      <c r="R335" s="1"/>
      <c r="S335" s="1"/>
      <c r="T335" s="1">
        <v>6</v>
      </c>
      <c r="U335" s="1">
        <v>34</v>
      </c>
      <c r="V335" s="1">
        <v>45</v>
      </c>
      <c r="W335" s="1"/>
      <c r="X335" s="1"/>
      <c r="Y335" s="1"/>
      <c r="Z335" s="1"/>
      <c r="AA335" s="1"/>
      <c r="AB335" s="1"/>
      <c r="AG335" t="str">
        <f t="shared" si="63"/>
        <v>Hartland</v>
      </c>
      <c r="AH335" t="s">
        <v>106</v>
      </c>
      <c r="AI335">
        <v>1</v>
      </c>
      <c r="AK335" s="88">
        <v>50</v>
      </c>
      <c r="AL335" s="90">
        <v>27</v>
      </c>
      <c r="AM335" s="90">
        <v>45</v>
      </c>
      <c r="AN335" s="93">
        <v>32425</v>
      </c>
      <c r="AO335" s="93">
        <f t="shared" si="64"/>
        <v>50027</v>
      </c>
      <c r="AP335" s="7" t="s">
        <v>665</v>
      </c>
      <c r="AQ335">
        <f t="shared" si="65"/>
        <v>5032425</v>
      </c>
      <c r="AU335">
        <v>45.19</v>
      </c>
      <c r="AV335">
        <v>0.24</v>
      </c>
      <c r="AW335">
        <v>44.96</v>
      </c>
    </row>
    <row r="336" spans="1:49" hidden="1" outlineLevel="1">
      <c r="A336" t="s">
        <v>919</v>
      </c>
      <c r="B336" s="7" t="s">
        <v>320</v>
      </c>
      <c r="C336" s="1">
        <f t="shared" si="55"/>
        <v>1294</v>
      </c>
      <c r="D336" s="7">
        <f>IF(N336&gt;0, RANK(N336,(N336:P336,Q336:AE336)),0)</f>
        <v>2</v>
      </c>
      <c r="E336" s="7">
        <f>IF(O336&gt;0,RANK(O336,(N336:P336,Q336:AE336)),0)</f>
        <v>1</v>
      </c>
      <c r="F336" s="7">
        <f t="shared" si="56"/>
        <v>3</v>
      </c>
      <c r="G336" s="53">
        <f t="shared" si="57"/>
        <v>382</v>
      </c>
      <c r="H336" s="56">
        <f t="shared" si="58"/>
        <v>0.29520865533230295</v>
      </c>
      <c r="I336" s="6"/>
      <c r="J336" s="2">
        <f t="shared" si="59"/>
        <v>0.33925811437403403</v>
      </c>
      <c r="K336" s="2">
        <f t="shared" si="60"/>
        <v>0.63446676970633697</v>
      </c>
      <c r="L336" s="2">
        <f t="shared" si="61"/>
        <v>1.5455950540958269E-2</v>
      </c>
      <c r="M336" s="2">
        <f t="shared" si="62"/>
        <v>1.0819165378670675E-2</v>
      </c>
      <c r="N336" s="1">
        <v>439</v>
      </c>
      <c r="O336" s="1">
        <v>821</v>
      </c>
      <c r="P336" s="1">
        <v>20</v>
      </c>
      <c r="Q336" s="1"/>
      <c r="R336" s="1"/>
      <c r="S336" s="1"/>
      <c r="T336" s="1">
        <v>2</v>
      </c>
      <c r="U336" s="1">
        <v>1</v>
      </c>
      <c r="V336" s="1">
        <v>11</v>
      </c>
      <c r="W336" s="1"/>
      <c r="X336" s="1"/>
      <c r="Y336" s="1"/>
      <c r="Z336" s="1"/>
      <c r="AA336" s="1"/>
      <c r="AB336" s="1"/>
      <c r="AG336" t="str">
        <f t="shared" si="63"/>
        <v>Highgate</v>
      </c>
      <c r="AH336" t="s">
        <v>37</v>
      </c>
      <c r="AI336">
        <v>1</v>
      </c>
      <c r="AK336" s="88">
        <v>50</v>
      </c>
      <c r="AL336" s="90">
        <v>11</v>
      </c>
      <c r="AM336" s="90">
        <v>50</v>
      </c>
      <c r="AN336" s="93">
        <v>33025</v>
      </c>
      <c r="AO336" s="93">
        <f t="shared" si="64"/>
        <v>50011</v>
      </c>
      <c r="AP336" s="7" t="s">
        <v>665</v>
      </c>
      <c r="AQ336">
        <f t="shared" si="65"/>
        <v>5033025</v>
      </c>
      <c r="AU336">
        <v>59.89</v>
      </c>
      <c r="AV336">
        <v>8.74</v>
      </c>
      <c r="AW336">
        <v>51.14</v>
      </c>
    </row>
    <row r="337" spans="1:49" hidden="1" outlineLevel="1">
      <c r="A337" t="s">
        <v>920</v>
      </c>
      <c r="B337" s="7" t="s">
        <v>320</v>
      </c>
      <c r="C337" s="1">
        <f t="shared" si="55"/>
        <v>2401</v>
      </c>
      <c r="D337" s="7">
        <f>IF(N337&gt;0, RANK(N337,(N337:P337,Q337:AE337)),0)</f>
        <v>1</v>
      </c>
      <c r="E337" s="7">
        <f>IF(O337&gt;0,RANK(O337,(N337:P337,Q337:AE337)),0)</f>
        <v>2</v>
      </c>
      <c r="F337" s="7">
        <f t="shared" si="56"/>
        <v>4</v>
      </c>
      <c r="G337" s="53">
        <f t="shared" si="57"/>
        <v>820</v>
      </c>
      <c r="H337" s="56">
        <f t="shared" si="58"/>
        <v>0.34152436484797999</v>
      </c>
      <c r="I337" s="6"/>
      <c r="J337" s="2">
        <f t="shared" si="59"/>
        <v>0.65472719700124948</v>
      </c>
      <c r="K337" s="2">
        <f t="shared" si="60"/>
        <v>0.31320283215326949</v>
      </c>
      <c r="L337" s="2">
        <f t="shared" si="61"/>
        <v>1.1661807580174927E-2</v>
      </c>
      <c r="M337" s="2">
        <f t="shared" si="62"/>
        <v>2.0408163265306097E-2</v>
      </c>
      <c r="N337" s="1">
        <v>1572</v>
      </c>
      <c r="O337" s="1">
        <v>752</v>
      </c>
      <c r="P337" s="1">
        <v>28</v>
      </c>
      <c r="Q337" s="1"/>
      <c r="R337" s="1"/>
      <c r="S337" s="1"/>
      <c r="T337" s="1">
        <v>6</v>
      </c>
      <c r="U337" s="1">
        <v>4</v>
      </c>
      <c r="V337" s="1">
        <v>39</v>
      </c>
      <c r="W337" s="1"/>
      <c r="X337" s="1"/>
      <c r="Y337" s="1"/>
      <c r="Z337" s="1"/>
      <c r="AA337" s="1"/>
      <c r="AB337" s="1"/>
      <c r="AG337" t="str">
        <f t="shared" si="63"/>
        <v>Hinesburg</v>
      </c>
      <c r="AH337" t="s">
        <v>323</v>
      </c>
      <c r="AI337">
        <v>1</v>
      </c>
      <c r="AK337" s="88">
        <v>50</v>
      </c>
      <c r="AL337" s="90">
        <v>7</v>
      </c>
      <c r="AM337" s="90">
        <v>35</v>
      </c>
      <c r="AN337" s="93">
        <v>33475</v>
      </c>
      <c r="AO337" s="93">
        <f t="shared" si="64"/>
        <v>50007</v>
      </c>
      <c r="AP337" s="7" t="s">
        <v>665</v>
      </c>
      <c r="AQ337">
        <f t="shared" si="65"/>
        <v>5033475</v>
      </c>
      <c r="AU337">
        <v>40.119999999999997</v>
      </c>
      <c r="AV337">
        <v>0.3</v>
      </c>
      <c r="AW337">
        <v>39.81</v>
      </c>
    </row>
    <row r="338" spans="1:49" hidden="1" outlineLevel="1">
      <c r="A338" t="s">
        <v>368</v>
      </c>
      <c r="B338" s="7" t="s">
        <v>320</v>
      </c>
      <c r="C338" s="1">
        <f t="shared" si="55"/>
        <v>297</v>
      </c>
      <c r="D338" s="7">
        <f>IF(N338&gt;0, RANK(N338,(N338:P338,Q338:AE338)),0)</f>
        <v>2</v>
      </c>
      <c r="E338" s="7">
        <f>IF(O338&gt;0,RANK(O338,(N338:P338,Q338:AE338)),0)</f>
        <v>1</v>
      </c>
      <c r="F338" s="7">
        <f t="shared" si="56"/>
        <v>3</v>
      </c>
      <c r="G338" s="53">
        <f t="shared" si="57"/>
        <v>32</v>
      </c>
      <c r="H338" s="56">
        <f t="shared" si="58"/>
        <v>0.10774410774410774</v>
      </c>
      <c r="I338" s="6"/>
      <c r="J338" s="2">
        <f t="shared" si="59"/>
        <v>0.42424242424242425</v>
      </c>
      <c r="K338" s="2">
        <f t="shared" si="60"/>
        <v>0.53198653198653201</v>
      </c>
      <c r="L338" s="2">
        <f t="shared" si="61"/>
        <v>2.6936026936026935E-2</v>
      </c>
      <c r="M338" s="2">
        <f t="shared" si="62"/>
        <v>1.6835016835016748E-2</v>
      </c>
      <c r="N338" s="1">
        <v>126</v>
      </c>
      <c r="O338" s="1">
        <v>158</v>
      </c>
      <c r="P338" s="1">
        <v>8</v>
      </c>
      <c r="Q338" s="1"/>
      <c r="R338" s="1"/>
      <c r="S338" s="1"/>
      <c r="T338" s="1">
        <v>0</v>
      </c>
      <c r="U338" s="1">
        <v>2</v>
      </c>
      <c r="V338" s="1">
        <v>3</v>
      </c>
      <c r="W338" s="1"/>
      <c r="X338" s="1"/>
      <c r="Y338" s="1"/>
      <c r="Z338" s="1"/>
      <c r="AA338" s="1"/>
      <c r="AB338" s="1"/>
      <c r="AG338" t="str">
        <f t="shared" si="63"/>
        <v>Holland</v>
      </c>
      <c r="AH338" t="s">
        <v>19</v>
      </c>
      <c r="AI338">
        <v>1</v>
      </c>
      <c r="AK338" s="88">
        <v>50</v>
      </c>
      <c r="AL338" s="90">
        <v>19</v>
      </c>
      <c r="AM338" s="90">
        <v>50</v>
      </c>
      <c r="AN338" s="93">
        <v>33775</v>
      </c>
      <c r="AO338" s="93">
        <f t="shared" si="64"/>
        <v>50019</v>
      </c>
      <c r="AP338" s="7" t="s">
        <v>665</v>
      </c>
      <c r="AQ338">
        <f t="shared" si="65"/>
        <v>5033775</v>
      </c>
      <c r="AU338">
        <v>38.229999999999997</v>
      </c>
      <c r="AV338">
        <v>0.63</v>
      </c>
      <c r="AW338">
        <v>37.6</v>
      </c>
    </row>
    <row r="339" spans="1:49" hidden="1" outlineLevel="1">
      <c r="A339" t="s">
        <v>921</v>
      </c>
      <c r="B339" s="7" t="s">
        <v>320</v>
      </c>
      <c r="C339" s="1">
        <f t="shared" si="55"/>
        <v>354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 t="shared" si="56"/>
        <v>4</v>
      </c>
      <c r="G339" s="53">
        <f t="shared" si="57"/>
        <v>42</v>
      </c>
      <c r="H339" s="56">
        <f t="shared" si="58"/>
        <v>0.11864406779661017</v>
      </c>
      <c r="I339" s="6"/>
      <c r="J339" s="2">
        <f t="shared" si="59"/>
        <v>0.40112994350282488</v>
      </c>
      <c r="K339" s="2">
        <f t="shared" si="60"/>
        <v>0.51977401129943501</v>
      </c>
      <c r="L339" s="2">
        <f t="shared" si="61"/>
        <v>2.2598870056497175E-2</v>
      </c>
      <c r="M339" s="2">
        <f t="shared" si="62"/>
        <v>5.6497175141242986E-2</v>
      </c>
      <c r="N339" s="1">
        <v>142</v>
      </c>
      <c r="O339" s="1">
        <v>184</v>
      </c>
      <c r="P339" s="1">
        <v>8</v>
      </c>
      <c r="Q339" s="1"/>
      <c r="R339" s="1"/>
      <c r="S339" s="1"/>
      <c r="T339" s="1">
        <v>3</v>
      </c>
      <c r="U339" s="1">
        <v>6</v>
      </c>
      <c r="V339" s="1">
        <v>11</v>
      </c>
      <c r="W339" s="1"/>
      <c r="X339" s="1"/>
      <c r="Y339" s="1"/>
      <c r="Z339" s="1"/>
      <c r="AA339" s="1"/>
      <c r="AB339" s="1"/>
      <c r="AG339" t="str">
        <f t="shared" si="63"/>
        <v>Hubbardton</v>
      </c>
      <c r="AH339" t="s">
        <v>104</v>
      </c>
      <c r="AI339">
        <v>1</v>
      </c>
      <c r="AK339" s="88">
        <v>50</v>
      </c>
      <c r="AL339" s="90">
        <v>21</v>
      </c>
      <c r="AM339" s="90">
        <v>40</v>
      </c>
      <c r="AN339" s="93">
        <v>34450</v>
      </c>
      <c r="AO339" s="93">
        <f t="shared" si="64"/>
        <v>50021</v>
      </c>
      <c r="AP339" s="7" t="s">
        <v>665</v>
      </c>
      <c r="AQ339">
        <f t="shared" si="65"/>
        <v>5034450</v>
      </c>
      <c r="AU339">
        <v>28.85</v>
      </c>
      <c r="AV339">
        <v>1.33</v>
      </c>
      <c r="AW339">
        <v>27.52</v>
      </c>
    </row>
    <row r="340" spans="1:49" hidden="1" outlineLevel="1">
      <c r="A340" t="s">
        <v>295</v>
      </c>
      <c r="B340" s="7" t="s">
        <v>320</v>
      </c>
      <c r="C340" s="1">
        <f t="shared" si="55"/>
        <v>1109</v>
      </c>
      <c r="D340" s="7">
        <f>IF(N340&gt;0, RANK(N340,(N340:P340,Q340:AE340)),0)</f>
        <v>1</v>
      </c>
      <c r="E340" s="7">
        <f>IF(O340&gt;0,RANK(O340,(N340:P340,Q340:AE340)),0)</f>
        <v>2</v>
      </c>
      <c r="F340" s="7">
        <f t="shared" si="56"/>
        <v>4</v>
      </c>
      <c r="G340" s="53">
        <f t="shared" si="57"/>
        <v>449</v>
      </c>
      <c r="H340" s="56">
        <f t="shared" si="58"/>
        <v>0.40486925157799819</v>
      </c>
      <c r="I340" s="6"/>
      <c r="J340" s="2">
        <f t="shared" si="59"/>
        <v>0.67989179440937786</v>
      </c>
      <c r="K340" s="2">
        <f t="shared" si="60"/>
        <v>0.27502254283137961</v>
      </c>
      <c r="L340" s="2">
        <f t="shared" si="61"/>
        <v>1.6230838593327322E-2</v>
      </c>
      <c r="M340" s="2">
        <f t="shared" si="62"/>
        <v>2.8854824165915206E-2</v>
      </c>
      <c r="N340" s="1">
        <v>754</v>
      </c>
      <c r="O340" s="1">
        <v>305</v>
      </c>
      <c r="P340" s="1">
        <v>18</v>
      </c>
      <c r="Q340" s="1"/>
      <c r="R340" s="1"/>
      <c r="S340" s="1"/>
      <c r="T340" s="1">
        <v>8</v>
      </c>
      <c r="U340" s="1">
        <v>1</v>
      </c>
      <c r="V340" s="1">
        <v>23</v>
      </c>
      <c r="W340" s="1"/>
      <c r="X340" s="1"/>
      <c r="Y340" s="1"/>
      <c r="Z340" s="1"/>
      <c r="AA340" s="1"/>
      <c r="AB340" s="1"/>
      <c r="AG340" t="str">
        <f t="shared" si="63"/>
        <v>Huntington</v>
      </c>
      <c r="AH340" t="s">
        <v>323</v>
      </c>
      <c r="AI340">
        <v>1</v>
      </c>
      <c r="AK340" s="88">
        <v>50</v>
      </c>
      <c r="AL340" s="90">
        <v>7</v>
      </c>
      <c r="AM340" s="90">
        <v>40</v>
      </c>
      <c r="AN340" s="93">
        <v>34600</v>
      </c>
      <c r="AO340" s="93">
        <f t="shared" si="64"/>
        <v>50007</v>
      </c>
      <c r="AP340" s="7" t="s">
        <v>665</v>
      </c>
      <c r="AQ340">
        <f t="shared" si="65"/>
        <v>5034600</v>
      </c>
      <c r="AU340">
        <v>38.15</v>
      </c>
      <c r="AV340">
        <v>0.01</v>
      </c>
      <c r="AW340">
        <v>38.14</v>
      </c>
    </row>
    <row r="341" spans="1:49" hidden="1" outlineLevel="1">
      <c r="A341" t="s">
        <v>922</v>
      </c>
      <c r="B341" s="7" t="s">
        <v>320</v>
      </c>
      <c r="C341" s="1">
        <f t="shared" si="55"/>
        <v>1414</v>
      </c>
      <c r="D341" s="7">
        <f>IF(N341&gt;0, RANK(N341,(N341:P341,Q341:AE341)),0)</f>
        <v>1</v>
      </c>
      <c r="E341" s="7">
        <f>IF(O341&gt;0,RANK(O341,(N341:P341,Q341:AE341)),0)</f>
        <v>2</v>
      </c>
      <c r="F341" s="7">
        <f t="shared" si="56"/>
        <v>3</v>
      </c>
      <c r="G341" s="53">
        <f t="shared" si="57"/>
        <v>183</v>
      </c>
      <c r="H341" s="56">
        <f t="shared" si="58"/>
        <v>0.12942008486562942</v>
      </c>
      <c r="I341" s="6"/>
      <c r="J341" s="2">
        <f t="shared" si="59"/>
        <v>0.54101838755304099</v>
      </c>
      <c r="K341" s="2">
        <f t="shared" si="60"/>
        <v>0.4115983026874116</v>
      </c>
      <c r="L341" s="2">
        <f t="shared" si="61"/>
        <v>2.6166902404526168E-2</v>
      </c>
      <c r="M341" s="2">
        <f t="shared" si="62"/>
        <v>2.1216407355021241E-2</v>
      </c>
      <c r="N341" s="1">
        <v>765</v>
      </c>
      <c r="O341" s="1">
        <v>582</v>
      </c>
      <c r="P341" s="1">
        <v>37</v>
      </c>
      <c r="Q341" s="1"/>
      <c r="R341" s="1"/>
      <c r="S341" s="1"/>
      <c r="T341" s="1">
        <v>4</v>
      </c>
      <c r="U341" s="1">
        <v>4</v>
      </c>
      <c r="V341" s="1">
        <v>22</v>
      </c>
      <c r="W341" s="1"/>
      <c r="X341" s="1"/>
      <c r="Y341" s="1"/>
      <c r="Z341" s="1"/>
      <c r="AA341" s="1"/>
      <c r="AB341" s="1"/>
      <c r="AG341" t="str">
        <f t="shared" si="63"/>
        <v>Hyde Park</v>
      </c>
      <c r="AH341" t="s">
        <v>18</v>
      </c>
      <c r="AI341">
        <v>1</v>
      </c>
      <c r="AK341" s="88">
        <v>50</v>
      </c>
      <c r="AL341" s="90">
        <v>15</v>
      </c>
      <c r="AM341" s="90">
        <v>25</v>
      </c>
      <c r="AN341" s="93">
        <v>35050</v>
      </c>
      <c r="AO341" s="93">
        <f t="shared" si="64"/>
        <v>50015</v>
      </c>
      <c r="AP341" s="7" t="s">
        <v>665</v>
      </c>
      <c r="AQ341">
        <f t="shared" si="65"/>
        <v>5035050</v>
      </c>
      <c r="AU341">
        <v>39</v>
      </c>
      <c r="AV341">
        <v>1.1200000000000001</v>
      </c>
      <c r="AW341">
        <v>37.880000000000003</v>
      </c>
    </row>
    <row r="342" spans="1:49" hidden="1" outlineLevel="1">
      <c r="A342" t="s">
        <v>923</v>
      </c>
      <c r="B342" s="7" t="s">
        <v>320</v>
      </c>
      <c r="C342" s="1">
        <f t="shared" si="55"/>
        <v>228</v>
      </c>
      <c r="D342" s="7">
        <f>IF(N342&gt;0, RANK(N342,(N342:P342,Q342:AE342)),0)</f>
        <v>2</v>
      </c>
      <c r="E342" s="7">
        <f>IF(O342&gt;0,RANK(O342,(N342:P342,Q342:AE342)),0)</f>
        <v>1</v>
      </c>
      <c r="F342" s="7">
        <f t="shared" si="56"/>
        <v>4</v>
      </c>
      <c r="G342" s="53">
        <f t="shared" si="57"/>
        <v>50</v>
      </c>
      <c r="H342" s="56">
        <f t="shared" si="58"/>
        <v>0.21929824561403508</v>
      </c>
      <c r="I342" s="6"/>
      <c r="J342" s="2">
        <f t="shared" si="59"/>
        <v>0.35964912280701755</v>
      </c>
      <c r="K342" s="2">
        <f t="shared" si="60"/>
        <v>0.57894736842105265</v>
      </c>
      <c r="L342" s="2">
        <f t="shared" si="61"/>
        <v>2.1929824561403508E-2</v>
      </c>
      <c r="M342" s="2">
        <f t="shared" si="62"/>
        <v>3.9473684210526286E-2</v>
      </c>
      <c r="N342" s="1">
        <v>82</v>
      </c>
      <c r="O342" s="1">
        <v>132</v>
      </c>
      <c r="P342" s="1">
        <v>5</v>
      </c>
      <c r="Q342" s="1"/>
      <c r="R342" s="1"/>
      <c r="S342" s="1"/>
      <c r="T342" s="1">
        <v>0</v>
      </c>
      <c r="U342" s="1">
        <v>7</v>
      </c>
      <c r="V342" s="1">
        <v>2</v>
      </c>
      <c r="W342" s="1"/>
      <c r="X342" s="1"/>
      <c r="Y342" s="1"/>
      <c r="Z342" s="1"/>
      <c r="AA342" s="1"/>
      <c r="AB342" s="1"/>
      <c r="AG342" t="str">
        <f t="shared" si="63"/>
        <v>Ira</v>
      </c>
      <c r="AH342" t="s">
        <v>104</v>
      </c>
      <c r="AI342">
        <v>1</v>
      </c>
      <c r="AK342" s="88">
        <v>50</v>
      </c>
      <c r="AL342" s="90">
        <v>21</v>
      </c>
      <c r="AM342" s="90">
        <v>45</v>
      </c>
      <c r="AN342" s="93">
        <v>35425</v>
      </c>
      <c r="AO342" s="93">
        <f t="shared" si="64"/>
        <v>50021</v>
      </c>
      <c r="AP342" s="7" t="s">
        <v>665</v>
      </c>
      <c r="AQ342">
        <f t="shared" si="65"/>
        <v>5035425</v>
      </c>
      <c r="AU342">
        <v>21.32</v>
      </c>
      <c r="AV342">
        <v>0</v>
      </c>
      <c r="AW342">
        <v>21.32</v>
      </c>
    </row>
    <row r="343" spans="1:49" hidden="1" outlineLevel="1">
      <c r="A343" t="s">
        <v>924</v>
      </c>
      <c r="B343" s="7" t="s">
        <v>320</v>
      </c>
      <c r="C343" s="1">
        <f t="shared" si="55"/>
        <v>524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 t="shared" si="56"/>
        <v>3</v>
      </c>
      <c r="G343" s="53">
        <f t="shared" si="57"/>
        <v>107</v>
      </c>
      <c r="H343" s="56">
        <f t="shared" si="58"/>
        <v>0.20419847328244276</v>
      </c>
      <c r="I343" s="6"/>
      <c r="J343" s="2">
        <f t="shared" si="59"/>
        <v>0.38358778625954199</v>
      </c>
      <c r="K343" s="2">
        <f t="shared" si="60"/>
        <v>0.58778625954198471</v>
      </c>
      <c r="L343" s="2">
        <f t="shared" si="61"/>
        <v>1.5267175572519083E-2</v>
      </c>
      <c r="M343" s="2">
        <f t="shared" si="62"/>
        <v>1.3358778625954163E-2</v>
      </c>
      <c r="N343" s="1">
        <v>201</v>
      </c>
      <c r="O343" s="1">
        <v>308</v>
      </c>
      <c r="P343" s="1">
        <v>8</v>
      </c>
      <c r="Q343" s="1"/>
      <c r="R343" s="1"/>
      <c r="S343" s="1"/>
      <c r="T343" s="1">
        <v>1</v>
      </c>
      <c r="U343" s="1">
        <v>2</v>
      </c>
      <c r="V343" s="1">
        <v>4</v>
      </c>
      <c r="W343" s="1"/>
      <c r="X343" s="1"/>
      <c r="Y343" s="1"/>
      <c r="Z343" s="1"/>
      <c r="AA343" s="1"/>
      <c r="AB343" s="1"/>
      <c r="AG343" t="str">
        <f t="shared" si="63"/>
        <v>Irasburg</v>
      </c>
      <c r="AH343" t="s">
        <v>19</v>
      </c>
      <c r="AI343">
        <v>1</v>
      </c>
      <c r="AK343" s="88">
        <v>50</v>
      </c>
      <c r="AL343" s="90">
        <v>19</v>
      </c>
      <c r="AM343" s="90">
        <v>55</v>
      </c>
      <c r="AN343" s="93">
        <v>35575</v>
      </c>
      <c r="AO343" s="93">
        <f t="shared" si="64"/>
        <v>50019</v>
      </c>
      <c r="AP343" s="7" t="s">
        <v>665</v>
      </c>
      <c r="AQ343">
        <f t="shared" si="65"/>
        <v>5035575</v>
      </c>
      <c r="AU343">
        <v>40.590000000000003</v>
      </c>
      <c r="AV343">
        <v>0.06</v>
      </c>
      <c r="AW343">
        <v>40.53</v>
      </c>
    </row>
    <row r="344" spans="1:49" hidden="1" outlineLevel="1">
      <c r="A344" t="s">
        <v>925</v>
      </c>
      <c r="B344" s="7" t="s">
        <v>320</v>
      </c>
      <c r="C344" s="1">
        <f t="shared" si="55"/>
        <v>291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 t="shared" si="56"/>
        <v>3</v>
      </c>
      <c r="G344" s="53">
        <f t="shared" si="57"/>
        <v>16</v>
      </c>
      <c r="H344" s="56">
        <f t="shared" si="58"/>
        <v>5.4982817869415807E-2</v>
      </c>
      <c r="I344" s="6"/>
      <c r="J344" s="2">
        <f t="shared" si="59"/>
        <v>0.45704467353951889</v>
      </c>
      <c r="K344" s="2">
        <f t="shared" si="60"/>
        <v>0.51202749140893467</v>
      </c>
      <c r="L344" s="2">
        <f t="shared" si="61"/>
        <v>1.3745704467353952E-2</v>
      </c>
      <c r="M344" s="2">
        <f t="shared" si="62"/>
        <v>1.7182130584192552E-2</v>
      </c>
      <c r="N344" s="1">
        <v>133</v>
      </c>
      <c r="O344" s="1">
        <v>149</v>
      </c>
      <c r="P344" s="1">
        <v>4</v>
      </c>
      <c r="Q344" s="1"/>
      <c r="R344" s="1"/>
      <c r="S344" s="1"/>
      <c r="T344" s="1">
        <v>1</v>
      </c>
      <c r="U344" s="1">
        <v>0</v>
      </c>
      <c r="V344" s="1">
        <v>4</v>
      </c>
      <c r="W344" s="1"/>
      <c r="X344" s="1"/>
      <c r="Y344" s="1"/>
      <c r="Z344" s="1"/>
      <c r="AA344" s="1"/>
      <c r="AB344" s="1"/>
      <c r="AG344" t="str">
        <f t="shared" si="63"/>
        <v>Isle La Motte</v>
      </c>
      <c r="AH344" t="s">
        <v>17</v>
      </c>
      <c r="AI344">
        <v>1</v>
      </c>
      <c r="AK344" s="88">
        <v>50</v>
      </c>
      <c r="AL344" s="90">
        <v>13</v>
      </c>
      <c r="AM344" s="90">
        <v>15</v>
      </c>
      <c r="AN344" s="93">
        <v>35875</v>
      </c>
      <c r="AO344" s="93">
        <f t="shared" si="64"/>
        <v>50013</v>
      </c>
      <c r="AP344" s="7" t="s">
        <v>665</v>
      </c>
      <c r="AQ344">
        <f t="shared" si="65"/>
        <v>5035875</v>
      </c>
      <c r="AU344">
        <v>16.66</v>
      </c>
      <c r="AV344">
        <v>8.6999999999999993</v>
      </c>
      <c r="AW344">
        <v>7.96</v>
      </c>
    </row>
    <row r="345" spans="1:49" hidden="1" outlineLevel="1">
      <c r="A345" t="s">
        <v>926</v>
      </c>
      <c r="B345" s="7" t="s">
        <v>320</v>
      </c>
      <c r="C345" s="1">
        <f t="shared" si="55"/>
        <v>447</v>
      </c>
      <c r="D345" s="7">
        <f>IF(N345&gt;0, RANK(N345,(N345:P345,Q345:AE345)),0)</f>
        <v>1</v>
      </c>
      <c r="E345" s="7">
        <f>IF(O345&gt;0,RANK(O345,(N345:P345,Q345:AE345)),0)</f>
        <v>2</v>
      </c>
      <c r="F345" s="7">
        <f t="shared" si="56"/>
        <v>4</v>
      </c>
      <c r="G345" s="53">
        <f t="shared" si="57"/>
        <v>129</v>
      </c>
      <c r="H345" s="56">
        <f t="shared" si="58"/>
        <v>0.28859060402684567</v>
      </c>
      <c r="I345" s="6"/>
      <c r="J345" s="2">
        <f t="shared" si="59"/>
        <v>0.60626398210290833</v>
      </c>
      <c r="K345" s="2">
        <f t="shared" si="60"/>
        <v>0.31767337807606266</v>
      </c>
      <c r="L345" s="2">
        <f t="shared" si="61"/>
        <v>2.6845637583892617E-2</v>
      </c>
      <c r="M345" s="2">
        <f t="shared" si="62"/>
        <v>4.921700223713639E-2</v>
      </c>
      <c r="N345" s="1">
        <v>271</v>
      </c>
      <c r="O345" s="1">
        <v>142</v>
      </c>
      <c r="P345" s="1">
        <v>12</v>
      </c>
      <c r="Q345" s="1"/>
      <c r="R345" s="1"/>
      <c r="S345" s="1"/>
      <c r="T345" s="1">
        <v>4</v>
      </c>
      <c r="U345" s="1">
        <v>0</v>
      </c>
      <c r="V345" s="1">
        <v>18</v>
      </c>
      <c r="W345" s="1"/>
      <c r="X345" s="1"/>
      <c r="Y345" s="1"/>
      <c r="Z345" s="1"/>
      <c r="AA345" s="1"/>
      <c r="AB345" s="1"/>
      <c r="AG345" t="str">
        <f t="shared" si="63"/>
        <v>Jamaica</v>
      </c>
      <c r="AH345" t="s">
        <v>105</v>
      </c>
      <c r="AI345">
        <v>1</v>
      </c>
      <c r="AK345" s="88">
        <v>50</v>
      </c>
      <c r="AL345" s="90">
        <v>25</v>
      </c>
      <c r="AM345" s="90">
        <v>45</v>
      </c>
      <c r="AN345" s="93">
        <v>36175</v>
      </c>
      <c r="AO345" s="93">
        <f t="shared" si="64"/>
        <v>50025</v>
      </c>
      <c r="AP345" s="7" t="s">
        <v>665</v>
      </c>
      <c r="AQ345">
        <f t="shared" si="65"/>
        <v>5036175</v>
      </c>
      <c r="AU345">
        <v>49.45</v>
      </c>
      <c r="AV345">
        <v>0.1</v>
      </c>
      <c r="AW345">
        <v>49.35</v>
      </c>
    </row>
    <row r="346" spans="1:49" hidden="1" outlineLevel="1">
      <c r="A346" t="s">
        <v>780</v>
      </c>
      <c r="B346" s="7" t="s">
        <v>320</v>
      </c>
      <c r="C346" s="1">
        <f t="shared" si="55"/>
        <v>198</v>
      </c>
      <c r="D346" s="7">
        <f>IF(N346&gt;0, RANK(N346,(N346:P346,Q346:AE346)),0)</f>
        <v>1</v>
      </c>
      <c r="E346" s="7">
        <f>IF(O346&gt;0,RANK(O346,(N346:P346,Q346:AE346)),0)</f>
        <v>2</v>
      </c>
      <c r="F346" s="7">
        <f t="shared" si="56"/>
        <v>3</v>
      </c>
      <c r="G346" s="53">
        <f t="shared" si="57"/>
        <v>45</v>
      </c>
      <c r="H346" s="56">
        <f t="shared" si="58"/>
        <v>0.22727272727272727</v>
      </c>
      <c r="I346" s="6"/>
      <c r="J346" s="2">
        <f t="shared" si="59"/>
        <v>0.58080808080808077</v>
      </c>
      <c r="K346" s="2">
        <f t="shared" si="60"/>
        <v>0.35353535353535354</v>
      </c>
      <c r="L346" s="2">
        <f t="shared" si="61"/>
        <v>3.0303030303030304E-2</v>
      </c>
      <c r="M346" s="2">
        <f t="shared" si="62"/>
        <v>3.5353535353535387E-2</v>
      </c>
      <c r="N346" s="1">
        <v>115</v>
      </c>
      <c r="O346" s="1">
        <v>70</v>
      </c>
      <c r="P346" s="1">
        <v>6</v>
      </c>
      <c r="Q346" s="1"/>
      <c r="R346" s="1"/>
      <c r="S346" s="1"/>
      <c r="T346" s="1">
        <v>1</v>
      </c>
      <c r="U346" s="1">
        <v>2</v>
      </c>
      <c r="V346" s="1">
        <v>4</v>
      </c>
      <c r="W346" s="1"/>
      <c r="X346" s="1"/>
      <c r="Y346" s="1"/>
      <c r="Z346" s="1"/>
      <c r="AA346" s="1"/>
      <c r="AB346" s="1"/>
      <c r="AG346" t="str">
        <f t="shared" si="63"/>
        <v>Jay</v>
      </c>
      <c r="AH346" t="s">
        <v>19</v>
      </c>
      <c r="AI346">
        <v>1</v>
      </c>
      <c r="AK346" s="88">
        <v>50</v>
      </c>
      <c r="AL346" s="90">
        <v>19</v>
      </c>
      <c r="AM346" s="90">
        <v>60</v>
      </c>
      <c r="AN346" s="93">
        <v>36325</v>
      </c>
      <c r="AO346" s="93">
        <f t="shared" si="64"/>
        <v>50019</v>
      </c>
      <c r="AP346" s="7" t="s">
        <v>665</v>
      </c>
      <c r="AQ346">
        <f t="shared" si="65"/>
        <v>5036325</v>
      </c>
      <c r="AU346">
        <v>33.96</v>
      </c>
      <c r="AV346">
        <v>0.04</v>
      </c>
      <c r="AW346">
        <v>33.92</v>
      </c>
    </row>
    <row r="347" spans="1:49" hidden="1" outlineLevel="1">
      <c r="A347" t="s">
        <v>927</v>
      </c>
      <c r="B347" s="7" t="s">
        <v>320</v>
      </c>
      <c r="C347" s="1">
        <f t="shared" si="55"/>
        <v>3024</v>
      </c>
      <c r="D347" s="7">
        <f>IF(N347&gt;0, RANK(N347,(N347:P347,Q347:AE347)),0)</f>
        <v>1</v>
      </c>
      <c r="E347" s="7">
        <f>IF(O347&gt;0,RANK(O347,(N347:P347,Q347:AE347)),0)</f>
        <v>2</v>
      </c>
      <c r="F347" s="7">
        <f t="shared" si="56"/>
        <v>3</v>
      </c>
      <c r="G347" s="53">
        <f t="shared" si="57"/>
        <v>550</v>
      </c>
      <c r="H347" s="56">
        <f t="shared" si="58"/>
        <v>0.18187830687830689</v>
      </c>
      <c r="I347" s="6"/>
      <c r="J347" s="2">
        <f t="shared" si="59"/>
        <v>0.57605820105820105</v>
      </c>
      <c r="K347" s="2">
        <f t="shared" si="60"/>
        <v>0.39417989417989419</v>
      </c>
      <c r="L347" s="2">
        <f t="shared" si="61"/>
        <v>1.5542328042328041E-2</v>
      </c>
      <c r="M347" s="2">
        <f t="shared" si="62"/>
        <v>1.4219576719576726E-2</v>
      </c>
      <c r="N347" s="1">
        <v>1742</v>
      </c>
      <c r="O347" s="1">
        <v>1192</v>
      </c>
      <c r="P347" s="1">
        <v>47</v>
      </c>
      <c r="Q347" s="1"/>
      <c r="R347" s="1"/>
      <c r="S347" s="1"/>
      <c r="T347" s="1">
        <v>8</v>
      </c>
      <c r="U347" s="1">
        <v>1</v>
      </c>
      <c r="V347" s="1">
        <v>34</v>
      </c>
      <c r="W347" s="1"/>
      <c r="X347" s="1"/>
      <c r="Y347" s="1"/>
      <c r="Z347" s="1"/>
      <c r="AA347" s="1"/>
      <c r="AB347" s="1"/>
      <c r="AG347" t="str">
        <f t="shared" si="63"/>
        <v>Jericho</v>
      </c>
      <c r="AH347" t="s">
        <v>323</v>
      </c>
      <c r="AI347">
        <v>1</v>
      </c>
      <c r="AK347" s="88">
        <v>50</v>
      </c>
      <c r="AL347" s="90">
        <v>7</v>
      </c>
      <c r="AM347" s="90">
        <v>45</v>
      </c>
      <c r="AN347" s="93">
        <v>36700</v>
      </c>
      <c r="AO347" s="93">
        <f t="shared" si="64"/>
        <v>50007</v>
      </c>
      <c r="AP347" s="7" t="s">
        <v>665</v>
      </c>
      <c r="AQ347">
        <f t="shared" si="65"/>
        <v>5036700</v>
      </c>
      <c r="AU347">
        <v>35.450000000000003</v>
      </c>
      <c r="AV347">
        <v>0.05</v>
      </c>
      <c r="AW347">
        <v>35.39</v>
      </c>
    </row>
    <row r="348" spans="1:49" hidden="1" outlineLevel="1">
      <c r="A348" t="s">
        <v>94</v>
      </c>
      <c r="B348" s="7" t="s">
        <v>320</v>
      </c>
      <c r="C348" s="1">
        <f t="shared" si="55"/>
        <v>1258</v>
      </c>
      <c r="D348" s="7">
        <f>IF(N348&gt;0, RANK(N348,(N348:P348,Q348:AE348)),0)</f>
        <v>1</v>
      </c>
      <c r="E348" s="7">
        <f>IF(O348&gt;0,RANK(O348,(N348:P348,Q348:AE348)),0)</f>
        <v>2</v>
      </c>
      <c r="F348" s="7">
        <f t="shared" si="56"/>
        <v>4</v>
      </c>
      <c r="G348" s="53">
        <f t="shared" si="57"/>
        <v>278</v>
      </c>
      <c r="H348" s="56">
        <f t="shared" si="58"/>
        <v>0.22098569157392686</v>
      </c>
      <c r="I348" s="6"/>
      <c r="J348" s="2">
        <f t="shared" si="59"/>
        <v>0.57472178060413359</v>
      </c>
      <c r="K348" s="2">
        <f t="shared" si="60"/>
        <v>0.3537360890302067</v>
      </c>
      <c r="L348" s="2">
        <f t="shared" si="61"/>
        <v>1.8282988871224166E-2</v>
      </c>
      <c r="M348" s="2">
        <f t="shared" si="62"/>
        <v>5.3259141494435544E-2</v>
      </c>
      <c r="N348" s="1">
        <v>723</v>
      </c>
      <c r="O348" s="1">
        <v>445</v>
      </c>
      <c r="P348" s="1">
        <v>23</v>
      </c>
      <c r="Q348" s="1"/>
      <c r="R348" s="1"/>
      <c r="S348" s="1"/>
      <c r="T348" s="1">
        <v>4</v>
      </c>
      <c r="U348" s="1">
        <v>1</v>
      </c>
      <c r="V348" s="1">
        <v>62</v>
      </c>
      <c r="W348" s="1"/>
      <c r="X348" s="1"/>
      <c r="Y348" s="1"/>
      <c r="Z348" s="1"/>
      <c r="AA348" s="1"/>
      <c r="AB348" s="1"/>
      <c r="AG348" t="str">
        <f t="shared" si="63"/>
        <v>Johnson</v>
      </c>
      <c r="AH348" t="s">
        <v>18</v>
      </c>
      <c r="AI348">
        <v>1</v>
      </c>
      <c r="AK348" s="88">
        <v>50</v>
      </c>
      <c r="AL348" s="90">
        <v>15</v>
      </c>
      <c r="AM348" s="90">
        <v>30</v>
      </c>
      <c r="AN348" s="93">
        <v>37075</v>
      </c>
      <c r="AO348" s="93">
        <f t="shared" si="64"/>
        <v>50015</v>
      </c>
      <c r="AP348" s="7" t="s">
        <v>665</v>
      </c>
      <c r="AQ348">
        <f t="shared" si="65"/>
        <v>5037075</v>
      </c>
      <c r="AU348">
        <v>45.09</v>
      </c>
      <c r="AV348">
        <v>0.01</v>
      </c>
      <c r="AW348">
        <v>45.08</v>
      </c>
    </row>
    <row r="349" spans="1:49" hidden="1" outlineLevel="1">
      <c r="A349" t="s">
        <v>944</v>
      </c>
      <c r="B349" s="7" t="s">
        <v>320</v>
      </c>
      <c r="C349" s="1">
        <f t="shared" si="55"/>
        <v>622</v>
      </c>
      <c r="D349" s="7">
        <f>IF(N349&gt;0, RANK(N349,(N349:P349,Q349:AE349)),0)</f>
        <v>1</v>
      </c>
      <c r="E349" s="7">
        <f>IF(O349&gt;0,RANK(O349,(N349:P349,Q349:AE349)),0)</f>
        <v>2</v>
      </c>
      <c r="F349" s="7">
        <f t="shared" si="56"/>
        <v>4</v>
      </c>
      <c r="G349" s="53">
        <f t="shared" si="57"/>
        <v>76</v>
      </c>
      <c r="H349" s="56">
        <f t="shared" si="58"/>
        <v>0.12218649517684887</v>
      </c>
      <c r="I349" s="6"/>
      <c r="J349" s="2">
        <f t="shared" si="59"/>
        <v>0.53536977491961413</v>
      </c>
      <c r="K349" s="2">
        <f t="shared" si="60"/>
        <v>0.41318327974276525</v>
      </c>
      <c r="L349" s="2">
        <f t="shared" si="61"/>
        <v>1.607717041800643E-2</v>
      </c>
      <c r="M349" s="2">
        <f t="shared" si="62"/>
        <v>3.536977491961419E-2</v>
      </c>
      <c r="N349" s="1">
        <v>333</v>
      </c>
      <c r="O349" s="1">
        <v>257</v>
      </c>
      <c r="P349" s="1">
        <v>10</v>
      </c>
      <c r="Q349" s="1"/>
      <c r="R349" s="1"/>
      <c r="S349" s="1"/>
      <c r="T349" s="1">
        <v>0</v>
      </c>
      <c r="U349" s="1">
        <v>1</v>
      </c>
      <c r="V349" s="1">
        <v>21</v>
      </c>
      <c r="W349" s="1"/>
      <c r="X349" s="1"/>
      <c r="Y349" s="1"/>
      <c r="Z349" s="1"/>
      <c r="AA349" s="1"/>
      <c r="AB349" s="1"/>
      <c r="AG349" t="str">
        <f t="shared" si="63"/>
        <v>Killington</v>
      </c>
      <c r="AH349" t="s">
        <v>104</v>
      </c>
      <c r="AI349">
        <v>1</v>
      </c>
      <c r="AK349" s="88">
        <v>50</v>
      </c>
      <c r="AL349" s="90">
        <v>21</v>
      </c>
      <c r="AM349" s="90">
        <v>47</v>
      </c>
      <c r="AN349" s="93">
        <v>37685</v>
      </c>
      <c r="AO349" s="93">
        <f t="shared" si="64"/>
        <v>50021</v>
      </c>
      <c r="AP349" s="7" t="s">
        <v>665</v>
      </c>
      <c r="AQ349">
        <f t="shared" si="65"/>
        <v>5037685</v>
      </c>
      <c r="AU349">
        <v>46.86</v>
      </c>
      <c r="AV349">
        <v>0.22</v>
      </c>
      <c r="AW349">
        <v>46.63</v>
      </c>
    </row>
    <row r="350" spans="1:49" hidden="1" outlineLevel="1">
      <c r="A350" t="s">
        <v>945</v>
      </c>
      <c r="B350" s="7" t="s">
        <v>320</v>
      </c>
      <c r="C350" s="1">
        <f t="shared" si="55"/>
        <v>250</v>
      </c>
      <c r="D350" s="7">
        <f>IF(N350&gt;0, RANK(N350,(N350:P350,Q350:AE350)),0)</f>
        <v>2</v>
      </c>
      <c r="E350" s="7">
        <f>IF(O350&gt;0,RANK(O350,(N350:P350,Q350:AE350)),0)</f>
        <v>1</v>
      </c>
      <c r="F350" s="7">
        <f t="shared" si="56"/>
        <v>3</v>
      </c>
      <c r="G350" s="53">
        <f t="shared" si="57"/>
        <v>14</v>
      </c>
      <c r="H350" s="56">
        <f t="shared" si="58"/>
        <v>5.6000000000000001E-2</v>
      </c>
      <c r="I350" s="6"/>
      <c r="J350" s="2">
        <f t="shared" si="59"/>
        <v>0.44400000000000001</v>
      </c>
      <c r="K350" s="2">
        <f t="shared" si="60"/>
        <v>0.5</v>
      </c>
      <c r="L350" s="2">
        <f t="shared" si="61"/>
        <v>3.5999999999999997E-2</v>
      </c>
      <c r="M350" s="2">
        <f t="shared" si="62"/>
        <v>2.0000000000000052E-2</v>
      </c>
      <c r="N350" s="1">
        <v>111</v>
      </c>
      <c r="O350" s="1">
        <v>125</v>
      </c>
      <c r="P350" s="1">
        <v>9</v>
      </c>
      <c r="Q350" s="1"/>
      <c r="R350" s="1"/>
      <c r="S350" s="1"/>
      <c r="T350" s="1">
        <v>2</v>
      </c>
      <c r="U350" s="1">
        <v>0</v>
      </c>
      <c r="V350" s="1">
        <v>3</v>
      </c>
      <c r="W350" s="1"/>
      <c r="X350" s="1"/>
      <c r="Y350" s="1"/>
      <c r="Z350" s="1"/>
      <c r="AA350" s="1"/>
      <c r="AB350" s="1"/>
      <c r="AG350" t="str">
        <f t="shared" si="63"/>
        <v>Kirby</v>
      </c>
      <c r="AH350" t="s">
        <v>322</v>
      </c>
      <c r="AI350">
        <v>1</v>
      </c>
      <c r="AK350" s="88">
        <v>50</v>
      </c>
      <c r="AL350" s="90">
        <v>5</v>
      </c>
      <c r="AM350" s="90">
        <v>30</v>
      </c>
      <c r="AN350" s="93">
        <v>37900</v>
      </c>
      <c r="AO350" s="93">
        <f t="shared" si="64"/>
        <v>50005</v>
      </c>
      <c r="AP350" s="7" t="s">
        <v>665</v>
      </c>
      <c r="AQ350">
        <f t="shared" si="65"/>
        <v>5037900</v>
      </c>
      <c r="AU350">
        <v>24.43</v>
      </c>
      <c r="AV350">
        <v>0.02</v>
      </c>
      <c r="AW350">
        <v>24.41</v>
      </c>
    </row>
    <row r="351" spans="1:49" hidden="1" outlineLevel="1">
      <c r="A351" t="s">
        <v>946</v>
      </c>
      <c r="B351" s="7" t="s">
        <v>320</v>
      </c>
      <c r="C351" s="1">
        <f t="shared" si="55"/>
        <v>103</v>
      </c>
      <c r="D351" s="7">
        <f>IF(N351&gt;0, RANK(N351,(N351:P351,Q351:AE351)),0)</f>
        <v>1</v>
      </c>
      <c r="E351" s="7">
        <f>IF(O351&gt;0,RANK(O351,(N351:P351,Q351:AE351)),0)</f>
        <v>2</v>
      </c>
      <c r="F351" s="7">
        <f t="shared" si="56"/>
        <v>3</v>
      </c>
      <c r="G351" s="53">
        <f t="shared" si="57"/>
        <v>51</v>
      </c>
      <c r="H351" s="56">
        <f t="shared" si="58"/>
        <v>0.49514563106796117</v>
      </c>
      <c r="I351" s="6"/>
      <c r="J351" s="2">
        <f t="shared" si="59"/>
        <v>0.73786407766990292</v>
      </c>
      <c r="K351" s="2">
        <f t="shared" si="60"/>
        <v>0.24271844660194175</v>
      </c>
      <c r="L351" s="2">
        <f t="shared" si="61"/>
        <v>1.9417475728155338E-2</v>
      </c>
      <c r="M351" s="2">
        <f t="shared" si="62"/>
        <v>-6.9388939039072284E-18</v>
      </c>
      <c r="N351" s="1">
        <v>76</v>
      </c>
      <c r="O351" s="1">
        <v>25</v>
      </c>
      <c r="P351" s="1">
        <v>2</v>
      </c>
      <c r="Q351" s="1"/>
      <c r="R351" s="1"/>
      <c r="S351" s="1"/>
      <c r="T351" s="1">
        <v>0</v>
      </c>
      <c r="U351" s="1">
        <v>0</v>
      </c>
      <c r="V351" s="1">
        <v>0</v>
      </c>
      <c r="W351" s="1"/>
      <c r="X351" s="1"/>
      <c r="Y351" s="1"/>
      <c r="Z351" s="1"/>
      <c r="AA351" s="1"/>
      <c r="AB351" s="1"/>
      <c r="AG351" t="str">
        <f t="shared" si="63"/>
        <v>Landgrove</v>
      </c>
      <c r="AH351" t="s">
        <v>321</v>
      </c>
      <c r="AI351">
        <v>1</v>
      </c>
      <c r="AK351" s="88">
        <v>50</v>
      </c>
      <c r="AL351" s="90">
        <v>3</v>
      </c>
      <c r="AM351" s="90">
        <v>20</v>
      </c>
      <c r="AN351" s="93">
        <v>39025</v>
      </c>
      <c r="AO351" s="93">
        <f t="shared" si="64"/>
        <v>50003</v>
      </c>
      <c r="AP351" s="7" t="s">
        <v>665</v>
      </c>
      <c r="AQ351">
        <f t="shared" si="65"/>
        <v>5039025</v>
      </c>
      <c r="AU351">
        <v>9.1199999999999992</v>
      </c>
      <c r="AV351">
        <v>0</v>
      </c>
      <c r="AW351">
        <v>9.1199999999999992</v>
      </c>
    </row>
    <row r="352" spans="1:49" hidden="1" outlineLevel="1">
      <c r="A352" t="s">
        <v>160</v>
      </c>
      <c r="B352" s="7" t="s">
        <v>320</v>
      </c>
      <c r="C352" s="1">
        <f t="shared" si="55"/>
        <v>477</v>
      </c>
      <c r="D352" s="7">
        <f>IF(N352&gt;0, RANK(N352,(N352:P352,Q352:AE352)),0)</f>
        <v>1</v>
      </c>
      <c r="E352" s="7">
        <f>IF(O352&gt;0,RANK(O352,(N352:P352,Q352:AE352)),0)</f>
        <v>2</v>
      </c>
      <c r="F352" s="7">
        <f t="shared" si="56"/>
        <v>3</v>
      </c>
      <c r="G352" s="53">
        <f t="shared" si="57"/>
        <v>8</v>
      </c>
      <c r="H352" s="56">
        <f t="shared" si="58"/>
        <v>1.6771488469601678E-2</v>
      </c>
      <c r="I352" s="6"/>
      <c r="J352" s="2">
        <f t="shared" si="59"/>
        <v>0.48846960167714887</v>
      </c>
      <c r="K352" s="2">
        <f t="shared" si="60"/>
        <v>0.47169811320754718</v>
      </c>
      <c r="L352" s="2">
        <f t="shared" si="61"/>
        <v>2.0964360587002098E-2</v>
      </c>
      <c r="M352" s="2">
        <f t="shared" si="62"/>
        <v>1.8867924528301914E-2</v>
      </c>
      <c r="N352" s="1">
        <v>233</v>
      </c>
      <c r="O352" s="1">
        <v>225</v>
      </c>
      <c r="P352" s="1">
        <v>10</v>
      </c>
      <c r="Q352" s="1"/>
      <c r="R352" s="1"/>
      <c r="S352" s="1"/>
      <c r="T352" s="1">
        <v>0</v>
      </c>
      <c r="U352" s="1">
        <v>0</v>
      </c>
      <c r="V352" s="1">
        <v>9</v>
      </c>
      <c r="W352" s="1"/>
      <c r="X352" s="1"/>
      <c r="Y352" s="1"/>
      <c r="Z352" s="1"/>
      <c r="AA352" s="1"/>
      <c r="AB352" s="1"/>
      <c r="AG352" t="str">
        <f t="shared" si="63"/>
        <v>Leicester</v>
      </c>
      <c r="AH352" t="s">
        <v>319</v>
      </c>
      <c r="AI352">
        <v>1</v>
      </c>
      <c r="AK352" s="88">
        <v>50</v>
      </c>
      <c r="AL352" s="90">
        <v>1</v>
      </c>
      <c r="AM352" s="90">
        <v>45</v>
      </c>
      <c r="AN352" s="93">
        <v>39325</v>
      </c>
      <c r="AO352" s="93">
        <f t="shared" si="64"/>
        <v>50001</v>
      </c>
      <c r="AP352" s="7" t="s">
        <v>665</v>
      </c>
      <c r="AQ352">
        <f t="shared" si="65"/>
        <v>5039325</v>
      </c>
      <c r="AU352">
        <v>21.99</v>
      </c>
      <c r="AV352">
        <v>0.71</v>
      </c>
      <c r="AW352">
        <v>21.28</v>
      </c>
    </row>
    <row r="353" spans="1:49" hidden="1" outlineLevel="1">
      <c r="A353" t="s">
        <v>359</v>
      </c>
      <c r="B353" s="7" t="s">
        <v>320</v>
      </c>
      <c r="C353" s="1">
        <f t="shared" si="55"/>
        <v>51</v>
      </c>
      <c r="D353" s="7">
        <f>IF(N353&gt;0, RANK(N353,(N353:P353,Q353:AE353)),0)</f>
        <v>1</v>
      </c>
      <c r="E353" s="7">
        <f>IF(O353&gt;0,RANK(O353,(N353:P353,Q353:AE353)),0)</f>
        <v>1</v>
      </c>
      <c r="F353" s="7">
        <f t="shared" si="56"/>
        <v>3</v>
      </c>
      <c r="G353" s="53">
        <f t="shared" si="57"/>
        <v>0</v>
      </c>
      <c r="H353" s="56">
        <f t="shared" si="58"/>
        <v>0</v>
      </c>
      <c r="I353" s="6"/>
      <c r="J353" s="2">
        <f t="shared" si="59"/>
        <v>0.49019607843137253</v>
      </c>
      <c r="K353" s="2">
        <f t="shared" si="60"/>
        <v>0.49019607843137253</v>
      </c>
      <c r="L353" s="2">
        <f t="shared" si="61"/>
        <v>1.9607843137254902E-2</v>
      </c>
      <c r="M353" s="2">
        <f t="shared" si="62"/>
        <v>-1.3877787807814457E-17</v>
      </c>
      <c r="N353" s="1">
        <v>25</v>
      </c>
      <c r="O353" s="1">
        <v>25</v>
      </c>
      <c r="P353" s="1">
        <v>1</v>
      </c>
      <c r="Q353" s="1"/>
      <c r="R353" s="1"/>
      <c r="S353" s="1"/>
      <c r="T353" s="1">
        <v>0</v>
      </c>
      <c r="U353" s="1">
        <v>0</v>
      </c>
      <c r="V353" s="1">
        <v>0</v>
      </c>
      <c r="W353" s="1"/>
      <c r="X353" s="1"/>
      <c r="Y353" s="1"/>
      <c r="Z353" s="1"/>
      <c r="AA353" s="1"/>
      <c r="AB353" s="1"/>
      <c r="AG353" t="str">
        <f t="shared" si="63"/>
        <v>Lemington</v>
      </c>
      <c r="AH353" t="s">
        <v>98</v>
      </c>
      <c r="AI353">
        <v>1</v>
      </c>
      <c r="AK353" s="88">
        <v>50</v>
      </c>
      <c r="AL353" s="90">
        <v>9</v>
      </c>
      <c r="AM353" s="90">
        <v>60</v>
      </c>
      <c r="AN353" s="93">
        <v>39700</v>
      </c>
      <c r="AO353" s="93">
        <f t="shared" si="64"/>
        <v>50009</v>
      </c>
      <c r="AP353" s="7" t="s">
        <v>665</v>
      </c>
      <c r="AQ353">
        <f t="shared" si="65"/>
        <v>5039700</v>
      </c>
      <c r="AU353">
        <v>35.26</v>
      </c>
      <c r="AV353">
        <v>0</v>
      </c>
      <c r="AW353">
        <v>35.26</v>
      </c>
    </row>
    <row r="354" spans="1:49" hidden="1" outlineLevel="1">
      <c r="A354" t="s">
        <v>750</v>
      </c>
      <c r="B354" s="7" t="s">
        <v>320</v>
      </c>
      <c r="C354" s="1">
        <f t="shared" si="55"/>
        <v>783</v>
      </c>
      <c r="D354" s="7">
        <f>IF(N354&gt;0, RANK(N354,(N354:P354,Q354:AE354)),0)</f>
        <v>1</v>
      </c>
      <c r="E354" s="7">
        <f>IF(O354&gt;0,RANK(O354,(N354:P354,Q354:AE354)),0)</f>
        <v>2</v>
      </c>
      <c r="F354" s="7">
        <f t="shared" si="56"/>
        <v>4</v>
      </c>
      <c r="G354" s="53">
        <f t="shared" si="57"/>
        <v>270</v>
      </c>
      <c r="H354" s="56">
        <f t="shared" si="58"/>
        <v>0.34482758620689657</v>
      </c>
      <c r="I354" s="6"/>
      <c r="J354" s="2">
        <f t="shared" si="59"/>
        <v>0.65134099616858232</v>
      </c>
      <c r="K354" s="2">
        <f t="shared" si="60"/>
        <v>0.3065134099616858</v>
      </c>
      <c r="L354" s="2">
        <f t="shared" si="61"/>
        <v>1.532567049808429E-2</v>
      </c>
      <c r="M354" s="2">
        <f t="shared" si="62"/>
        <v>2.681992337164759E-2</v>
      </c>
      <c r="N354" s="1">
        <v>510</v>
      </c>
      <c r="O354" s="1">
        <v>240</v>
      </c>
      <c r="P354" s="1">
        <v>12</v>
      </c>
      <c r="Q354" s="1"/>
      <c r="R354" s="1"/>
      <c r="S354" s="1"/>
      <c r="T354" s="1">
        <v>5</v>
      </c>
      <c r="U354" s="1">
        <v>0</v>
      </c>
      <c r="V354" s="1">
        <v>16</v>
      </c>
      <c r="W354" s="1"/>
      <c r="X354" s="1"/>
      <c r="Y354" s="1"/>
      <c r="Z354" s="1"/>
      <c r="AA354" s="1"/>
      <c r="AB354" s="1"/>
      <c r="AG354" t="str">
        <f t="shared" si="63"/>
        <v>Lincoln</v>
      </c>
      <c r="AH354" t="s">
        <v>319</v>
      </c>
      <c r="AI354">
        <v>1</v>
      </c>
      <c r="AK354" s="88">
        <v>50</v>
      </c>
      <c r="AL354" s="90">
        <v>1</v>
      </c>
      <c r="AM354" s="90">
        <v>50</v>
      </c>
      <c r="AN354" s="93">
        <v>40075</v>
      </c>
      <c r="AO354" s="93">
        <f t="shared" si="64"/>
        <v>50001</v>
      </c>
      <c r="AP354" s="7" t="s">
        <v>665</v>
      </c>
      <c r="AQ354">
        <f t="shared" si="65"/>
        <v>5040075</v>
      </c>
      <c r="AU354">
        <v>44.02</v>
      </c>
      <c r="AV354">
        <v>0.03</v>
      </c>
      <c r="AW354">
        <v>43.99</v>
      </c>
    </row>
    <row r="355" spans="1:49" hidden="1" outlineLevel="1">
      <c r="A355" t="s">
        <v>813</v>
      </c>
      <c r="B355" s="7" t="s">
        <v>320</v>
      </c>
      <c r="C355" s="1">
        <f t="shared" si="55"/>
        <v>883</v>
      </c>
      <c r="D355" s="7">
        <f>IF(N355&gt;0, RANK(N355,(N355:P355,Q355:AE355)),0)</f>
        <v>1</v>
      </c>
      <c r="E355" s="7">
        <f>IF(O355&gt;0,RANK(O355,(N355:P355,Q355:AE355)),0)</f>
        <v>2</v>
      </c>
      <c r="F355" s="7">
        <f t="shared" si="56"/>
        <v>4</v>
      </c>
      <c r="G355" s="53">
        <f t="shared" si="57"/>
        <v>179</v>
      </c>
      <c r="H355" s="56">
        <f t="shared" si="58"/>
        <v>0.20271800679501698</v>
      </c>
      <c r="I355" s="6"/>
      <c r="J355" s="2">
        <f t="shared" si="59"/>
        <v>0.57191392978482447</v>
      </c>
      <c r="K355" s="2">
        <f t="shared" si="60"/>
        <v>0.36919592298980747</v>
      </c>
      <c r="L355" s="2">
        <f t="shared" si="61"/>
        <v>2.0385050962627407E-2</v>
      </c>
      <c r="M355" s="2">
        <f t="shared" si="62"/>
        <v>3.8505096262740651E-2</v>
      </c>
      <c r="N355" s="1">
        <v>505</v>
      </c>
      <c r="O355" s="1">
        <v>326</v>
      </c>
      <c r="P355" s="1">
        <v>18</v>
      </c>
      <c r="Q355" s="1"/>
      <c r="R355" s="1"/>
      <c r="S355" s="1"/>
      <c r="T355" s="1">
        <v>5</v>
      </c>
      <c r="U355" s="1">
        <v>0</v>
      </c>
      <c r="V355" s="1">
        <v>29</v>
      </c>
      <c r="W355" s="1"/>
      <c r="X355" s="1"/>
      <c r="Y355" s="1"/>
      <c r="Z355" s="1"/>
      <c r="AA355" s="1"/>
      <c r="AB355" s="1"/>
      <c r="AG355" t="str">
        <f t="shared" si="63"/>
        <v>Londonderry</v>
      </c>
      <c r="AH355" t="s">
        <v>105</v>
      </c>
      <c r="AI355">
        <v>1</v>
      </c>
      <c r="AK355" s="88">
        <v>50</v>
      </c>
      <c r="AL355" s="90">
        <v>25</v>
      </c>
      <c r="AM355" s="90">
        <v>50</v>
      </c>
      <c r="AN355" s="93">
        <v>40225</v>
      </c>
      <c r="AO355" s="93">
        <f t="shared" si="64"/>
        <v>50025</v>
      </c>
      <c r="AP355" s="7" t="s">
        <v>665</v>
      </c>
      <c r="AQ355">
        <f t="shared" si="65"/>
        <v>5040225</v>
      </c>
      <c r="AU355">
        <v>35.869999999999997</v>
      </c>
      <c r="AV355">
        <v>0.21</v>
      </c>
      <c r="AW355">
        <v>35.67</v>
      </c>
    </row>
    <row r="356" spans="1:49" hidden="1" outlineLevel="1">
      <c r="A356" t="s">
        <v>622</v>
      </c>
      <c r="B356" s="7" t="s">
        <v>320</v>
      </c>
      <c r="C356" s="1">
        <f t="shared" si="55"/>
        <v>377</v>
      </c>
      <c r="D356" s="7">
        <f>IF(N356&gt;0, RANK(N356,(N356:P356,Q356:AE356)),0)</f>
        <v>2</v>
      </c>
      <c r="E356" s="7">
        <f>IF(O356&gt;0,RANK(O356,(N356:P356,Q356:AE356)),0)</f>
        <v>1</v>
      </c>
      <c r="F356" s="7">
        <f t="shared" si="56"/>
        <v>3</v>
      </c>
      <c r="G356" s="53">
        <f t="shared" si="57"/>
        <v>14</v>
      </c>
      <c r="H356" s="56">
        <f t="shared" si="58"/>
        <v>3.7135278514588858E-2</v>
      </c>
      <c r="I356" s="6"/>
      <c r="J356" s="2">
        <f t="shared" si="59"/>
        <v>0.44827586206896552</v>
      </c>
      <c r="K356" s="2">
        <f t="shared" si="60"/>
        <v>0.48541114058355439</v>
      </c>
      <c r="L356" s="2">
        <f t="shared" si="61"/>
        <v>2.9177718832891247E-2</v>
      </c>
      <c r="M356" s="2">
        <f t="shared" si="62"/>
        <v>3.7135278514588838E-2</v>
      </c>
      <c r="N356" s="1">
        <v>169</v>
      </c>
      <c r="O356" s="1">
        <v>183</v>
      </c>
      <c r="P356" s="1">
        <v>11</v>
      </c>
      <c r="Q356" s="1"/>
      <c r="R356" s="1"/>
      <c r="S356" s="1"/>
      <c r="T356" s="1">
        <v>1</v>
      </c>
      <c r="U356" s="1">
        <v>2</v>
      </c>
      <c r="V356" s="1">
        <v>11</v>
      </c>
      <c r="W356" s="1"/>
      <c r="X356" s="1"/>
      <c r="Y356" s="1"/>
      <c r="Z356" s="1"/>
      <c r="AA356" s="1"/>
      <c r="AB356" s="1"/>
      <c r="AG356" t="str">
        <f t="shared" si="63"/>
        <v>Lowell</v>
      </c>
      <c r="AH356" t="s">
        <v>19</v>
      </c>
      <c r="AI356">
        <v>1</v>
      </c>
      <c r="AK356" s="88">
        <v>50</v>
      </c>
      <c r="AL356" s="90">
        <v>19</v>
      </c>
      <c r="AM356" s="90">
        <v>65</v>
      </c>
      <c r="AN356" s="93">
        <v>40525</v>
      </c>
      <c r="AO356" s="93">
        <f t="shared" si="64"/>
        <v>50019</v>
      </c>
      <c r="AP356" s="7" t="s">
        <v>665</v>
      </c>
      <c r="AQ356">
        <f t="shared" si="65"/>
        <v>5040525</v>
      </c>
      <c r="AU356">
        <v>56.06</v>
      </c>
      <c r="AV356">
        <v>0.06</v>
      </c>
      <c r="AW356">
        <v>56.01</v>
      </c>
    </row>
    <row r="357" spans="1:49" hidden="1" outlineLevel="1">
      <c r="A357" t="s">
        <v>623</v>
      </c>
      <c r="B357" s="7" t="s">
        <v>320</v>
      </c>
      <c r="C357" s="1">
        <f t="shared" si="55"/>
        <v>1090</v>
      </c>
      <c r="D357" s="7">
        <f>IF(N357&gt;0, RANK(N357,(N357:P357,Q357:AE357)),0)</f>
        <v>1</v>
      </c>
      <c r="E357" s="7">
        <f>IF(O357&gt;0,RANK(O357,(N357:P357,Q357:AE357)),0)</f>
        <v>2</v>
      </c>
      <c r="F357" s="7">
        <f t="shared" si="56"/>
        <v>4</v>
      </c>
      <c r="G357" s="53">
        <f t="shared" si="57"/>
        <v>102</v>
      </c>
      <c r="H357" s="56">
        <f t="shared" si="58"/>
        <v>9.3577981651376152E-2</v>
      </c>
      <c r="I357" s="6"/>
      <c r="J357" s="2">
        <f t="shared" si="59"/>
        <v>0.52477064220183489</v>
      </c>
      <c r="K357" s="2">
        <f t="shared" si="60"/>
        <v>0.43119266055045874</v>
      </c>
      <c r="L357" s="2">
        <f t="shared" si="61"/>
        <v>1.6513761467889909E-2</v>
      </c>
      <c r="M357" s="2">
        <f t="shared" si="62"/>
        <v>2.752293577981646E-2</v>
      </c>
      <c r="N357" s="1">
        <v>572</v>
      </c>
      <c r="O357" s="1">
        <v>470</v>
      </c>
      <c r="P357" s="1">
        <v>18</v>
      </c>
      <c r="Q357" s="1"/>
      <c r="R357" s="1"/>
      <c r="S357" s="1"/>
      <c r="T357" s="1">
        <v>3</v>
      </c>
      <c r="U357" s="1">
        <v>2</v>
      </c>
      <c r="V357" s="1">
        <v>25</v>
      </c>
      <c r="W357" s="1"/>
      <c r="X357" s="1"/>
      <c r="Y357" s="1"/>
      <c r="Z357" s="1"/>
      <c r="AA357" s="1"/>
      <c r="AB357" s="1"/>
      <c r="AG357" t="str">
        <f t="shared" si="63"/>
        <v>Ludlow</v>
      </c>
      <c r="AH357" t="s">
        <v>106</v>
      </c>
      <c r="AI357">
        <v>1</v>
      </c>
      <c r="AK357" s="88">
        <v>50</v>
      </c>
      <c r="AL357" s="90">
        <v>27</v>
      </c>
      <c r="AM357" s="90">
        <v>50</v>
      </c>
      <c r="AN357" s="93">
        <v>41275</v>
      </c>
      <c r="AO357" s="93">
        <f t="shared" si="64"/>
        <v>50027</v>
      </c>
      <c r="AP357" s="7" t="s">
        <v>665</v>
      </c>
      <c r="AQ357">
        <f t="shared" si="65"/>
        <v>5041275</v>
      </c>
      <c r="AU357">
        <v>35.700000000000003</v>
      </c>
      <c r="AV357">
        <v>0.43</v>
      </c>
      <c r="AW357">
        <v>35.270000000000003</v>
      </c>
    </row>
    <row r="358" spans="1:49" hidden="1" outlineLevel="1">
      <c r="A358" t="s">
        <v>161</v>
      </c>
      <c r="B358" s="7" t="s">
        <v>320</v>
      </c>
      <c r="C358" s="1">
        <f t="shared" si="55"/>
        <v>551</v>
      </c>
      <c r="D358" s="7">
        <f>IF(N358&gt;0, RANK(N358,(N358:P358,Q358:AE358)),0)</f>
        <v>2</v>
      </c>
      <c r="E358" s="7">
        <f>IF(O358&gt;0,RANK(O358,(N358:P358,Q358:AE358)),0)</f>
        <v>1</v>
      </c>
      <c r="F358" s="7">
        <f t="shared" si="56"/>
        <v>3</v>
      </c>
      <c r="G358" s="53">
        <f t="shared" si="57"/>
        <v>48</v>
      </c>
      <c r="H358" s="56">
        <f t="shared" si="58"/>
        <v>8.7114337568058073E-2</v>
      </c>
      <c r="I358" s="6"/>
      <c r="J358" s="2">
        <f t="shared" si="59"/>
        <v>0.43557168784029038</v>
      </c>
      <c r="K358" s="2">
        <f t="shared" si="60"/>
        <v>0.52268602540834841</v>
      </c>
      <c r="L358" s="2">
        <f t="shared" si="61"/>
        <v>2.7223230490018149E-2</v>
      </c>
      <c r="M358" s="2">
        <f t="shared" si="62"/>
        <v>1.4519056261343009E-2</v>
      </c>
      <c r="N358" s="1">
        <v>240</v>
      </c>
      <c r="O358" s="1">
        <v>288</v>
      </c>
      <c r="P358" s="1">
        <v>15</v>
      </c>
      <c r="Q358" s="1"/>
      <c r="R358" s="1"/>
      <c r="S358" s="1"/>
      <c r="T358" s="1">
        <v>2</v>
      </c>
      <c r="U358" s="1">
        <v>3</v>
      </c>
      <c r="V358" s="1">
        <v>3</v>
      </c>
      <c r="W358" s="1"/>
      <c r="X358" s="1"/>
      <c r="Y358" s="1"/>
      <c r="Z358" s="1"/>
      <c r="AA358" s="1"/>
      <c r="AB358" s="1"/>
      <c r="AG358" t="str">
        <f t="shared" si="63"/>
        <v>Lunenburg</v>
      </c>
      <c r="AH358" t="s">
        <v>98</v>
      </c>
      <c r="AI358">
        <v>1</v>
      </c>
      <c r="AK358" s="88">
        <v>50</v>
      </c>
      <c r="AL358" s="90">
        <v>9</v>
      </c>
      <c r="AM358" s="90">
        <v>70</v>
      </c>
      <c r="AN358" s="93">
        <v>41425</v>
      </c>
      <c r="AO358" s="93">
        <f t="shared" si="64"/>
        <v>50009</v>
      </c>
      <c r="AP358" s="7" t="s">
        <v>665</v>
      </c>
      <c r="AQ358">
        <f t="shared" si="65"/>
        <v>5041425</v>
      </c>
      <c r="AU358">
        <v>45.36</v>
      </c>
      <c r="AV358">
        <v>0.28000000000000003</v>
      </c>
      <c r="AW358">
        <v>45.08</v>
      </c>
    </row>
    <row r="359" spans="1:49" hidden="1" outlineLevel="1">
      <c r="A359" t="s">
        <v>360</v>
      </c>
      <c r="B359" s="7" t="s">
        <v>320</v>
      </c>
      <c r="C359" s="1">
        <f t="shared" si="55"/>
        <v>2060</v>
      </c>
      <c r="D359" s="7">
        <f>IF(N359&gt;0, RANK(N359,(N359:P359,Q359:AE359)),0)</f>
        <v>2</v>
      </c>
      <c r="E359" s="7">
        <f>IF(O359&gt;0,RANK(O359,(N359:P359,Q359:AE359)),0)</f>
        <v>1</v>
      </c>
      <c r="F359" s="7">
        <f t="shared" si="56"/>
        <v>3</v>
      </c>
      <c r="G359" s="53">
        <f t="shared" si="57"/>
        <v>196</v>
      </c>
      <c r="H359" s="56">
        <f t="shared" si="58"/>
        <v>9.5145631067961159E-2</v>
      </c>
      <c r="I359" s="6"/>
      <c r="J359" s="2">
        <f t="shared" si="59"/>
        <v>0.42475728155339804</v>
      </c>
      <c r="K359" s="2">
        <f t="shared" si="60"/>
        <v>0.51990291262135924</v>
      </c>
      <c r="L359" s="2">
        <f t="shared" si="61"/>
        <v>2.3300970873786409E-2</v>
      </c>
      <c r="M359" s="2">
        <f t="shared" si="62"/>
        <v>3.2038834951456374E-2</v>
      </c>
      <c r="N359" s="1">
        <v>875</v>
      </c>
      <c r="O359" s="1">
        <v>1071</v>
      </c>
      <c r="P359" s="1">
        <v>48</v>
      </c>
      <c r="Q359" s="1"/>
      <c r="R359" s="1"/>
      <c r="S359" s="1"/>
      <c r="T359" s="1">
        <v>12</v>
      </c>
      <c r="U359" s="1">
        <v>11</v>
      </c>
      <c r="V359" s="1">
        <v>43</v>
      </c>
      <c r="W359" s="1"/>
      <c r="X359" s="1"/>
      <c r="Y359" s="1"/>
      <c r="Z359" s="1"/>
      <c r="AA359" s="1"/>
      <c r="AB359" s="1"/>
      <c r="AG359" t="str">
        <f t="shared" si="63"/>
        <v>Lyndon</v>
      </c>
      <c r="AH359" t="s">
        <v>322</v>
      </c>
      <c r="AI359">
        <v>1</v>
      </c>
      <c r="AK359" s="88">
        <v>50</v>
      </c>
      <c r="AL359" s="90">
        <v>5</v>
      </c>
      <c r="AM359" s="90">
        <v>35</v>
      </c>
      <c r="AN359" s="93">
        <v>41725</v>
      </c>
      <c r="AO359" s="93">
        <f t="shared" si="64"/>
        <v>50005</v>
      </c>
      <c r="AP359" s="7" t="s">
        <v>665</v>
      </c>
      <c r="AQ359">
        <f t="shared" si="65"/>
        <v>5041725</v>
      </c>
      <c r="AU359">
        <v>39.799999999999997</v>
      </c>
      <c r="AV359">
        <v>0.04</v>
      </c>
      <c r="AW359">
        <v>39.76</v>
      </c>
    </row>
    <row r="360" spans="1:49" hidden="1" outlineLevel="1">
      <c r="A360" t="s">
        <v>361</v>
      </c>
      <c r="B360" s="7" t="s">
        <v>320</v>
      </c>
      <c r="C360" s="1">
        <f t="shared" si="55"/>
        <v>102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 t="shared" si="56"/>
        <v>3</v>
      </c>
      <c r="G360" s="53">
        <f t="shared" si="57"/>
        <v>12</v>
      </c>
      <c r="H360" s="56">
        <f t="shared" si="58"/>
        <v>0.11764705882352941</v>
      </c>
      <c r="I360" s="6"/>
      <c r="J360" s="2">
        <f t="shared" si="59"/>
        <v>0.43137254901960786</v>
      </c>
      <c r="K360" s="2">
        <f t="shared" si="60"/>
        <v>0.5490196078431373</v>
      </c>
      <c r="L360" s="2">
        <f t="shared" si="61"/>
        <v>9.8039215686274508E-3</v>
      </c>
      <c r="M360" s="2">
        <f t="shared" si="62"/>
        <v>9.8039215686273815E-3</v>
      </c>
      <c r="N360" s="1">
        <v>44</v>
      </c>
      <c r="O360" s="1">
        <v>56</v>
      </c>
      <c r="P360" s="1">
        <v>1</v>
      </c>
      <c r="Q360" s="1"/>
      <c r="R360" s="1"/>
      <c r="S360" s="1"/>
      <c r="T360" s="1">
        <v>0</v>
      </c>
      <c r="U360" s="1">
        <v>0</v>
      </c>
      <c r="V360" s="1">
        <v>1</v>
      </c>
      <c r="W360" s="1"/>
      <c r="X360" s="1"/>
      <c r="Y360" s="1"/>
      <c r="Z360" s="1"/>
      <c r="AA360" s="1"/>
      <c r="AB360" s="1"/>
      <c r="AG360" t="str">
        <f t="shared" si="63"/>
        <v>Maidstone</v>
      </c>
      <c r="AH360" t="s">
        <v>98</v>
      </c>
      <c r="AI360">
        <v>1</v>
      </c>
      <c r="AK360" s="88">
        <v>50</v>
      </c>
      <c r="AL360" s="90">
        <v>9</v>
      </c>
      <c r="AM360" s="90">
        <v>75</v>
      </c>
      <c r="AN360" s="93">
        <v>42475</v>
      </c>
      <c r="AO360" s="93">
        <f t="shared" si="64"/>
        <v>50009</v>
      </c>
      <c r="AP360" s="7" t="s">
        <v>665</v>
      </c>
      <c r="AQ360">
        <f t="shared" si="65"/>
        <v>5042475</v>
      </c>
      <c r="AU360">
        <v>31.79</v>
      </c>
      <c r="AV360">
        <v>1.31</v>
      </c>
      <c r="AW360">
        <v>30.48</v>
      </c>
    </row>
    <row r="361" spans="1:49" hidden="1" outlineLevel="1">
      <c r="A361" t="s">
        <v>222</v>
      </c>
      <c r="B361" s="7" t="s">
        <v>320</v>
      </c>
      <c r="C361" s="1">
        <f t="shared" si="55"/>
        <v>2262</v>
      </c>
      <c r="D361" s="7">
        <f>IF(N361&gt;0, RANK(N361,(N361:P361,Q361:AE361)),0)</f>
        <v>1</v>
      </c>
      <c r="E361" s="7">
        <f>IF(O361&gt;0,RANK(O361,(N361:P361,Q361:AE361)),0)</f>
        <v>2</v>
      </c>
      <c r="F361" s="7">
        <f t="shared" si="56"/>
        <v>3</v>
      </c>
      <c r="G361" s="53">
        <f t="shared" si="57"/>
        <v>290</v>
      </c>
      <c r="H361" s="56">
        <f t="shared" si="58"/>
        <v>0.12820512820512819</v>
      </c>
      <c r="I361" s="6"/>
      <c r="J361" s="2">
        <f t="shared" si="59"/>
        <v>0.53669319186560571</v>
      </c>
      <c r="K361" s="2">
        <f t="shared" si="60"/>
        <v>0.40848806366047746</v>
      </c>
      <c r="L361" s="2">
        <f t="shared" si="61"/>
        <v>2.5198938992042442E-2</v>
      </c>
      <c r="M361" s="2">
        <f t="shared" si="62"/>
        <v>2.9619805481874383E-2</v>
      </c>
      <c r="N361" s="1">
        <v>1214</v>
      </c>
      <c r="O361" s="1">
        <v>924</v>
      </c>
      <c r="P361" s="1">
        <v>57</v>
      </c>
      <c r="Q361" s="1"/>
      <c r="R361" s="1"/>
      <c r="S361" s="1"/>
      <c r="T361" s="1">
        <v>5</v>
      </c>
      <c r="U361" s="1">
        <v>5</v>
      </c>
      <c r="V361" s="1">
        <v>57</v>
      </c>
      <c r="W361" s="1"/>
      <c r="X361" s="1"/>
      <c r="Y361" s="1"/>
      <c r="Z361" s="1"/>
      <c r="AA361" s="1"/>
      <c r="AB361" s="1"/>
      <c r="AG361" t="str">
        <f t="shared" si="63"/>
        <v>Manchester</v>
      </c>
      <c r="AH361" t="s">
        <v>321</v>
      </c>
      <c r="AI361">
        <v>1</v>
      </c>
      <c r="AK361" s="88">
        <v>50</v>
      </c>
      <c r="AL361" s="90">
        <v>3</v>
      </c>
      <c r="AM361" s="90">
        <v>25</v>
      </c>
      <c r="AN361" s="93">
        <v>42850</v>
      </c>
      <c r="AO361" s="93">
        <f t="shared" si="64"/>
        <v>50003</v>
      </c>
      <c r="AP361" s="7" t="s">
        <v>665</v>
      </c>
      <c r="AQ361">
        <f t="shared" si="65"/>
        <v>5042850</v>
      </c>
      <c r="AU361">
        <v>42.28</v>
      </c>
      <c r="AV361">
        <v>0.05</v>
      </c>
      <c r="AW361">
        <v>42.23</v>
      </c>
    </row>
    <row r="362" spans="1:49" hidden="1" outlineLevel="1">
      <c r="A362" t="s">
        <v>362</v>
      </c>
      <c r="B362" s="7" t="s">
        <v>320</v>
      </c>
      <c r="C362" s="1">
        <f t="shared" si="55"/>
        <v>560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 t="shared" si="56"/>
        <v>3</v>
      </c>
      <c r="G362" s="53">
        <f t="shared" si="57"/>
        <v>370</v>
      </c>
      <c r="H362" s="56">
        <f t="shared" si="58"/>
        <v>0.6607142857142857</v>
      </c>
      <c r="I362" s="6"/>
      <c r="J362" s="2">
        <f t="shared" si="59"/>
        <v>0.79642857142857137</v>
      </c>
      <c r="K362" s="2">
        <f t="shared" si="60"/>
        <v>0.1357142857142857</v>
      </c>
      <c r="L362" s="2">
        <f t="shared" si="61"/>
        <v>3.0357142857142857E-2</v>
      </c>
      <c r="M362" s="2">
        <f t="shared" si="62"/>
        <v>3.7500000000000061E-2</v>
      </c>
      <c r="N362" s="1">
        <v>446</v>
      </c>
      <c r="O362" s="1">
        <v>76</v>
      </c>
      <c r="P362" s="1">
        <v>17</v>
      </c>
      <c r="Q362" s="1"/>
      <c r="R362" s="1"/>
      <c r="S362" s="1"/>
      <c r="T362" s="1">
        <v>7</v>
      </c>
      <c r="U362" s="1">
        <v>1</v>
      </c>
      <c r="V362" s="1">
        <v>13</v>
      </c>
      <c r="W362" s="1"/>
      <c r="X362" s="1"/>
      <c r="Y362" s="1"/>
      <c r="Z362" s="1"/>
      <c r="AA362" s="1"/>
      <c r="AB362" s="1"/>
      <c r="AG362" t="str">
        <f t="shared" si="63"/>
        <v>Marlboro</v>
      </c>
      <c r="AH362" t="s">
        <v>105</v>
      </c>
      <c r="AI362">
        <v>1</v>
      </c>
      <c r="AK362" s="88">
        <v>50</v>
      </c>
      <c r="AL362" s="90">
        <v>25</v>
      </c>
      <c r="AM362" s="90">
        <v>55</v>
      </c>
      <c r="AN362" s="93">
        <v>43375</v>
      </c>
      <c r="AO362" s="93">
        <f t="shared" si="64"/>
        <v>50025</v>
      </c>
      <c r="AP362" s="7" t="s">
        <v>665</v>
      </c>
      <c r="AQ362">
        <f t="shared" si="65"/>
        <v>5043375</v>
      </c>
      <c r="AU362">
        <v>40.65</v>
      </c>
      <c r="AV362">
        <v>0.32</v>
      </c>
      <c r="AW362">
        <v>40.33</v>
      </c>
    </row>
    <row r="363" spans="1:49" hidden="1" outlineLevel="1">
      <c r="A363" t="s">
        <v>625</v>
      </c>
      <c r="B363" s="7" t="s">
        <v>320</v>
      </c>
      <c r="C363" s="1">
        <f t="shared" si="55"/>
        <v>814</v>
      </c>
      <c r="D363" s="7">
        <f>IF(N363&gt;0, RANK(N363,(N363:P363,Q363:AE363)),0)</f>
        <v>1</v>
      </c>
      <c r="E363" s="7">
        <f>IF(O363&gt;0,RANK(O363,(N363:P363,Q363:AE363)),0)</f>
        <v>2</v>
      </c>
      <c r="F363" s="7">
        <f t="shared" si="56"/>
        <v>3</v>
      </c>
      <c r="G363" s="53">
        <f t="shared" si="57"/>
        <v>157</v>
      </c>
      <c r="H363" s="56">
        <f t="shared" si="58"/>
        <v>0.19287469287469289</v>
      </c>
      <c r="I363" s="6"/>
      <c r="J363" s="2">
        <f t="shared" si="59"/>
        <v>0.57493857493857492</v>
      </c>
      <c r="K363" s="2">
        <f t="shared" si="60"/>
        <v>0.38206388206388209</v>
      </c>
      <c r="L363" s="2">
        <f t="shared" si="61"/>
        <v>1.8427518427518427E-2</v>
      </c>
      <c r="M363" s="2">
        <f t="shared" si="62"/>
        <v>2.4570024570024565E-2</v>
      </c>
      <c r="N363" s="1">
        <v>468</v>
      </c>
      <c r="O363" s="1">
        <v>311</v>
      </c>
      <c r="P363" s="1">
        <v>15</v>
      </c>
      <c r="Q363" s="1"/>
      <c r="R363" s="1"/>
      <c r="S363" s="1"/>
      <c r="T363" s="1">
        <v>5</v>
      </c>
      <c r="U363" s="1">
        <v>6</v>
      </c>
      <c r="V363" s="1">
        <v>9</v>
      </c>
      <c r="W363" s="1"/>
      <c r="X363" s="1"/>
      <c r="Y363" s="1"/>
      <c r="Z363" s="1"/>
      <c r="AA363" s="1"/>
      <c r="AB363" s="1"/>
      <c r="AG363" t="str">
        <f t="shared" si="63"/>
        <v>Marshfield</v>
      </c>
      <c r="AH363" t="s">
        <v>393</v>
      </c>
      <c r="AI363">
        <v>1</v>
      </c>
      <c r="AK363" s="88">
        <v>50</v>
      </c>
      <c r="AL363" s="90">
        <v>23</v>
      </c>
      <c r="AM363" s="90">
        <v>45</v>
      </c>
      <c r="AN363" s="93">
        <v>43600</v>
      </c>
      <c r="AO363" s="93">
        <f t="shared" si="64"/>
        <v>50023</v>
      </c>
      <c r="AP363" s="7" t="s">
        <v>665</v>
      </c>
      <c r="AQ363">
        <f t="shared" si="65"/>
        <v>5043600</v>
      </c>
      <c r="AU363">
        <v>43.39</v>
      </c>
      <c r="AV363">
        <v>0.28000000000000003</v>
      </c>
      <c r="AW363">
        <v>43.11</v>
      </c>
    </row>
    <row r="364" spans="1:49" hidden="1" outlineLevel="1">
      <c r="A364" t="s">
        <v>374</v>
      </c>
      <c r="B364" s="7" t="s">
        <v>320</v>
      </c>
      <c r="C364" s="1">
        <f t="shared" si="55"/>
        <v>592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 t="shared" si="56"/>
        <v>4</v>
      </c>
      <c r="G364" s="53">
        <f t="shared" si="57"/>
        <v>18</v>
      </c>
      <c r="H364" s="56">
        <f t="shared" si="58"/>
        <v>3.0405405405405407E-2</v>
      </c>
      <c r="I364" s="6"/>
      <c r="J364" s="2">
        <f t="shared" si="59"/>
        <v>0.46283783783783783</v>
      </c>
      <c r="K364" s="2">
        <f t="shared" si="60"/>
        <v>0.49324324324324326</v>
      </c>
      <c r="L364" s="2">
        <f t="shared" si="61"/>
        <v>1.3513513513513514E-2</v>
      </c>
      <c r="M364" s="2">
        <f t="shared" si="62"/>
        <v>3.04054054054054E-2</v>
      </c>
      <c r="N364" s="1">
        <v>274</v>
      </c>
      <c r="O364" s="1">
        <v>292</v>
      </c>
      <c r="P364" s="1">
        <v>8</v>
      </c>
      <c r="Q364" s="1"/>
      <c r="R364" s="1"/>
      <c r="S364" s="1"/>
      <c r="T364" s="1">
        <v>1</v>
      </c>
      <c r="U364" s="1">
        <v>2</v>
      </c>
      <c r="V364" s="1">
        <v>15</v>
      </c>
      <c r="W364" s="1"/>
      <c r="X364" s="1"/>
      <c r="Y364" s="1"/>
      <c r="Z364" s="1"/>
      <c r="AA364" s="1"/>
      <c r="AB364" s="1"/>
      <c r="AG364" t="str">
        <f t="shared" si="63"/>
        <v>Mendon</v>
      </c>
      <c r="AH364" t="s">
        <v>104</v>
      </c>
      <c r="AI364">
        <v>1</v>
      </c>
      <c r="AK364" s="88">
        <v>50</v>
      </c>
      <c r="AL364" s="90">
        <v>21</v>
      </c>
      <c r="AM364" s="90">
        <v>50</v>
      </c>
      <c r="AN364" s="93">
        <v>44125</v>
      </c>
      <c r="AO364" s="93">
        <f t="shared" si="64"/>
        <v>50021</v>
      </c>
      <c r="AP364" s="7" t="s">
        <v>665</v>
      </c>
      <c r="AQ364">
        <f t="shared" si="65"/>
        <v>5044125</v>
      </c>
      <c r="AU364">
        <v>38.1</v>
      </c>
      <c r="AV364">
        <v>0.01</v>
      </c>
      <c r="AW364">
        <v>38.090000000000003</v>
      </c>
    </row>
    <row r="365" spans="1:49" hidden="1" outlineLevel="1">
      <c r="A365" t="s">
        <v>224</v>
      </c>
      <c r="B365" s="7" t="s">
        <v>320</v>
      </c>
      <c r="C365" s="1">
        <f t="shared" si="55"/>
        <v>3313</v>
      </c>
      <c r="D365" s="7">
        <f>IF(N365&gt;0, RANK(N365,(N365:P365,Q365:AE365)),0)</f>
        <v>1</v>
      </c>
      <c r="E365" s="7">
        <f>IF(O365&gt;0,RANK(O365,(N365:P365,Q365:AE365)),0)</f>
        <v>2</v>
      </c>
      <c r="F365" s="7">
        <f t="shared" si="56"/>
        <v>3</v>
      </c>
      <c r="G365" s="53">
        <f t="shared" si="57"/>
        <v>1407</v>
      </c>
      <c r="H365" s="56">
        <f t="shared" si="58"/>
        <v>0.42469061273769998</v>
      </c>
      <c r="I365" s="6"/>
      <c r="J365" s="2">
        <f t="shared" si="59"/>
        <v>0.69031089646845756</v>
      </c>
      <c r="K365" s="2">
        <f t="shared" si="60"/>
        <v>0.26562028373075763</v>
      </c>
      <c r="L365" s="2">
        <f t="shared" si="61"/>
        <v>2.1430727437367944E-2</v>
      </c>
      <c r="M365" s="2">
        <f t="shared" si="62"/>
        <v>2.2638092363416865E-2</v>
      </c>
      <c r="N365" s="1">
        <v>2287</v>
      </c>
      <c r="O365" s="1">
        <v>880</v>
      </c>
      <c r="P365" s="1">
        <v>71</v>
      </c>
      <c r="Q365" s="1"/>
      <c r="R365" s="1"/>
      <c r="S365" s="1"/>
      <c r="T365" s="1">
        <v>12</v>
      </c>
      <c r="U365" s="1">
        <v>5</v>
      </c>
      <c r="V365" s="1">
        <v>58</v>
      </c>
      <c r="W365" s="1"/>
      <c r="X365" s="1"/>
      <c r="Y365" s="1"/>
      <c r="Z365" s="1"/>
      <c r="AA365" s="1"/>
      <c r="AB365" s="1"/>
      <c r="AG365" t="str">
        <f t="shared" si="63"/>
        <v>Middlebury</v>
      </c>
      <c r="AH365" t="s">
        <v>319</v>
      </c>
      <c r="AI365">
        <v>1</v>
      </c>
      <c r="AK365" s="88">
        <v>50</v>
      </c>
      <c r="AL365" s="90">
        <v>1</v>
      </c>
      <c r="AM365" s="90">
        <v>55</v>
      </c>
      <c r="AN365" s="93">
        <v>44350</v>
      </c>
      <c r="AO365" s="93">
        <f t="shared" si="64"/>
        <v>50001</v>
      </c>
      <c r="AP365" s="7" t="s">
        <v>665</v>
      </c>
      <c r="AQ365">
        <f t="shared" si="65"/>
        <v>5044350</v>
      </c>
      <c r="AU365">
        <v>39.17</v>
      </c>
      <c r="AV365">
        <v>0.14000000000000001</v>
      </c>
      <c r="AW365">
        <v>39.03</v>
      </c>
    </row>
    <row r="366" spans="1:49" hidden="1" outlineLevel="1">
      <c r="A366" t="s">
        <v>1016</v>
      </c>
      <c r="B366" s="7" t="s">
        <v>320</v>
      </c>
      <c r="C366" s="1">
        <f t="shared" si="55"/>
        <v>997</v>
      </c>
      <c r="D366" s="7">
        <f>IF(N366&gt;0, RANK(N366,(N366:P366,Q366:AE366)),0)</f>
        <v>1</v>
      </c>
      <c r="E366" s="7">
        <f>IF(O366&gt;0,RANK(O366,(N366:P366,Q366:AE366)),0)</f>
        <v>2</v>
      </c>
      <c r="F366" s="7">
        <f t="shared" si="56"/>
        <v>3</v>
      </c>
      <c r="G366" s="53">
        <f t="shared" si="57"/>
        <v>348</v>
      </c>
      <c r="H366" s="56">
        <f t="shared" si="58"/>
        <v>0.34904714142427284</v>
      </c>
      <c r="I366" s="6"/>
      <c r="J366" s="2">
        <f t="shared" si="59"/>
        <v>0.65596790371113345</v>
      </c>
      <c r="K366" s="2">
        <f t="shared" si="60"/>
        <v>0.3069207622868606</v>
      </c>
      <c r="L366" s="2">
        <f t="shared" si="61"/>
        <v>1.4042126379137413E-2</v>
      </c>
      <c r="M366" s="2">
        <f t="shared" si="62"/>
        <v>2.3069207622868536E-2</v>
      </c>
      <c r="N366" s="1">
        <v>654</v>
      </c>
      <c r="O366" s="1">
        <v>306</v>
      </c>
      <c r="P366" s="1">
        <v>14</v>
      </c>
      <c r="Q366" s="1"/>
      <c r="R366" s="1"/>
      <c r="S366" s="1"/>
      <c r="T366" s="1">
        <v>5</v>
      </c>
      <c r="U366" s="1">
        <v>7</v>
      </c>
      <c r="V366" s="1">
        <v>11</v>
      </c>
      <c r="W366" s="1"/>
      <c r="X366" s="1"/>
      <c r="Y366" s="1"/>
      <c r="Z366" s="1"/>
      <c r="AA366" s="1"/>
      <c r="AB366" s="1"/>
      <c r="AG366" t="str">
        <f t="shared" si="63"/>
        <v>Middlesex</v>
      </c>
      <c r="AH366" t="s">
        <v>393</v>
      </c>
      <c r="AI366">
        <v>1</v>
      </c>
      <c r="AK366" s="88">
        <v>50</v>
      </c>
      <c r="AL366" s="90">
        <v>23</v>
      </c>
      <c r="AM366" s="90">
        <v>50</v>
      </c>
      <c r="AN366" s="93">
        <v>44500</v>
      </c>
      <c r="AO366" s="93">
        <f t="shared" si="64"/>
        <v>50023</v>
      </c>
      <c r="AP366" s="7" t="s">
        <v>665</v>
      </c>
      <c r="AQ366">
        <f t="shared" si="65"/>
        <v>5044500</v>
      </c>
      <c r="AU366">
        <v>39.86</v>
      </c>
      <c r="AV366">
        <v>0.21</v>
      </c>
      <c r="AW366">
        <v>39.659999999999997</v>
      </c>
    </row>
    <row r="367" spans="1:49" hidden="1" outlineLevel="1">
      <c r="A367" t="s">
        <v>363</v>
      </c>
      <c r="B367" s="7" t="s">
        <v>320</v>
      </c>
      <c r="C367" s="1">
        <f t="shared" si="55"/>
        <v>438</v>
      </c>
      <c r="D367" s="7">
        <f>IF(N367&gt;0, RANK(N367,(N367:P367,Q367:AE367)),0)</f>
        <v>1</v>
      </c>
      <c r="E367" s="7">
        <f>IF(O367&gt;0,RANK(O367,(N367:P367,Q367:AE367)),0)</f>
        <v>2</v>
      </c>
      <c r="F367" s="7">
        <f t="shared" si="56"/>
        <v>3</v>
      </c>
      <c r="G367" s="53">
        <f t="shared" si="57"/>
        <v>43</v>
      </c>
      <c r="H367" s="56">
        <f t="shared" si="58"/>
        <v>9.8173515981735154E-2</v>
      </c>
      <c r="I367" s="6"/>
      <c r="J367" s="2">
        <f t="shared" si="59"/>
        <v>0.52511415525114158</v>
      </c>
      <c r="K367" s="2">
        <f t="shared" si="60"/>
        <v>0.4269406392694064</v>
      </c>
      <c r="L367" s="2">
        <f t="shared" si="61"/>
        <v>2.2831050228310501E-2</v>
      </c>
      <c r="M367" s="2">
        <f t="shared" si="62"/>
        <v>2.5114155251141523E-2</v>
      </c>
      <c r="N367" s="1">
        <v>230</v>
      </c>
      <c r="O367" s="1">
        <v>187</v>
      </c>
      <c r="P367" s="1">
        <v>10</v>
      </c>
      <c r="Q367" s="1"/>
      <c r="R367" s="1"/>
      <c r="S367" s="1"/>
      <c r="T367" s="1">
        <v>1</v>
      </c>
      <c r="U367" s="1">
        <v>6</v>
      </c>
      <c r="V367" s="1">
        <v>4</v>
      </c>
      <c r="W367" s="1"/>
      <c r="X367" s="1"/>
      <c r="Y367" s="1"/>
      <c r="Z367" s="1"/>
      <c r="AA367" s="1"/>
      <c r="AB367" s="1"/>
      <c r="AG367" t="str">
        <f t="shared" si="63"/>
        <v>Middletown Springs</v>
      </c>
      <c r="AH367" t="s">
        <v>104</v>
      </c>
      <c r="AI367">
        <v>1</v>
      </c>
      <c r="AK367" s="88">
        <v>50</v>
      </c>
      <c r="AL367" s="90">
        <v>21</v>
      </c>
      <c r="AM367" s="90">
        <v>55</v>
      </c>
      <c r="AN367" s="93">
        <v>44800</v>
      </c>
      <c r="AO367" s="93">
        <f t="shared" si="64"/>
        <v>50021</v>
      </c>
      <c r="AP367" s="7" t="s">
        <v>665</v>
      </c>
      <c r="AQ367">
        <f t="shared" si="65"/>
        <v>5044800</v>
      </c>
      <c r="AU367">
        <v>22.85</v>
      </c>
      <c r="AV367">
        <v>0</v>
      </c>
      <c r="AW367">
        <v>22.84</v>
      </c>
    </row>
    <row r="368" spans="1:49" hidden="1" outlineLevel="1">
      <c r="A368" t="s">
        <v>626</v>
      </c>
      <c r="B368" s="7" t="s">
        <v>320</v>
      </c>
      <c r="C368" s="1">
        <f t="shared" si="55"/>
        <v>4607</v>
      </c>
      <c r="D368" s="7">
        <f>IF(N368&gt;0, RANK(N368,(N368:P368,Q368:AE368)),0)</f>
        <v>2</v>
      </c>
      <c r="E368" s="7">
        <f>IF(O368&gt;0,RANK(O368,(N368:P368,Q368:AE368)),0)</f>
        <v>1</v>
      </c>
      <c r="F368" s="7">
        <f t="shared" si="56"/>
        <v>4</v>
      </c>
      <c r="G368" s="53">
        <f t="shared" si="57"/>
        <v>91</v>
      </c>
      <c r="H368" s="56">
        <f t="shared" si="58"/>
        <v>1.9752550466681139E-2</v>
      </c>
      <c r="I368" s="6"/>
      <c r="J368" s="2">
        <f t="shared" si="59"/>
        <v>0.47341002821792921</v>
      </c>
      <c r="K368" s="2">
        <f t="shared" si="60"/>
        <v>0.49316257868461039</v>
      </c>
      <c r="L368" s="2">
        <f t="shared" si="61"/>
        <v>1.4543086607336662E-2</v>
      </c>
      <c r="M368" s="2">
        <f t="shared" si="62"/>
        <v>1.8884306490123737E-2</v>
      </c>
      <c r="N368" s="1">
        <v>2181</v>
      </c>
      <c r="O368" s="1">
        <v>2272</v>
      </c>
      <c r="P368" s="1">
        <v>67</v>
      </c>
      <c r="Q368" s="1"/>
      <c r="R368" s="1"/>
      <c r="S368" s="1"/>
      <c r="T368" s="1">
        <v>5</v>
      </c>
      <c r="U368" s="1">
        <v>1</v>
      </c>
      <c r="V368" s="1">
        <v>81</v>
      </c>
      <c r="W368" s="1"/>
      <c r="X368" s="1"/>
      <c r="Y368" s="1"/>
      <c r="Z368" s="1"/>
      <c r="AA368" s="1"/>
      <c r="AB368" s="1"/>
      <c r="AG368" t="str">
        <f t="shared" si="63"/>
        <v>Milton</v>
      </c>
      <c r="AH368" t="s">
        <v>323</v>
      </c>
      <c r="AI368">
        <v>1</v>
      </c>
      <c r="AK368" s="88">
        <v>50</v>
      </c>
      <c r="AL368" s="90">
        <v>7</v>
      </c>
      <c r="AM368" s="90">
        <v>50</v>
      </c>
      <c r="AN368" s="93">
        <v>45250</v>
      </c>
      <c r="AO368" s="93">
        <f t="shared" si="64"/>
        <v>50007</v>
      </c>
      <c r="AP368" s="7" t="s">
        <v>665</v>
      </c>
      <c r="AQ368">
        <f t="shared" si="65"/>
        <v>5045250</v>
      </c>
      <c r="AU368">
        <v>60.89</v>
      </c>
      <c r="AV368">
        <v>9.43</v>
      </c>
      <c r="AW368">
        <v>51.46</v>
      </c>
    </row>
    <row r="369" spans="1:49" hidden="1" outlineLevel="1">
      <c r="A369" t="s">
        <v>364</v>
      </c>
      <c r="B369" s="7" t="s">
        <v>320</v>
      </c>
      <c r="C369" s="1">
        <f t="shared" si="55"/>
        <v>1050</v>
      </c>
      <c r="D369" s="7">
        <f>IF(N369&gt;0, RANK(N369,(N369:P369,Q369:AE369)),0)</f>
        <v>1</v>
      </c>
      <c r="E369" s="7">
        <f>IF(O369&gt;0,RANK(O369,(N369:P369,Q369:AE369)),0)</f>
        <v>2</v>
      </c>
      <c r="F369" s="7">
        <f t="shared" si="56"/>
        <v>4</v>
      </c>
      <c r="G369" s="53">
        <f t="shared" si="57"/>
        <v>228</v>
      </c>
      <c r="H369" s="56">
        <f t="shared" si="58"/>
        <v>0.21714285714285714</v>
      </c>
      <c r="I369" s="6"/>
      <c r="J369" s="2">
        <f t="shared" si="59"/>
        <v>0.59047619047619049</v>
      </c>
      <c r="K369" s="2">
        <f t="shared" si="60"/>
        <v>0.37333333333333335</v>
      </c>
      <c r="L369" s="2">
        <f t="shared" si="61"/>
        <v>1.5238095238095238E-2</v>
      </c>
      <c r="M369" s="2">
        <f t="shared" si="62"/>
        <v>2.0952380952380924E-2</v>
      </c>
      <c r="N369" s="1">
        <v>620</v>
      </c>
      <c r="O369" s="1">
        <v>392</v>
      </c>
      <c r="P369" s="1">
        <v>16</v>
      </c>
      <c r="Q369" s="1"/>
      <c r="R369" s="1"/>
      <c r="S369" s="1"/>
      <c r="T369" s="1">
        <v>1</v>
      </c>
      <c r="U369" s="1">
        <v>2</v>
      </c>
      <c r="V369" s="1">
        <v>19</v>
      </c>
      <c r="W369" s="1"/>
      <c r="X369" s="1"/>
      <c r="Y369" s="1"/>
      <c r="Z369" s="1"/>
      <c r="AA369" s="1"/>
      <c r="AB369" s="1"/>
      <c r="AG369" t="str">
        <f t="shared" si="63"/>
        <v>Monkton</v>
      </c>
      <c r="AH369" t="s">
        <v>319</v>
      </c>
      <c r="AI369">
        <v>1</v>
      </c>
      <c r="AK369" s="88">
        <v>50</v>
      </c>
      <c r="AL369" s="90">
        <v>1</v>
      </c>
      <c r="AM369" s="90">
        <v>60</v>
      </c>
      <c r="AN369" s="93">
        <v>45550</v>
      </c>
      <c r="AO369" s="93">
        <f t="shared" si="64"/>
        <v>50001</v>
      </c>
      <c r="AP369" s="7" t="s">
        <v>665</v>
      </c>
      <c r="AQ369">
        <f t="shared" si="65"/>
        <v>5045550</v>
      </c>
      <c r="AU369">
        <v>36.229999999999997</v>
      </c>
      <c r="AV369">
        <v>0.21</v>
      </c>
      <c r="AW369">
        <v>36.020000000000003</v>
      </c>
    </row>
    <row r="370" spans="1:49" hidden="1" outlineLevel="1">
      <c r="A370" t="s">
        <v>415</v>
      </c>
      <c r="B370" s="7" t="s">
        <v>320</v>
      </c>
      <c r="C370" s="1">
        <f t="shared" si="55"/>
        <v>592</v>
      </c>
      <c r="D370" s="7">
        <f>IF(N370&gt;0, RANK(N370,(N370:P370,Q370:AE370)),0)</f>
        <v>1</v>
      </c>
      <c r="E370" s="7">
        <f>IF(O370&gt;0,RANK(O370,(N370:P370,Q370:AE370)),0)</f>
        <v>2</v>
      </c>
      <c r="F370" s="7">
        <f t="shared" si="56"/>
        <v>4</v>
      </c>
      <c r="G370" s="53">
        <f t="shared" si="57"/>
        <v>170</v>
      </c>
      <c r="H370" s="56">
        <f t="shared" si="58"/>
        <v>0.28716216216216217</v>
      </c>
      <c r="I370" s="6"/>
      <c r="J370" s="2">
        <f t="shared" si="59"/>
        <v>0.61655405405405406</v>
      </c>
      <c r="K370" s="2">
        <f t="shared" si="60"/>
        <v>0.32939189189189189</v>
      </c>
      <c r="L370" s="2">
        <f t="shared" si="61"/>
        <v>2.1959459459459461E-2</v>
      </c>
      <c r="M370" s="2">
        <f t="shared" si="62"/>
        <v>3.20945945945946E-2</v>
      </c>
      <c r="N370" s="1">
        <v>365</v>
      </c>
      <c r="O370" s="1">
        <v>195</v>
      </c>
      <c r="P370" s="1">
        <v>13</v>
      </c>
      <c r="Q370" s="1"/>
      <c r="R370" s="1"/>
      <c r="S370" s="1"/>
      <c r="T370" s="1">
        <v>0</v>
      </c>
      <c r="U370" s="1">
        <v>1</v>
      </c>
      <c r="V370" s="1">
        <v>18</v>
      </c>
      <c r="W370" s="1"/>
      <c r="X370" s="1"/>
      <c r="Y370" s="1"/>
      <c r="Z370" s="1"/>
      <c r="AA370" s="1"/>
      <c r="AB370" s="1"/>
      <c r="AG370" t="str">
        <f t="shared" si="63"/>
        <v>Montgomery</v>
      </c>
      <c r="AH370" t="s">
        <v>37</v>
      </c>
      <c r="AI370">
        <v>1</v>
      </c>
      <c r="AK370" s="88">
        <v>50</v>
      </c>
      <c r="AL370" s="90">
        <v>11</v>
      </c>
      <c r="AM370" s="90">
        <v>55</v>
      </c>
      <c r="AN370" s="93">
        <v>45850</v>
      </c>
      <c r="AO370" s="93">
        <f t="shared" si="64"/>
        <v>50011</v>
      </c>
      <c r="AP370" s="7" t="s">
        <v>665</v>
      </c>
      <c r="AQ370">
        <f t="shared" si="65"/>
        <v>5045850</v>
      </c>
      <c r="AU370">
        <v>56.75</v>
      </c>
      <c r="AV370">
        <v>0</v>
      </c>
      <c r="AW370">
        <v>56.75</v>
      </c>
    </row>
    <row r="371" spans="1:49" hidden="1" outlineLevel="1">
      <c r="A371" t="s">
        <v>365</v>
      </c>
      <c r="B371" s="7" t="s">
        <v>320</v>
      </c>
      <c r="C371" s="1">
        <f t="shared" si="55"/>
        <v>4456</v>
      </c>
      <c r="D371" s="7">
        <f>IF(N371&gt;0, RANK(N371,(N371:P371,Q371:AE371)),0)</f>
        <v>1</v>
      </c>
      <c r="E371" s="7">
        <f>IF(O371&gt;0,RANK(O371,(N371:P371,Q371:AE371)),0)</f>
        <v>2</v>
      </c>
      <c r="F371" s="7">
        <f t="shared" si="56"/>
        <v>4</v>
      </c>
      <c r="G371" s="53">
        <f t="shared" si="57"/>
        <v>2417</v>
      </c>
      <c r="H371" s="56">
        <f t="shared" si="58"/>
        <v>0.5424147217235189</v>
      </c>
      <c r="I371" s="6"/>
      <c r="J371" s="2">
        <f t="shared" si="59"/>
        <v>0.74955116696588864</v>
      </c>
      <c r="K371" s="2">
        <f t="shared" si="60"/>
        <v>0.20713644524236985</v>
      </c>
      <c r="L371" s="2">
        <f t="shared" si="61"/>
        <v>1.615798922800718E-2</v>
      </c>
      <c r="M371" s="2">
        <f t="shared" si="62"/>
        <v>2.7154398563734333E-2</v>
      </c>
      <c r="N371" s="1">
        <v>3340</v>
      </c>
      <c r="O371" s="1">
        <v>923</v>
      </c>
      <c r="P371" s="1">
        <v>72</v>
      </c>
      <c r="Q371" s="1"/>
      <c r="R371" s="1"/>
      <c r="S371" s="1"/>
      <c r="T371" s="1">
        <v>18</v>
      </c>
      <c r="U371" s="1">
        <v>18</v>
      </c>
      <c r="V371" s="1">
        <v>85</v>
      </c>
      <c r="W371" s="1"/>
      <c r="X371" s="1"/>
      <c r="Y371" s="1"/>
      <c r="Z371" s="1"/>
      <c r="AA371" s="1"/>
      <c r="AB371" s="1"/>
      <c r="AG371" t="str">
        <f t="shared" si="63"/>
        <v>Montpelier</v>
      </c>
      <c r="AH371" t="s">
        <v>393</v>
      </c>
      <c r="AI371">
        <v>1</v>
      </c>
      <c r="AK371" s="88">
        <v>50</v>
      </c>
      <c r="AL371" s="90">
        <v>23</v>
      </c>
      <c r="AM371" s="90">
        <v>55</v>
      </c>
      <c r="AN371" s="93">
        <v>46000</v>
      </c>
      <c r="AO371" s="93">
        <f t="shared" si="64"/>
        <v>50023</v>
      </c>
      <c r="AP371" s="7" t="s">
        <v>146</v>
      </c>
      <c r="AQ371">
        <f t="shared" si="65"/>
        <v>5046000</v>
      </c>
      <c r="AU371">
        <v>10.26</v>
      </c>
      <c r="AV371">
        <v>0.01</v>
      </c>
      <c r="AW371">
        <v>10.25</v>
      </c>
    </row>
    <row r="372" spans="1:49" hidden="1" outlineLevel="1">
      <c r="A372" t="s">
        <v>372</v>
      </c>
      <c r="B372" s="7" t="s">
        <v>320</v>
      </c>
      <c r="C372" s="1">
        <f t="shared" si="55"/>
        <v>946</v>
      </c>
      <c r="D372" s="7">
        <f>IF(N372&gt;0, RANK(N372,(N372:P372,Q372:AE372)),0)</f>
        <v>1</v>
      </c>
      <c r="E372" s="7">
        <f>IF(O372&gt;0,RANK(O372,(N372:P372,Q372:AE372)),0)</f>
        <v>2</v>
      </c>
      <c r="F372" s="7">
        <f t="shared" si="56"/>
        <v>3</v>
      </c>
      <c r="G372" s="53">
        <f t="shared" si="57"/>
        <v>214</v>
      </c>
      <c r="H372" s="56">
        <f t="shared" si="58"/>
        <v>0.22621564482029599</v>
      </c>
      <c r="I372" s="6"/>
      <c r="J372" s="2">
        <f t="shared" si="59"/>
        <v>0.59090909090909094</v>
      </c>
      <c r="K372" s="2">
        <f t="shared" si="60"/>
        <v>0.36469344608879495</v>
      </c>
      <c r="L372" s="2">
        <f t="shared" si="61"/>
        <v>2.2198731501057084E-2</v>
      </c>
      <c r="M372" s="2">
        <f t="shared" si="62"/>
        <v>2.2198731501057029E-2</v>
      </c>
      <c r="N372" s="1">
        <v>559</v>
      </c>
      <c r="O372" s="1">
        <v>345</v>
      </c>
      <c r="P372" s="1">
        <v>21</v>
      </c>
      <c r="Q372" s="1"/>
      <c r="R372" s="1"/>
      <c r="S372" s="1"/>
      <c r="T372" s="1">
        <v>3</v>
      </c>
      <c r="U372" s="1">
        <v>4</v>
      </c>
      <c r="V372" s="1">
        <v>14</v>
      </c>
      <c r="W372" s="1"/>
      <c r="X372" s="1"/>
      <c r="Y372" s="1"/>
      <c r="Z372" s="1"/>
      <c r="AA372" s="1"/>
      <c r="AB372" s="1"/>
      <c r="AG372" t="str">
        <f t="shared" si="63"/>
        <v>Moretown</v>
      </c>
      <c r="AH372" t="s">
        <v>393</v>
      </c>
      <c r="AI372">
        <v>1</v>
      </c>
      <c r="AK372" s="88">
        <v>50</v>
      </c>
      <c r="AL372" s="90">
        <v>23</v>
      </c>
      <c r="AM372" s="90">
        <v>60</v>
      </c>
      <c r="AN372" s="93">
        <v>46225</v>
      </c>
      <c r="AO372" s="93">
        <f t="shared" si="64"/>
        <v>50023</v>
      </c>
      <c r="AP372" s="7" t="s">
        <v>665</v>
      </c>
      <c r="AQ372">
        <f t="shared" si="65"/>
        <v>5046225</v>
      </c>
      <c r="AU372">
        <v>40.21</v>
      </c>
      <c r="AV372">
        <v>0.13</v>
      </c>
      <c r="AW372">
        <v>40.08</v>
      </c>
    </row>
    <row r="373" spans="1:49" hidden="1" outlineLevel="1">
      <c r="A373" t="s">
        <v>389</v>
      </c>
      <c r="B373" s="7" t="s">
        <v>320</v>
      </c>
      <c r="C373" s="1">
        <f t="shared" si="55"/>
        <v>335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 t="shared" si="56"/>
        <v>3</v>
      </c>
      <c r="G373" s="53">
        <f t="shared" si="57"/>
        <v>68</v>
      </c>
      <c r="H373" s="56">
        <f t="shared" si="58"/>
        <v>0.20298507462686566</v>
      </c>
      <c r="I373" s="6"/>
      <c r="J373" s="2">
        <f t="shared" si="59"/>
        <v>0.37910447761194027</v>
      </c>
      <c r="K373" s="2">
        <f t="shared" si="60"/>
        <v>0.58208955223880599</v>
      </c>
      <c r="L373" s="2">
        <f t="shared" si="61"/>
        <v>2.0895522388059702E-2</v>
      </c>
      <c r="M373" s="2">
        <f t="shared" si="62"/>
        <v>1.7910447761193986E-2</v>
      </c>
      <c r="N373" s="1">
        <v>127</v>
      </c>
      <c r="O373" s="1">
        <v>195</v>
      </c>
      <c r="P373" s="1">
        <v>7</v>
      </c>
      <c r="Q373" s="1"/>
      <c r="R373" s="1"/>
      <c r="S373" s="1"/>
      <c r="T373" s="1">
        <v>1</v>
      </c>
      <c r="U373" s="1">
        <v>0</v>
      </c>
      <c r="V373" s="1">
        <v>5</v>
      </c>
      <c r="W373" s="1"/>
      <c r="X373" s="1"/>
      <c r="Y373" s="1"/>
      <c r="Z373" s="1"/>
      <c r="AA373" s="1"/>
      <c r="AB373" s="1"/>
      <c r="AG373" t="str">
        <f t="shared" si="63"/>
        <v>Morgan</v>
      </c>
      <c r="AH373" t="s">
        <v>19</v>
      </c>
      <c r="AI373">
        <v>1</v>
      </c>
      <c r="AK373" s="88">
        <v>50</v>
      </c>
      <c r="AL373" s="90">
        <v>19</v>
      </c>
      <c r="AM373" s="90">
        <v>70</v>
      </c>
      <c r="AN373" s="93">
        <v>46450</v>
      </c>
      <c r="AO373" s="93">
        <f t="shared" si="64"/>
        <v>50019</v>
      </c>
      <c r="AP373" s="7" t="s">
        <v>665</v>
      </c>
      <c r="AQ373">
        <f t="shared" si="65"/>
        <v>5046450</v>
      </c>
      <c r="AU373">
        <v>33.869999999999997</v>
      </c>
      <c r="AV373">
        <v>2.61</v>
      </c>
      <c r="AW373">
        <v>31.26</v>
      </c>
    </row>
    <row r="374" spans="1:49" hidden="1" outlineLevel="1">
      <c r="A374" t="s">
        <v>373</v>
      </c>
      <c r="B374" s="7" t="s">
        <v>320</v>
      </c>
      <c r="C374" s="1">
        <f t="shared" ref="C374:C437" si="66">SUM(N374:AE374)</f>
        <v>2462</v>
      </c>
      <c r="D374" s="7">
        <f>IF(N374&gt;0, RANK(N374,(N374:P374,Q374:AE374)),0)</f>
        <v>1</v>
      </c>
      <c r="E374" s="7">
        <f>IF(O374&gt;0,RANK(O374,(N374:P374,Q374:AE374)),0)</f>
        <v>2</v>
      </c>
      <c r="F374" s="7">
        <f t="shared" ref="F374:F437" si="67">IF(P374&gt;0,RANK(P374,(N374:AE374)),0)</f>
        <v>4</v>
      </c>
      <c r="G374" s="53">
        <f t="shared" ref="G374:G437" si="68">IF(C374&gt;0,MAX(N374:P374)-LARGE(N374:P374,2),0)</f>
        <v>371</v>
      </c>
      <c r="H374" s="56">
        <f t="shared" ref="H374:H437" si="69">IF(C374&gt;0,G374/C374,0)</f>
        <v>0.15069049553208774</v>
      </c>
      <c r="I374" s="6"/>
      <c r="J374" s="2">
        <f t="shared" ref="J374:J437" si="70">IF(C374=0,"-",N374/C374)</f>
        <v>0.5503655564581641</v>
      </c>
      <c r="K374" s="2">
        <f t="shared" ref="K374:K437" si="71">IF(C374=0,"-",O374/C374)</f>
        <v>0.39967506092607635</v>
      </c>
      <c r="L374" s="2">
        <f t="shared" ref="L374:L437" si="72">IF(C374=0,"-",P374/C374)</f>
        <v>1.8277822908204712E-2</v>
      </c>
      <c r="M374" s="2">
        <f t="shared" ref="M374:M437" si="73">IF(C374=0,"-",(1-J374-K374-L374))</f>
        <v>3.1681559707554839E-2</v>
      </c>
      <c r="N374" s="1">
        <v>1355</v>
      </c>
      <c r="O374" s="1">
        <v>984</v>
      </c>
      <c r="P374" s="1">
        <v>45</v>
      </c>
      <c r="Q374" s="1"/>
      <c r="R374" s="1"/>
      <c r="S374" s="1"/>
      <c r="T374" s="1">
        <v>12</v>
      </c>
      <c r="U374" s="1">
        <v>10</v>
      </c>
      <c r="V374" s="1">
        <v>56</v>
      </c>
      <c r="W374" s="1"/>
      <c r="X374" s="1"/>
      <c r="Y374" s="1"/>
      <c r="Z374" s="1"/>
      <c r="AA374" s="1"/>
      <c r="AB374" s="1"/>
      <c r="AG374" t="str">
        <f t="shared" ref="AG374:AG437" si="74">A374</f>
        <v>Morristown</v>
      </c>
      <c r="AH374" t="s">
        <v>18</v>
      </c>
      <c r="AI374">
        <v>1</v>
      </c>
      <c r="AK374" s="88">
        <v>50</v>
      </c>
      <c r="AL374" s="90">
        <v>15</v>
      </c>
      <c r="AM374" s="90">
        <v>35</v>
      </c>
      <c r="AN374" s="93">
        <v>46675</v>
      </c>
      <c r="AO374" s="93">
        <f t="shared" ref="AO374:AO437" si="75">AK374*1000+AL374</f>
        <v>50015</v>
      </c>
      <c r="AP374" s="7" t="s">
        <v>665</v>
      </c>
      <c r="AQ374">
        <f t="shared" ref="AQ374:AQ437" si="76">AK374*100000+AN374</f>
        <v>5046675</v>
      </c>
      <c r="AU374">
        <v>51.61</v>
      </c>
      <c r="AV374">
        <v>0.26</v>
      </c>
      <c r="AW374">
        <v>51.35</v>
      </c>
    </row>
    <row r="375" spans="1:49" hidden="1" outlineLevel="1">
      <c r="A375" t="s">
        <v>391</v>
      </c>
      <c r="B375" s="7" t="s">
        <v>320</v>
      </c>
      <c r="C375" s="1">
        <f t="shared" si="66"/>
        <v>747</v>
      </c>
      <c r="D375" s="7">
        <f>IF(N375&gt;0, RANK(N375,(N375:P375,Q375:AE375)),0)</f>
        <v>1</v>
      </c>
      <c r="E375" s="7">
        <f>IF(O375&gt;0,RANK(O375,(N375:P375,Q375:AE375)),0)</f>
        <v>2</v>
      </c>
      <c r="F375" s="7">
        <f t="shared" si="67"/>
        <v>4</v>
      </c>
      <c r="G375" s="53">
        <f t="shared" si="68"/>
        <v>82</v>
      </c>
      <c r="H375" s="56">
        <f t="shared" si="69"/>
        <v>0.10977242302543508</v>
      </c>
      <c r="I375" s="6"/>
      <c r="J375" s="2">
        <f t="shared" si="70"/>
        <v>0.53012048192771088</v>
      </c>
      <c r="K375" s="2">
        <f t="shared" si="71"/>
        <v>0.42034805890227578</v>
      </c>
      <c r="L375" s="2">
        <f t="shared" si="72"/>
        <v>2.0080321285140562E-2</v>
      </c>
      <c r="M375" s="2">
        <f t="shared" si="73"/>
        <v>2.9451137884872775E-2</v>
      </c>
      <c r="N375" s="1">
        <v>396</v>
      </c>
      <c r="O375" s="1">
        <v>314</v>
      </c>
      <c r="P375" s="1">
        <v>15</v>
      </c>
      <c r="Q375" s="1"/>
      <c r="R375" s="1"/>
      <c r="S375" s="1"/>
      <c r="T375" s="1">
        <v>2</v>
      </c>
      <c r="U375" s="1">
        <v>0</v>
      </c>
      <c r="V375" s="1">
        <v>20</v>
      </c>
      <c r="W375" s="1"/>
      <c r="X375" s="1"/>
      <c r="Y375" s="1"/>
      <c r="Z375" s="1"/>
      <c r="AA375" s="1"/>
      <c r="AB375" s="1"/>
      <c r="AG375" t="str">
        <f t="shared" si="74"/>
        <v>Mount Holly</v>
      </c>
      <c r="AH375" t="s">
        <v>104</v>
      </c>
      <c r="AI375">
        <v>1</v>
      </c>
      <c r="AK375" s="88">
        <v>50</v>
      </c>
      <c r="AL375" s="90">
        <v>21</v>
      </c>
      <c r="AM375" s="90">
        <v>60</v>
      </c>
      <c r="AN375" s="93">
        <v>47200</v>
      </c>
      <c r="AO375" s="93">
        <f t="shared" si="75"/>
        <v>50021</v>
      </c>
      <c r="AP375" s="7" t="s">
        <v>665</v>
      </c>
      <c r="AQ375">
        <f t="shared" si="76"/>
        <v>5047200</v>
      </c>
      <c r="AU375">
        <v>49.57</v>
      </c>
      <c r="AV375">
        <v>0.38</v>
      </c>
      <c r="AW375">
        <v>49.19</v>
      </c>
    </row>
    <row r="376" spans="1:49" hidden="1" outlineLevel="1">
      <c r="A376" t="s">
        <v>995</v>
      </c>
      <c r="B376" s="7" t="s">
        <v>320</v>
      </c>
      <c r="C376" s="1">
        <f t="shared" si="66"/>
        <v>83</v>
      </c>
      <c r="D376" s="7">
        <f>IF(N376&gt;0, RANK(N376,(N376:P376,Q376:AE376)),0)</f>
        <v>1</v>
      </c>
      <c r="E376" s="7">
        <f>IF(O376&gt;0,RANK(O376,(N376:P376,Q376:AE376)),0)</f>
        <v>2</v>
      </c>
      <c r="F376" s="7">
        <f t="shared" si="67"/>
        <v>3</v>
      </c>
      <c r="G376" s="53">
        <f t="shared" si="68"/>
        <v>17</v>
      </c>
      <c r="H376" s="56">
        <f t="shared" si="69"/>
        <v>0.20481927710843373</v>
      </c>
      <c r="I376" s="6"/>
      <c r="J376" s="2">
        <f t="shared" si="70"/>
        <v>0.57831325301204817</v>
      </c>
      <c r="K376" s="2">
        <f t="shared" si="71"/>
        <v>0.37349397590361444</v>
      </c>
      <c r="L376" s="2">
        <f t="shared" si="72"/>
        <v>3.614457831325301E-2</v>
      </c>
      <c r="M376" s="2">
        <f t="shared" si="73"/>
        <v>1.2048192771084383E-2</v>
      </c>
      <c r="N376" s="1">
        <v>48</v>
      </c>
      <c r="O376" s="1">
        <v>31</v>
      </c>
      <c r="P376" s="1">
        <v>3</v>
      </c>
      <c r="Q376" s="1"/>
      <c r="R376" s="1"/>
      <c r="S376" s="1"/>
      <c r="T376" s="1">
        <v>0</v>
      </c>
      <c r="U376" s="1">
        <v>0</v>
      </c>
      <c r="V376" s="1">
        <v>1</v>
      </c>
      <c r="W376" s="1"/>
      <c r="X376" s="1"/>
      <c r="Y376" s="1"/>
      <c r="Z376" s="1"/>
      <c r="AA376" s="1"/>
      <c r="AB376" s="1"/>
      <c r="AG376" t="str">
        <f t="shared" si="74"/>
        <v>Mount Tabor</v>
      </c>
      <c r="AH376" t="s">
        <v>104</v>
      </c>
      <c r="AI376">
        <v>1</v>
      </c>
      <c r="AK376" s="88">
        <v>50</v>
      </c>
      <c r="AL376" s="90">
        <v>21</v>
      </c>
      <c r="AM376" s="90">
        <v>65</v>
      </c>
      <c r="AN376" s="93">
        <v>47425</v>
      </c>
      <c r="AO376" s="93">
        <f t="shared" si="75"/>
        <v>50021</v>
      </c>
      <c r="AP376" s="7" t="s">
        <v>665</v>
      </c>
      <c r="AQ376">
        <f t="shared" si="76"/>
        <v>5047425</v>
      </c>
      <c r="AU376">
        <v>43.78</v>
      </c>
      <c r="AV376">
        <v>0.05</v>
      </c>
      <c r="AW376">
        <v>43.73</v>
      </c>
    </row>
    <row r="377" spans="1:49" hidden="1" outlineLevel="1">
      <c r="A377" t="s">
        <v>745</v>
      </c>
      <c r="B377" s="7" t="s">
        <v>320</v>
      </c>
      <c r="C377" s="1">
        <f t="shared" si="66"/>
        <v>978</v>
      </c>
      <c r="D377" s="7">
        <f>IF(N377&gt;0, RANK(N377,(N377:P377,Q377:AE377)),0)</f>
        <v>1</v>
      </c>
      <c r="E377" s="7">
        <f>IF(O377&gt;0,RANK(O377,(N377:P377,Q377:AE377)),0)</f>
        <v>2</v>
      </c>
      <c r="F377" s="7">
        <f t="shared" si="67"/>
        <v>3</v>
      </c>
      <c r="G377" s="53">
        <f t="shared" si="68"/>
        <v>150</v>
      </c>
      <c r="H377" s="56">
        <f t="shared" si="69"/>
        <v>0.15337423312883436</v>
      </c>
      <c r="I377" s="6"/>
      <c r="J377" s="2">
        <f t="shared" si="70"/>
        <v>0.56134969325153372</v>
      </c>
      <c r="K377" s="2">
        <f t="shared" si="71"/>
        <v>0.40797546012269936</v>
      </c>
      <c r="L377" s="2">
        <f t="shared" si="72"/>
        <v>1.6359918200408999E-2</v>
      </c>
      <c r="M377" s="2">
        <f t="shared" si="73"/>
        <v>1.4314928425357917E-2</v>
      </c>
      <c r="N377" s="1">
        <v>549</v>
      </c>
      <c r="O377" s="1">
        <v>399</v>
      </c>
      <c r="P377" s="1">
        <v>16</v>
      </c>
      <c r="Q377" s="1"/>
      <c r="R377" s="1"/>
      <c r="S377" s="1"/>
      <c r="T377" s="1">
        <v>3</v>
      </c>
      <c r="U377" s="1">
        <v>1</v>
      </c>
      <c r="V377" s="1">
        <v>10</v>
      </c>
      <c r="W377" s="1"/>
      <c r="X377" s="1"/>
      <c r="Y377" s="1"/>
      <c r="Z377" s="1"/>
      <c r="AA377" s="1"/>
      <c r="AB377" s="1"/>
      <c r="AG377" t="str">
        <f t="shared" si="74"/>
        <v>New Haven</v>
      </c>
      <c r="AH377" t="s">
        <v>319</v>
      </c>
      <c r="AI377">
        <v>1</v>
      </c>
      <c r="AK377" s="88">
        <v>50</v>
      </c>
      <c r="AL377" s="90">
        <v>1</v>
      </c>
      <c r="AM377" s="90">
        <v>65</v>
      </c>
      <c r="AN377" s="93">
        <v>48700</v>
      </c>
      <c r="AO377" s="93">
        <f t="shared" si="75"/>
        <v>50001</v>
      </c>
      <c r="AP377" s="7" t="s">
        <v>665</v>
      </c>
      <c r="AQ377">
        <f t="shared" si="76"/>
        <v>5048700</v>
      </c>
      <c r="AU377">
        <v>41.79</v>
      </c>
      <c r="AV377">
        <v>0.14000000000000001</v>
      </c>
      <c r="AW377">
        <v>41.65</v>
      </c>
    </row>
    <row r="378" spans="1:49" hidden="1" outlineLevel="1">
      <c r="A378" t="s">
        <v>996</v>
      </c>
      <c r="B378" s="7" t="s">
        <v>320</v>
      </c>
      <c r="C378" s="1">
        <f t="shared" si="66"/>
        <v>301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 t="shared" si="67"/>
        <v>4</v>
      </c>
      <c r="G378" s="53">
        <f t="shared" si="68"/>
        <v>57</v>
      </c>
      <c r="H378" s="56">
        <f t="shared" si="69"/>
        <v>0.18936877076411959</v>
      </c>
      <c r="I378" s="6"/>
      <c r="J378" s="2">
        <f t="shared" si="70"/>
        <v>0.36212624584717606</v>
      </c>
      <c r="K378" s="2">
        <f t="shared" si="71"/>
        <v>0.55149501661129563</v>
      </c>
      <c r="L378" s="2">
        <f t="shared" si="72"/>
        <v>2.6578073089700997E-2</v>
      </c>
      <c r="M378" s="2">
        <f t="shared" si="73"/>
        <v>5.9800664451827253E-2</v>
      </c>
      <c r="N378" s="1">
        <v>109</v>
      </c>
      <c r="O378" s="1">
        <v>166</v>
      </c>
      <c r="P378" s="1">
        <v>8</v>
      </c>
      <c r="Q378" s="1"/>
      <c r="R378" s="1"/>
      <c r="S378" s="1"/>
      <c r="T378" s="1">
        <v>6</v>
      </c>
      <c r="U378" s="1">
        <v>11</v>
      </c>
      <c r="V378" s="1">
        <v>1</v>
      </c>
      <c r="W378" s="1"/>
      <c r="X378" s="1"/>
      <c r="Y378" s="1"/>
      <c r="Z378" s="1"/>
      <c r="AA378" s="1"/>
      <c r="AB378" s="1"/>
      <c r="AG378" t="str">
        <f t="shared" si="74"/>
        <v>Newark</v>
      </c>
      <c r="AH378" t="s">
        <v>322</v>
      </c>
      <c r="AI378">
        <v>1</v>
      </c>
      <c r="AK378" s="88">
        <v>50</v>
      </c>
      <c r="AL378" s="90">
        <v>5</v>
      </c>
      <c r="AM378" s="90">
        <v>40</v>
      </c>
      <c r="AN378" s="93">
        <v>47725</v>
      </c>
      <c r="AO378" s="93">
        <f t="shared" si="75"/>
        <v>50005</v>
      </c>
      <c r="AP378" s="7" t="s">
        <v>665</v>
      </c>
      <c r="AQ378">
        <f t="shared" si="76"/>
        <v>5047725</v>
      </c>
      <c r="AU378">
        <v>37.17</v>
      </c>
      <c r="AV378">
        <v>0.38</v>
      </c>
      <c r="AW378">
        <v>36.78</v>
      </c>
    </row>
    <row r="379" spans="1:49" hidden="1" outlineLevel="1">
      <c r="A379" t="s">
        <v>947</v>
      </c>
      <c r="B379" s="7" t="s">
        <v>320</v>
      </c>
      <c r="C379" s="1">
        <f t="shared" si="66"/>
        <v>1015</v>
      </c>
      <c r="D379" s="7">
        <f>IF(N379&gt;0, RANK(N379,(N379:P379,Q379:AE379)),0)</f>
        <v>1</v>
      </c>
      <c r="E379" s="7">
        <f>IF(O379&gt;0,RANK(O379,(N379:P379,Q379:AE379)),0)</f>
        <v>2</v>
      </c>
      <c r="F379" s="7">
        <f t="shared" si="67"/>
        <v>3</v>
      </c>
      <c r="G379" s="53">
        <f t="shared" si="68"/>
        <v>170</v>
      </c>
      <c r="H379" s="56">
        <f t="shared" si="69"/>
        <v>0.16748768472906403</v>
      </c>
      <c r="I379" s="6"/>
      <c r="J379" s="2">
        <f t="shared" si="70"/>
        <v>0.55960591133004922</v>
      </c>
      <c r="K379" s="2">
        <f t="shared" si="71"/>
        <v>0.39211822660098522</v>
      </c>
      <c r="L379" s="2">
        <f t="shared" si="72"/>
        <v>2.9556650246305417E-2</v>
      </c>
      <c r="M379" s="2">
        <f t="shared" si="73"/>
        <v>1.8719211822660141E-2</v>
      </c>
      <c r="N379" s="1">
        <v>568</v>
      </c>
      <c r="O379" s="1">
        <v>398</v>
      </c>
      <c r="P379" s="1">
        <v>30</v>
      </c>
      <c r="Q379" s="1"/>
      <c r="R379" s="1"/>
      <c r="S379" s="1"/>
      <c r="T379" s="1">
        <v>2</v>
      </c>
      <c r="U379" s="1">
        <v>4</v>
      </c>
      <c r="V379" s="1">
        <v>13</v>
      </c>
      <c r="W379" s="1"/>
      <c r="X379" s="1"/>
      <c r="Y379" s="1"/>
      <c r="Z379" s="1"/>
      <c r="AA379" s="1"/>
      <c r="AB379" s="1"/>
      <c r="AG379" t="str">
        <f t="shared" si="74"/>
        <v>Newbury</v>
      </c>
      <c r="AH379" t="s">
        <v>983</v>
      </c>
      <c r="AI379">
        <v>1</v>
      </c>
      <c r="AK379" s="88">
        <v>50</v>
      </c>
      <c r="AL379" s="90">
        <v>17</v>
      </c>
      <c r="AM379" s="90">
        <v>35</v>
      </c>
      <c r="AN379" s="93">
        <v>48175</v>
      </c>
      <c r="AO379" s="93">
        <f t="shared" si="75"/>
        <v>50017</v>
      </c>
      <c r="AP379" s="7" t="s">
        <v>665</v>
      </c>
      <c r="AQ379">
        <f t="shared" si="76"/>
        <v>5048175</v>
      </c>
      <c r="AU379">
        <v>64.430000000000007</v>
      </c>
      <c r="AV379">
        <v>0.26</v>
      </c>
      <c r="AW379">
        <v>64.180000000000007</v>
      </c>
    </row>
    <row r="380" spans="1:49" hidden="1" outlineLevel="1">
      <c r="A380" t="s">
        <v>997</v>
      </c>
      <c r="B380" s="7" t="s">
        <v>320</v>
      </c>
      <c r="C380" s="1">
        <f t="shared" si="66"/>
        <v>952</v>
      </c>
      <c r="D380" s="7">
        <f>IF(N380&gt;0, RANK(N380,(N380:P380,Q380:AE380)),0)</f>
        <v>1</v>
      </c>
      <c r="E380" s="7">
        <f>IF(O380&gt;0,RANK(O380,(N380:P380,Q380:AE380)),0)</f>
        <v>2</v>
      </c>
      <c r="F380" s="7">
        <f t="shared" si="67"/>
        <v>3</v>
      </c>
      <c r="G380" s="53">
        <f t="shared" si="68"/>
        <v>517</v>
      </c>
      <c r="H380" s="56">
        <f t="shared" si="69"/>
        <v>0.54306722689075626</v>
      </c>
      <c r="I380" s="6"/>
      <c r="J380" s="2">
        <f t="shared" si="70"/>
        <v>0.73949579831932777</v>
      </c>
      <c r="K380" s="2">
        <f t="shared" si="71"/>
        <v>0.19642857142857142</v>
      </c>
      <c r="L380" s="2">
        <f t="shared" si="72"/>
        <v>3.2563025210084036E-2</v>
      </c>
      <c r="M380" s="2">
        <f t="shared" si="73"/>
        <v>3.1512605042016771E-2</v>
      </c>
      <c r="N380" s="1">
        <v>704</v>
      </c>
      <c r="O380" s="1">
        <v>187</v>
      </c>
      <c r="P380" s="1">
        <v>31</v>
      </c>
      <c r="Q380" s="1"/>
      <c r="R380" s="1"/>
      <c r="S380" s="1"/>
      <c r="T380" s="1">
        <v>8</v>
      </c>
      <c r="U380" s="1">
        <v>5</v>
      </c>
      <c r="V380" s="1">
        <v>17</v>
      </c>
      <c r="W380" s="1"/>
      <c r="X380" s="1"/>
      <c r="Y380" s="1"/>
      <c r="Z380" s="1"/>
      <c r="AA380" s="1"/>
      <c r="AB380" s="1"/>
      <c r="AG380" t="str">
        <f t="shared" si="74"/>
        <v>Newfane</v>
      </c>
      <c r="AH380" t="s">
        <v>105</v>
      </c>
      <c r="AI380">
        <v>1</v>
      </c>
      <c r="AK380" s="88">
        <v>50</v>
      </c>
      <c r="AL380" s="90">
        <v>25</v>
      </c>
      <c r="AM380" s="90">
        <v>60</v>
      </c>
      <c r="AN380" s="93">
        <v>48400</v>
      </c>
      <c r="AO380" s="93">
        <f t="shared" si="75"/>
        <v>50025</v>
      </c>
      <c r="AP380" s="7" t="s">
        <v>665</v>
      </c>
      <c r="AQ380">
        <f t="shared" si="76"/>
        <v>5048400</v>
      </c>
      <c r="AU380">
        <v>40.380000000000003</v>
      </c>
      <c r="AV380">
        <v>0.14000000000000001</v>
      </c>
      <c r="AW380">
        <v>40.24</v>
      </c>
    </row>
    <row r="381" spans="1:49" hidden="1" outlineLevel="1">
      <c r="A381" t="s">
        <v>965</v>
      </c>
      <c r="B381" s="7" t="s">
        <v>320</v>
      </c>
      <c r="C381" s="1">
        <f t="shared" si="66"/>
        <v>1547</v>
      </c>
      <c r="D381" s="7">
        <f>IF(N381&gt;0, RANK(N381,(N381:P381,Q381:AE381)),0)</f>
        <v>1</v>
      </c>
      <c r="E381" s="7">
        <f>IF(O381&gt;0,RANK(O381,(N381:P381,Q381:AE381)),0)</f>
        <v>2</v>
      </c>
      <c r="F381" s="7">
        <f t="shared" si="67"/>
        <v>3</v>
      </c>
      <c r="G381" s="53">
        <f t="shared" si="68"/>
        <v>60</v>
      </c>
      <c r="H381" s="56">
        <f t="shared" si="69"/>
        <v>3.8784744667097609E-2</v>
      </c>
      <c r="I381" s="6"/>
      <c r="J381" s="2">
        <f t="shared" si="70"/>
        <v>0.4964447317388494</v>
      </c>
      <c r="K381" s="2">
        <f t="shared" si="71"/>
        <v>0.45765998707175176</v>
      </c>
      <c r="L381" s="2">
        <f t="shared" si="72"/>
        <v>2.3270846800258566E-2</v>
      </c>
      <c r="M381" s="2">
        <f t="shared" si="73"/>
        <v>2.2624434389140274E-2</v>
      </c>
      <c r="N381" s="1">
        <v>768</v>
      </c>
      <c r="O381" s="1">
        <v>708</v>
      </c>
      <c r="P381" s="1">
        <v>36</v>
      </c>
      <c r="Q381" s="1"/>
      <c r="R381" s="1"/>
      <c r="S381" s="1"/>
      <c r="T381" s="1">
        <v>6</v>
      </c>
      <c r="U381" s="1">
        <v>6</v>
      </c>
      <c r="V381" s="1">
        <v>23</v>
      </c>
      <c r="W381" s="1"/>
      <c r="X381" s="1"/>
      <c r="Y381" s="1"/>
      <c r="Z381" s="1"/>
      <c r="AA381" s="1"/>
      <c r="AB381" s="1"/>
      <c r="AG381" t="str">
        <f t="shared" si="74"/>
        <v>Newport</v>
      </c>
      <c r="AH381" t="s">
        <v>19</v>
      </c>
      <c r="AI381">
        <v>1</v>
      </c>
      <c r="AK381" s="88">
        <v>50</v>
      </c>
      <c r="AL381" s="90">
        <v>19</v>
      </c>
      <c r="AM381" s="90">
        <v>75</v>
      </c>
      <c r="AN381" s="93">
        <v>48850</v>
      </c>
      <c r="AO381" s="93">
        <f t="shared" si="75"/>
        <v>50019</v>
      </c>
      <c r="AP381" s="7" t="s">
        <v>146</v>
      </c>
      <c r="AQ381">
        <f t="shared" si="76"/>
        <v>5048850</v>
      </c>
      <c r="AU381">
        <v>7.62</v>
      </c>
      <c r="AV381">
        <v>1.59</v>
      </c>
      <c r="AW381">
        <v>6.03</v>
      </c>
    </row>
    <row r="382" spans="1:49" hidden="1" outlineLevel="1">
      <c r="A382" t="s">
        <v>965</v>
      </c>
      <c r="B382" s="7" t="s">
        <v>320</v>
      </c>
      <c r="C382" s="1">
        <f t="shared" si="66"/>
        <v>681</v>
      </c>
      <c r="D382" s="7">
        <f>IF(N382&gt;0, RANK(N382,(N382:P382,Q382:AE382)),0)</f>
        <v>2</v>
      </c>
      <c r="E382" s="7">
        <f>IF(O382&gt;0,RANK(O382,(N382:P382,Q382:AE382)),0)</f>
        <v>1</v>
      </c>
      <c r="F382" s="7">
        <f t="shared" si="67"/>
        <v>3</v>
      </c>
      <c r="G382" s="53">
        <f t="shared" si="68"/>
        <v>102</v>
      </c>
      <c r="H382" s="56">
        <f t="shared" si="69"/>
        <v>0.14977973568281938</v>
      </c>
      <c r="I382" s="6"/>
      <c r="J382" s="2">
        <f t="shared" si="70"/>
        <v>0.40381791483113066</v>
      </c>
      <c r="K382" s="2">
        <f t="shared" si="71"/>
        <v>0.55359765051395005</v>
      </c>
      <c r="L382" s="2">
        <f t="shared" si="72"/>
        <v>2.2026431718061675E-2</v>
      </c>
      <c r="M382" s="2">
        <f t="shared" si="73"/>
        <v>2.0558002936857559E-2</v>
      </c>
      <c r="N382" s="1">
        <v>275</v>
      </c>
      <c r="O382" s="1">
        <v>377</v>
      </c>
      <c r="P382" s="1">
        <v>15</v>
      </c>
      <c r="Q382" s="1"/>
      <c r="R382" s="1"/>
      <c r="S382" s="1"/>
      <c r="T382" s="1">
        <v>2</v>
      </c>
      <c r="U382" s="1">
        <v>2</v>
      </c>
      <c r="V382" s="1">
        <v>10</v>
      </c>
      <c r="W382" s="1"/>
      <c r="X382" s="1"/>
      <c r="Y382" s="1"/>
      <c r="Z382" s="1"/>
      <c r="AA382" s="1"/>
      <c r="AB382" s="1"/>
      <c r="AG382" t="str">
        <f t="shared" si="74"/>
        <v>Newport</v>
      </c>
      <c r="AH382" t="s">
        <v>19</v>
      </c>
      <c r="AI382">
        <v>1</v>
      </c>
      <c r="AK382" s="88">
        <v>50</v>
      </c>
      <c r="AL382" s="90">
        <v>19</v>
      </c>
      <c r="AM382" s="90">
        <v>80</v>
      </c>
      <c r="AN382" s="93">
        <v>48925</v>
      </c>
      <c r="AO382" s="93">
        <f t="shared" si="75"/>
        <v>50019</v>
      </c>
      <c r="AP382" s="7" t="s">
        <v>665</v>
      </c>
      <c r="AQ382">
        <f t="shared" si="76"/>
        <v>5048925</v>
      </c>
      <c r="AU382">
        <v>43.48</v>
      </c>
      <c r="AV382">
        <v>1.77</v>
      </c>
      <c r="AW382">
        <v>41.71</v>
      </c>
    </row>
    <row r="383" spans="1:49" hidden="1" outlineLevel="1">
      <c r="A383" t="s">
        <v>612</v>
      </c>
      <c r="B383" s="7" t="s">
        <v>320</v>
      </c>
      <c r="C383" s="1">
        <f t="shared" si="66"/>
        <v>567</v>
      </c>
      <c r="D383" s="7">
        <f>IF(N383&gt;0, RANK(N383,(N383:P383,Q383:AE383)),0)</f>
        <v>2</v>
      </c>
      <c r="E383" s="7">
        <f>IF(O383&gt;0,RANK(O383,(N383:P383,Q383:AE383)),0)</f>
        <v>1</v>
      </c>
      <c r="F383" s="7">
        <f t="shared" si="67"/>
        <v>3</v>
      </c>
      <c r="G383" s="53">
        <f t="shared" si="68"/>
        <v>23</v>
      </c>
      <c r="H383" s="56">
        <f t="shared" si="69"/>
        <v>4.0564373897707229E-2</v>
      </c>
      <c r="I383" s="6"/>
      <c r="J383" s="2">
        <f t="shared" si="70"/>
        <v>0.46737213403880068</v>
      </c>
      <c r="K383" s="2">
        <f t="shared" si="71"/>
        <v>0.50793650793650791</v>
      </c>
      <c r="L383" s="2">
        <f t="shared" si="72"/>
        <v>1.0582010582010581E-2</v>
      </c>
      <c r="M383" s="2">
        <f t="shared" si="73"/>
        <v>1.4109347442680886E-2</v>
      </c>
      <c r="N383" s="1">
        <v>265</v>
      </c>
      <c r="O383" s="1">
        <v>288</v>
      </c>
      <c r="P383" s="1">
        <v>6</v>
      </c>
      <c r="Q383" s="1"/>
      <c r="R383" s="1"/>
      <c r="S383" s="1"/>
      <c r="T383" s="1">
        <v>3</v>
      </c>
      <c r="U383" s="1">
        <v>0</v>
      </c>
      <c r="V383" s="1">
        <v>5</v>
      </c>
      <c r="W383" s="1"/>
      <c r="X383" s="1"/>
      <c r="Y383" s="1"/>
      <c r="Z383" s="1"/>
      <c r="AA383" s="1"/>
      <c r="AB383" s="1"/>
      <c r="AG383" t="str">
        <f t="shared" si="74"/>
        <v>North Hero</v>
      </c>
      <c r="AH383" t="s">
        <v>17</v>
      </c>
      <c r="AI383">
        <v>1</v>
      </c>
      <c r="AK383" s="88">
        <v>50</v>
      </c>
      <c r="AL383" s="90">
        <v>13</v>
      </c>
      <c r="AM383" s="90">
        <v>20</v>
      </c>
      <c r="AN383" s="93">
        <v>50650</v>
      </c>
      <c r="AO383" s="93">
        <f t="shared" si="75"/>
        <v>50013</v>
      </c>
      <c r="AP383" s="7" t="s">
        <v>665</v>
      </c>
      <c r="AQ383">
        <f t="shared" si="76"/>
        <v>5050650</v>
      </c>
      <c r="AU383">
        <v>46.58</v>
      </c>
      <c r="AV383">
        <v>32.840000000000003</v>
      </c>
      <c r="AW383">
        <v>13.74</v>
      </c>
    </row>
    <row r="384" spans="1:49" hidden="1" outlineLevel="1">
      <c r="A384" t="s">
        <v>376</v>
      </c>
      <c r="B384" s="7" t="s">
        <v>320</v>
      </c>
      <c r="C384" s="1">
        <f t="shared" si="66"/>
        <v>2085</v>
      </c>
      <c r="D384" s="7">
        <f>IF(N384&gt;0, RANK(N384,(N384:P384,Q384:AE384)),0)</f>
        <v>1</v>
      </c>
      <c r="E384" s="7">
        <f>IF(O384&gt;0,RANK(O384,(N384:P384,Q384:AE384)),0)</f>
        <v>2</v>
      </c>
      <c r="F384" s="7">
        <f t="shared" si="67"/>
        <v>3</v>
      </c>
      <c r="G384" s="53">
        <f t="shared" si="68"/>
        <v>208</v>
      </c>
      <c r="H384" s="56">
        <f t="shared" si="69"/>
        <v>9.976019184652278E-2</v>
      </c>
      <c r="I384" s="6"/>
      <c r="J384" s="2">
        <f t="shared" si="70"/>
        <v>0.52805755395683451</v>
      </c>
      <c r="K384" s="2">
        <f t="shared" si="71"/>
        <v>0.42829736211031177</v>
      </c>
      <c r="L384" s="2">
        <f t="shared" si="72"/>
        <v>2.1103117505995205E-2</v>
      </c>
      <c r="M384" s="2">
        <f t="shared" si="73"/>
        <v>2.2541966426858507E-2</v>
      </c>
      <c r="N384" s="1">
        <v>1101</v>
      </c>
      <c r="O384" s="1">
        <v>893</v>
      </c>
      <c r="P384" s="1">
        <v>44</v>
      </c>
      <c r="Q384" s="1"/>
      <c r="R384" s="1"/>
      <c r="S384" s="1"/>
      <c r="T384" s="1">
        <v>6</v>
      </c>
      <c r="U384" s="1">
        <v>3</v>
      </c>
      <c r="V384" s="1">
        <v>38</v>
      </c>
      <c r="W384" s="1"/>
      <c r="X384" s="1"/>
      <c r="Y384" s="1"/>
      <c r="Z384" s="1"/>
      <c r="AA384" s="1"/>
      <c r="AB384" s="1"/>
      <c r="AG384" t="str">
        <f t="shared" si="74"/>
        <v>Northfield</v>
      </c>
      <c r="AH384" t="s">
        <v>393</v>
      </c>
      <c r="AI384">
        <v>1</v>
      </c>
      <c r="AK384" s="88">
        <v>50</v>
      </c>
      <c r="AL384" s="90">
        <v>23</v>
      </c>
      <c r="AM384" s="90">
        <v>65</v>
      </c>
      <c r="AN384" s="93">
        <v>50275</v>
      </c>
      <c r="AO384" s="93">
        <f t="shared" si="75"/>
        <v>50023</v>
      </c>
      <c r="AP384" s="7" t="s">
        <v>665</v>
      </c>
      <c r="AQ384">
        <f t="shared" si="76"/>
        <v>5050275</v>
      </c>
      <c r="AU384">
        <v>43.73</v>
      </c>
      <c r="AV384">
        <v>0.03</v>
      </c>
      <c r="AW384">
        <v>43.7</v>
      </c>
    </row>
    <row r="385" spans="1:49" hidden="1" outlineLevel="1">
      <c r="A385" t="s">
        <v>948</v>
      </c>
      <c r="B385" s="7" t="s">
        <v>320</v>
      </c>
      <c r="C385" s="1">
        <f t="shared" si="66"/>
        <v>93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 t="shared" si="67"/>
        <v>3</v>
      </c>
      <c r="G385" s="53">
        <f t="shared" si="68"/>
        <v>6</v>
      </c>
      <c r="H385" s="56">
        <f t="shared" si="69"/>
        <v>6.4516129032258063E-2</v>
      </c>
      <c r="I385" s="6"/>
      <c r="J385" s="2">
        <f t="shared" si="70"/>
        <v>0.40860215053763443</v>
      </c>
      <c r="K385" s="2">
        <f t="shared" si="71"/>
        <v>0.4731182795698925</v>
      </c>
      <c r="L385" s="2">
        <f t="shared" si="72"/>
        <v>4.3010752688172046E-2</v>
      </c>
      <c r="M385" s="2">
        <f t="shared" si="73"/>
        <v>7.5268817204300967E-2</v>
      </c>
      <c r="N385" s="1">
        <v>38</v>
      </c>
      <c r="O385" s="1">
        <v>44</v>
      </c>
      <c r="P385" s="1">
        <v>4</v>
      </c>
      <c r="Q385" s="1"/>
      <c r="R385" s="1"/>
      <c r="S385" s="1"/>
      <c r="T385" s="1">
        <v>3</v>
      </c>
      <c r="U385" s="1">
        <v>0</v>
      </c>
      <c r="V385" s="1">
        <v>4</v>
      </c>
      <c r="W385" s="1"/>
      <c r="X385" s="1"/>
      <c r="Y385" s="1"/>
      <c r="Z385" s="1"/>
      <c r="AA385" s="1"/>
      <c r="AB385" s="1"/>
      <c r="AG385" t="str">
        <f t="shared" si="74"/>
        <v>Norton</v>
      </c>
      <c r="AH385" t="s">
        <v>98</v>
      </c>
      <c r="AI385">
        <v>1</v>
      </c>
      <c r="AK385" s="88">
        <v>50</v>
      </c>
      <c r="AL385" s="90">
        <v>9</v>
      </c>
      <c r="AM385" s="90">
        <v>80</v>
      </c>
      <c r="AN385" s="93">
        <v>52750</v>
      </c>
      <c r="AO385" s="93">
        <f t="shared" si="75"/>
        <v>50009</v>
      </c>
      <c r="AP385" s="7" t="s">
        <v>665</v>
      </c>
      <c r="AQ385">
        <f t="shared" si="76"/>
        <v>5052750</v>
      </c>
      <c r="AU385">
        <v>39.369999999999997</v>
      </c>
      <c r="AV385">
        <v>0.32</v>
      </c>
      <c r="AW385">
        <v>39.049999999999997</v>
      </c>
    </row>
    <row r="386" spans="1:49" hidden="1" outlineLevel="1">
      <c r="A386" t="s">
        <v>227</v>
      </c>
      <c r="B386" s="7" t="s">
        <v>320</v>
      </c>
      <c r="C386" s="1">
        <f t="shared" si="66"/>
        <v>2129</v>
      </c>
      <c r="D386" s="7">
        <f>IF(N386&gt;0, RANK(N386,(N386:P386,Q386:AE386)),0)</f>
        <v>1</v>
      </c>
      <c r="E386" s="7">
        <f>IF(O386&gt;0,RANK(O386,(N386:P386,Q386:AE386)),0)</f>
        <v>2</v>
      </c>
      <c r="F386" s="7">
        <f t="shared" si="67"/>
        <v>3</v>
      </c>
      <c r="G386" s="53">
        <f t="shared" si="68"/>
        <v>1457</v>
      </c>
      <c r="H386" s="56">
        <f t="shared" si="69"/>
        <v>0.68435885392202911</v>
      </c>
      <c r="I386" s="6"/>
      <c r="J386" s="2">
        <f t="shared" si="70"/>
        <v>0.82667919210897134</v>
      </c>
      <c r="K386" s="2">
        <f t="shared" si="71"/>
        <v>0.14232033818694223</v>
      </c>
      <c r="L386" s="2">
        <f t="shared" si="72"/>
        <v>1.737905119774542E-2</v>
      </c>
      <c r="M386" s="2">
        <f t="shared" si="73"/>
        <v>1.3621418506341011E-2</v>
      </c>
      <c r="N386" s="1">
        <v>1760</v>
      </c>
      <c r="O386" s="1">
        <v>303</v>
      </c>
      <c r="P386" s="1">
        <v>37</v>
      </c>
      <c r="Q386" s="1"/>
      <c r="R386" s="1"/>
      <c r="S386" s="1"/>
      <c r="T386" s="1">
        <v>13</v>
      </c>
      <c r="U386" s="1">
        <v>2</v>
      </c>
      <c r="V386" s="1">
        <v>14</v>
      </c>
      <c r="W386" s="1"/>
      <c r="X386" s="1"/>
      <c r="Y386" s="1"/>
      <c r="Z386" s="1"/>
      <c r="AA386" s="1"/>
      <c r="AB386" s="1"/>
      <c r="AG386" t="str">
        <f t="shared" si="74"/>
        <v>Norwich</v>
      </c>
      <c r="AH386" t="s">
        <v>106</v>
      </c>
      <c r="AI386">
        <v>1</v>
      </c>
      <c r="AK386" s="88">
        <v>50</v>
      </c>
      <c r="AL386" s="90">
        <v>27</v>
      </c>
      <c r="AM386" s="90">
        <v>55</v>
      </c>
      <c r="AN386" s="93">
        <v>52900</v>
      </c>
      <c r="AO386" s="93">
        <f t="shared" si="75"/>
        <v>50027</v>
      </c>
      <c r="AP386" s="7" t="s">
        <v>665</v>
      </c>
      <c r="AQ386">
        <f t="shared" si="76"/>
        <v>5052900</v>
      </c>
      <c r="AU386">
        <v>44.83</v>
      </c>
      <c r="AV386">
        <v>0.14000000000000001</v>
      </c>
      <c r="AW386">
        <v>44.69</v>
      </c>
    </row>
    <row r="387" spans="1:49" hidden="1" outlineLevel="1">
      <c r="A387" t="s">
        <v>983</v>
      </c>
      <c r="B387" s="7" t="s">
        <v>320</v>
      </c>
      <c r="C387" s="1">
        <f t="shared" si="66"/>
        <v>516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 t="shared" si="67"/>
        <v>3</v>
      </c>
      <c r="G387" s="53">
        <f t="shared" si="68"/>
        <v>76</v>
      </c>
      <c r="H387" s="56">
        <f t="shared" si="69"/>
        <v>0.14728682170542637</v>
      </c>
      <c r="I387" s="6"/>
      <c r="J387" s="2">
        <f t="shared" si="70"/>
        <v>0.40891472868217055</v>
      </c>
      <c r="K387" s="2">
        <f t="shared" si="71"/>
        <v>0.55620155038759689</v>
      </c>
      <c r="L387" s="2">
        <f t="shared" si="72"/>
        <v>1.7441860465116279E-2</v>
      </c>
      <c r="M387" s="2">
        <f t="shared" si="73"/>
        <v>1.744186046511623E-2</v>
      </c>
      <c r="N387" s="1">
        <v>211</v>
      </c>
      <c r="O387" s="1">
        <v>287</v>
      </c>
      <c r="P387" s="1">
        <v>9</v>
      </c>
      <c r="Q387" s="1"/>
      <c r="R387" s="1"/>
      <c r="S387" s="1"/>
      <c r="T387" s="1">
        <v>2</v>
      </c>
      <c r="U387" s="1">
        <v>0</v>
      </c>
      <c r="V387" s="1">
        <v>7</v>
      </c>
      <c r="W387" s="1"/>
      <c r="X387" s="1"/>
      <c r="Y387" s="1"/>
      <c r="Z387" s="1"/>
      <c r="AA387" s="1"/>
      <c r="AB387" s="1"/>
      <c r="AG387" t="str">
        <f t="shared" si="74"/>
        <v>Orange</v>
      </c>
      <c r="AH387" t="s">
        <v>983</v>
      </c>
      <c r="AI387">
        <v>1</v>
      </c>
      <c r="AK387" s="88">
        <v>50</v>
      </c>
      <c r="AL387" s="90">
        <v>17</v>
      </c>
      <c r="AM387" s="90">
        <v>40</v>
      </c>
      <c r="AN387" s="93">
        <v>53425</v>
      </c>
      <c r="AO387" s="93">
        <f t="shared" si="75"/>
        <v>50017</v>
      </c>
      <c r="AP387" s="7" t="s">
        <v>665</v>
      </c>
      <c r="AQ387">
        <f t="shared" si="76"/>
        <v>5053425</v>
      </c>
      <c r="AU387">
        <v>39.01</v>
      </c>
      <c r="AV387">
        <v>0.23</v>
      </c>
      <c r="AW387">
        <v>38.78</v>
      </c>
    </row>
    <row r="388" spans="1:49" hidden="1" outlineLevel="1">
      <c r="A388" t="s">
        <v>613</v>
      </c>
      <c r="B388" s="7" t="s">
        <v>320</v>
      </c>
      <c r="C388" s="1">
        <f t="shared" si="66"/>
        <v>613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 t="shared" si="67"/>
        <v>3</v>
      </c>
      <c r="G388" s="53">
        <f t="shared" si="68"/>
        <v>81</v>
      </c>
      <c r="H388" s="56">
        <f t="shared" si="69"/>
        <v>0.13213703099510604</v>
      </c>
      <c r="I388" s="6"/>
      <c r="J388" s="2">
        <f t="shared" si="70"/>
        <v>0.42577487765089722</v>
      </c>
      <c r="K388" s="2">
        <f t="shared" si="71"/>
        <v>0.55791190864600326</v>
      </c>
      <c r="L388" s="2">
        <f t="shared" si="72"/>
        <v>9.7879282218597055E-3</v>
      </c>
      <c r="M388" s="2">
        <f t="shared" si="73"/>
        <v>6.5252854812398661E-3</v>
      </c>
      <c r="N388" s="1">
        <v>261</v>
      </c>
      <c r="O388" s="1">
        <v>342</v>
      </c>
      <c r="P388" s="1">
        <v>6</v>
      </c>
      <c r="Q388" s="1"/>
      <c r="R388" s="1"/>
      <c r="S388" s="1"/>
      <c r="T388" s="1">
        <v>1</v>
      </c>
      <c r="U388" s="1">
        <v>0</v>
      </c>
      <c r="V388" s="1">
        <v>3</v>
      </c>
      <c r="W388" s="1"/>
      <c r="X388" s="1"/>
      <c r="Y388" s="1"/>
      <c r="Z388" s="1"/>
      <c r="AA388" s="1"/>
      <c r="AB388" s="1"/>
      <c r="AG388" t="str">
        <f t="shared" si="74"/>
        <v>Orwell</v>
      </c>
      <c r="AH388" t="s">
        <v>319</v>
      </c>
      <c r="AI388">
        <v>1</v>
      </c>
      <c r="AK388" s="88">
        <v>50</v>
      </c>
      <c r="AL388" s="90">
        <v>1</v>
      </c>
      <c r="AM388" s="90">
        <v>70</v>
      </c>
      <c r="AN388" s="93">
        <v>53725</v>
      </c>
      <c r="AO388" s="93">
        <f t="shared" si="75"/>
        <v>50001</v>
      </c>
      <c r="AP388" s="7" t="s">
        <v>665</v>
      </c>
      <c r="AQ388">
        <f t="shared" si="76"/>
        <v>5053725</v>
      </c>
      <c r="AU388">
        <v>49.68</v>
      </c>
      <c r="AV388">
        <v>2.2999999999999998</v>
      </c>
      <c r="AW388">
        <v>47.39</v>
      </c>
    </row>
    <row r="389" spans="1:49" hidden="1" outlineLevel="1">
      <c r="A389" t="s">
        <v>614</v>
      </c>
      <c r="B389" s="7" t="s">
        <v>320</v>
      </c>
      <c r="C389" s="1">
        <f t="shared" si="66"/>
        <v>331</v>
      </c>
      <c r="D389" s="7">
        <f>IF(N389&gt;0, RANK(N389,(N389:P389,Q389:AE389)),0)</f>
        <v>2</v>
      </c>
      <c r="E389" s="7">
        <f>IF(O389&gt;0,RANK(O389,(N389:P389,Q389:AE389)),0)</f>
        <v>1</v>
      </c>
      <c r="F389" s="7">
        <f t="shared" si="67"/>
        <v>3</v>
      </c>
      <c r="G389" s="53">
        <f t="shared" si="68"/>
        <v>5</v>
      </c>
      <c r="H389" s="56">
        <f t="shared" si="69"/>
        <v>1.5105740181268883E-2</v>
      </c>
      <c r="I389" s="6"/>
      <c r="J389" s="2">
        <f t="shared" si="70"/>
        <v>0.48036253776435045</v>
      </c>
      <c r="K389" s="2">
        <f t="shared" si="71"/>
        <v>0.49546827794561932</v>
      </c>
      <c r="L389" s="2">
        <f t="shared" si="72"/>
        <v>1.5105740181268883E-2</v>
      </c>
      <c r="M389" s="2">
        <f t="shared" si="73"/>
        <v>9.0634441087613492E-3</v>
      </c>
      <c r="N389" s="1">
        <v>159</v>
      </c>
      <c r="O389" s="1">
        <v>164</v>
      </c>
      <c r="P389" s="1">
        <v>5</v>
      </c>
      <c r="Q389" s="1"/>
      <c r="R389" s="1"/>
      <c r="S389" s="1"/>
      <c r="T389" s="1">
        <v>1</v>
      </c>
      <c r="U389" s="1">
        <v>0</v>
      </c>
      <c r="V389" s="1">
        <v>2</v>
      </c>
      <c r="W389" s="1"/>
      <c r="X389" s="1"/>
      <c r="Y389" s="1"/>
      <c r="Z389" s="1"/>
      <c r="AA389" s="1"/>
      <c r="AB389" s="1"/>
      <c r="AG389" t="str">
        <f t="shared" si="74"/>
        <v>Panton</v>
      </c>
      <c r="AH389" t="s">
        <v>319</v>
      </c>
      <c r="AI389">
        <v>1</v>
      </c>
      <c r="AK389" s="88">
        <v>50</v>
      </c>
      <c r="AL389" s="90">
        <v>1</v>
      </c>
      <c r="AM389" s="90">
        <v>75</v>
      </c>
      <c r="AN389" s="93">
        <v>53950</v>
      </c>
      <c r="AO389" s="93">
        <f t="shared" si="75"/>
        <v>50001</v>
      </c>
      <c r="AP389" s="7" t="s">
        <v>665</v>
      </c>
      <c r="AQ389">
        <f t="shared" si="76"/>
        <v>5053950</v>
      </c>
      <c r="AU389">
        <v>22.03</v>
      </c>
      <c r="AV389">
        <v>6.56</v>
      </c>
      <c r="AW389">
        <v>15.47</v>
      </c>
    </row>
    <row r="390" spans="1:49" hidden="1" outlineLevel="1">
      <c r="A390" t="s">
        <v>615</v>
      </c>
      <c r="B390" s="7" t="s">
        <v>320</v>
      </c>
      <c r="C390" s="1">
        <f t="shared" si="66"/>
        <v>729</v>
      </c>
      <c r="D390" s="7">
        <f>IF(N390&gt;0, RANK(N390,(N390:P390,Q390:AE390)),0)</f>
        <v>1</v>
      </c>
      <c r="E390" s="7">
        <f>IF(O390&gt;0,RANK(O390,(N390:P390,Q390:AE390)),0)</f>
        <v>2</v>
      </c>
      <c r="F390" s="7">
        <f t="shared" si="67"/>
        <v>3</v>
      </c>
      <c r="G390" s="53">
        <f t="shared" si="68"/>
        <v>123</v>
      </c>
      <c r="H390" s="56">
        <f t="shared" si="69"/>
        <v>0.16872427983539096</v>
      </c>
      <c r="I390" s="6"/>
      <c r="J390" s="2">
        <f t="shared" si="70"/>
        <v>0.55555555555555558</v>
      </c>
      <c r="K390" s="2">
        <f t="shared" si="71"/>
        <v>0.38683127572016462</v>
      </c>
      <c r="L390" s="2">
        <f t="shared" si="72"/>
        <v>2.4691358024691357E-2</v>
      </c>
      <c r="M390" s="2">
        <f t="shared" si="73"/>
        <v>3.2921810699588439E-2</v>
      </c>
      <c r="N390" s="1">
        <v>405</v>
      </c>
      <c r="O390" s="1">
        <v>282</v>
      </c>
      <c r="P390" s="1">
        <v>18</v>
      </c>
      <c r="Q390" s="1"/>
      <c r="R390" s="1"/>
      <c r="S390" s="1"/>
      <c r="T390" s="1">
        <v>5</v>
      </c>
      <c r="U390" s="1">
        <v>5</v>
      </c>
      <c r="V390" s="1">
        <v>14</v>
      </c>
      <c r="W390" s="1"/>
      <c r="X390" s="1"/>
      <c r="Y390" s="1"/>
      <c r="Z390" s="1"/>
      <c r="AA390" s="1"/>
      <c r="AB390" s="1"/>
      <c r="AG390" t="str">
        <f t="shared" si="74"/>
        <v>Pawlet</v>
      </c>
      <c r="AH390" t="s">
        <v>104</v>
      </c>
      <c r="AI390">
        <v>1</v>
      </c>
      <c r="AK390" s="88">
        <v>50</v>
      </c>
      <c r="AL390" s="90">
        <v>21</v>
      </c>
      <c r="AM390" s="90">
        <v>70</v>
      </c>
      <c r="AN390" s="93">
        <v>54250</v>
      </c>
      <c r="AO390" s="93">
        <f t="shared" si="75"/>
        <v>50021</v>
      </c>
      <c r="AP390" s="7" t="s">
        <v>665</v>
      </c>
      <c r="AQ390">
        <f t="shared" si="76"/>
        <v>5054250</v>
      </c>
      <c r="AU390">
        <v>42.91</v>
      </c>
      <c r="AV390">
        <v>0.01</v>
      </c>
      <c r="AW390">
        <v>42.89</v>
      </c>
    </row>
    <row r="391" spans="1:49" hidden="1" outlineLevel="1">
      <c r="A391" t="s">
        <v>616</v>
      </c>
      <c r="B391" s="7" t="s">
        <v>320</v>
      </c>
      <c r="C391" s="1">
        <f t="shared" si="66"/>
        <v>480</v>
      </c>
      <c r="D391" s="7">
        <f>IF(N391&gt;0, RANK(N391,(N391:P391,Q391:AE391)),0)</f>
        <v>1</v>
      </c>
      <c r="E391" s="7">
        <f>IF(O391&gt;0,RANK(O391,(N391:P391,Q391:AE391)),0)</f>
        <v>2</v>
      </c>
      <c r="F391" s="7">
        <f t="shared" si="67"/>
        <v>4</v>
      </c>
      <c r="G391" s="53">
        <f t="shared" si="68"/>
        <v>135</v>
      </c>
      <c r="H391" s="56">
        <f t="shared" si="69"/>
        <v>0.28125</v>
      </c>
      <c r="I391" s="6"/>
      <c r="J391" s="2">
        <f t="shared" si="70"/>
        <v>0.62708333333333333</v>
      </c>
      <c r="K391" s="2">
        <f t="shared" si="71"/>
        <v>0.34583333333333333</v>
      </c>
      <c r="L391" s="2">
        <f t="shared" si="72"/>
        <v>6.2500000000000003E-3</v>
      </c>
      <c r="M391" s="2">
        <f t="shared" si="73"/>
        <v>2.083333333333335E-2</v>
      </c>
      <c r="N391" s="1">
        <v>301</v>
      </c>
      <c r="O391" s="1">
        <v>166</v>
      </c>
      <c r="P391" s="1">
        <v>3</v>
      </c>
      <c r="Q391" s="1"/>
      <c r="R391" s="1"/>
      <c r="S391" s="1"/>
      <c r="T391" s="1">
        <v>4</v>
      </c>
      <c r="U391" s="1">
        <v>3</v>
      </c>
      <c r="V391" s="1">
        <v>3</v>
      </c>
      <c r="W391" s="1"/>
      <c r="X391" s="1"/>
      <c r="Y391" s="1"/>
      <c r="Z391" s="1"/>
      <c r="AA391" s="1"/>
      <c r="AB391" s="1"/>
      <c r="AG391" t="str">
        <f t="shared" si="74"/>
        <v>Peacham</v>
      </c>
      <c r="AH391" t="s">
        <v>322</v>
      </c>
      <c r="AI391">
        <v>1</v>
      </c>
      <c r="AK391" s="88">
        <v>50</v>
      </c>
      <c r="AL391" s="90">
        <v>5</v>
      </c>
      <c r="AM391" s="90">
        <v>45</v>
      </c>
      <c r="AN391" s="93">
        <v>54400</v>
      </c>
      <c r="AO391" s="93">
        <f t="shared" si="75"/>
        <v>50005</v>
      </c>
      <c r="AP391" s="7" t="s">
        <v>665</v>
      </c>
      <c r="AQ391">
        <f t="shared" si="76"/>
        <v>5054400</v>
      </c>
      <c r="AU391">
        <v>47.67</v>
      </c>
      <c r="AV391">
        <v>0.93</v>
      </c>
      <c r="AW391">
        <v>46.74</v>
      </c>
    </row>
    <row r="392" spans="1:49" hidden="1" outlineLevel="1">
      <c r="A392" t="s">
        <v>998</v>
      </c>
      <c r="B392" s="7" t="s">
        <v>320</v>
      </c>
      <c r="C392" s="1">
        <f t="shared" si="66"/>
        <v>217</v>
      </c>
      <c r="D392" s="7">
        <f>IF(N392&gt;0, RANK(N392,(N392:P392,Q392:AE392)),0)</f>
        <v>1</v>
      </c>
      <c r="E392" s="7">
        <f>IF(O392&gt;0,RANK(O392,(N392:P392,Q392:AE392)),0)</f>
        <v>2</v>
      </c>
      <c r="F392" s="7">
        <f t="shared" si="67"/>
        <v>3</v>
      </c>
      <c r="G392" s="53">
        <f t="shared" si="68"/>
        <v>64</v>
      </c>
      <c r="H392" s="56">
        <f t="shared" si="69"/>
        <v>0.29493087557603687</v>
      </c>
      <c r="I392" s="6"/>
      <c r="J392" s="2">
        <f t="shared" si="70"/>
        <v>0.61290322580645162</v>
      </c>
      <c r="K392" s="2">
        <f t="shared" si="71"/>
        <v>0.31797235023041476</v>
      </c>
      <c r="L392" s="2">
        <f t="shared" si="72"/>
        <v>2.7649769585253458E-2</v>
      </c>
      <c r="M392" s="2">
        <f t="shared" si="73"/>
        <v>4.1474654377880157E-2</v>
      </c>
      <c r="N392" s="1">
        <v>133</v>
      </c>
      <c r="O392" s="1">
        <v>69</v>
      </c>
      <c r="P392" s="1">
        <v>6</v>
      </c>
      <c r="Q392" s="1"/>
      <c r="R392" s="1"/>
      <c r="S392" s="1"/>
      <c r="T392" s="1">
        <v>2</v>
      </c>
      <c r="U392" s="1">
        <v>1</v>
      </c>
      <c r="V392" s="1">
        <v>6</v>
      </c>
      <c r="W392" s="1"/>
      <c r="X392" s="1"/>
      <c r="Y392" s="1"/>
      <c r="Z392" s="1"/>
      <c r="AA392" s="1"/>
      <c r="AB392" s="1"/>
      <c r="AG392" t="str">
        <f t="shared" si="74"/>
        <v>Peru</v>
      </c>
      <c r="AH392" t="s">
        <v>321</v>
      </c>
      <c r="AI392">
        <v>1</v>
      </c>
      <c r="AK392" s="88">
        <v>50</v>
      </c>
      <c r="AL392" s="90">
        <v>3</v>
      </c>
      <c r="AM392" s="90">
        <v>30</v>
      </c>
      <c r="AN392" s="93">
        <v>55000</v>
      </c>
      <c r="AO392" s="93">
        <f t="shared" si="75"/>
        <v>50003</v>
      </c>
      <c r="AP392" s="7" t="s">
        <v>665</v>
      </c>
      <c r="AQ392">
        <f t="shared" si="76"/>
        <v>5055000</v>
      </c>
      <c r="AU392">
        <v>37.39</v>
      </c>
      <c r="AV392">
        <v>7.0000000000000007E-2</v>
      </c>
      <c r="AW392">
        <v>37.32</v>
      </c>
    </row>
    <row r="393" spans="1:49" hidden="1" outlineLevel="1">
      <c r="A393" t="s">
        <v>378</v>
      </c>
      <c r="B393" s="7" t="s">
        <v>320</v>
      </c>
      <c r="C393" s="1">
        <f t="shared" si="66"/>
        <v>280</v>
      </c>
      <c r="D393" s="7">
        <f>IF(N393&gt;0, RANK(N393,(N393:P393,Q393:AE393)),0)</f>
        <v>1</v>
      </c>
      <c r="E393" s="7">
        <f>IF(O393&gt;0,RANK(O393,(N393:P393,Q393:AE393)),0)</f>
        <v>2</v>
      </c>
      <c r="F393" s="7">
        <f t="shared" si="67"/>
        <v>3</v>
      </c>
      <c r="G393" s="53">
        <f t="shared" si="68"/>
        <v>24</v>
      </c>
      <c r="H393" s="56">
        <f t="shared" si="69"/>
        <v>8.5714285714285715E-2</v>
      </c>
      <c r="I393" s="6"/>
      <c r="J393" s="2">
        <f t="shared" si="70"/>
        <v>0.52142857142857146</v>
      </c>
      <c r="K393" s="2">
        <f t="shared" si="71"/>
        <v>0.43571428571428572</v>
      </c>
      <c r="L393" s="2">
        <f t="shared" si="72"/>
        <v>2.1428571428571429E-2</v>
      </c>
      <c r="M393" s="2">
        <f t="shared" si="73"/>
        <v>2.1428571428571387E-2</v>
      </c>
      <c r="N393" s="1">
        <v>146</v>
      </c>
      <c r="O393" s="1">
        <v>122</v>
      </c>
      <c r="P393" s="1">
        <v>6</v>
      </c>
      <c r="Q393" s="1"/>
      <c r="R393" s="1"/>
      <c r="S393" s="1"/>
      <c r="T393" s="1">
        <v>1</v>
      </c>
      <c r="U393" s="1">
        <v>0</v>
      </c>
      <c r="V393" s="1">
        <v>5</v>
      </c>
      <c r="W393" s="1"/>
      <c r="X393" s="1"/>
      <c r="Y393" s="1"/>
      <c r="Z393" s="1"/>
      <c r="AA393" s="1"/>
      <c r="AB393" s="1"/>
      <c r="AG393" t="str">
        <f t="shared" si="74"/>
        <v>Pittsfield</v>
      </c>
      <c r="AH393" t="s">
        <v>104</v>
      </c>
      <c r="AI393">
        <v>1</v>
      </c>
      <c r="AK393" s="88">
        <v>50</v>
      </c>
      <c r="AL393" s="90">
        <v>21</v>
      </c>
      <c r="AM393" s="90">
        <v>75</v>
      </c>
      <c r="AN393" s="93">
        <v>55450</v>
      </c>
      <c r="AO393" s="93">
        <f t="shared" si="75"/>
        <v>50021</v>
      </c>
      <c r="AP393" s="7" t="s">
        <v>665</v>
      </c>
      <c r="AQ393">
        <f t="shared" si="76"/>
        <v>5055450</v>
      </c>
      <c r="AU393">
        <v>20.05</v>
      </c>
      <c r="AV393">
        <v>0</v>
      </c>
      <c r="AW393">
        <v>20.05</v>
      </c>
    </row>
    <row r="394" spans="1:49" hidden="1" outlineLevel="1">
      <c r="A394" t="s">
        <v>617</v>
      </c>
      <c r="B394" s="7" t="s">
        <v>320</v>
      </c>
      <c r="C394" s="1">
        <f t="shared" si="66"/>
        <v>1452</v>
      </c>
      <c r="D394" s="7">
        <f>IF(N394&gt;0, RANK(N394,(N394:P394,Q394:AE394)),0)</f>
        <v>2</v>
      </c>
      <c r="E394" s="7">
        <f>IF(O394&gt;0,RANK(O394,(N394:P394,Q394:AE394)),0)</f>
        <v>1</v>
      </c>
      <c r="F394" s="7">
        <f t="shared" si="67"/>
        <v>3</v>
      </c>
      <c r="G394" s="53">
        <f t="shared" si="68"/>
        <v>128</v>
      </c>
      <c r="H394" s="56">
        <f t="shared" si="69"/>
        <v>8.8154269972451793E-2</v>
      </c>
      <c r="I394" s="6"/>
      <c r="J394" s="2">
        <f t="shared" si="70"/>
        <v>0.43181818181818182</v>
      </c>
      <c r="K394" s="2">
        <f t="shared" si="71"/>
        <v>0.51997245179063356</v>
      </c>
      <c r="L394" s="2">
        <f t="shared" si="72"/>
        <v>2.3415977961432508E-2</v>
      </c>
      <c r="M394" s="2">
        <f t="shared" si="73"/>
        <v>2.4793388429752053E-2</v>
      </c>
      <c r="N394" s="1">
        <v>627</v>
      </c>
      <c r="O394" s="1">
        <v>755</v>
      </c>
      <c r="P394" s="1">
        <v>34</v>
      </c>
      <c r="Q394" s="1"/>
      <c r="R394" s="1"/>
      <c r="S394" s="1"/>
      <c r="T394" s="1">
        <v>6</v>
      </c>
      <c r="U394" s="1">
        <v>8</v>
      </c>
      <c r="V394" s="1">
        <v>22</v>
      </c>
      <c r="W394" s="1"/>
      <c r="X394" s="1"/>
      <c r="Y394" s="1"/>
      <c r="Z394" s="1"/>
      <c r="AA394" s="1"/>
      <c r="AB394" s="1"/>
      <c r="AG394" t="str">
        <f t="shared" si="74"/>
        <v>Pittsford</v>
      </c>
      <c r="AH394" t="s">
        <v>104</v>
      </c>
      <c r="AI394">
        <v>1</v>
      </c>
      <c r="AK394" s="88">
        <v>50</v>
      </c>
      <c r="AL394" s="90">
        <v>21</v>
      </c>
      <c r="AM394" s="90">
        <v>80</v>
      </c>
      <c r="AN394" s="93">
        <v>55600</v>
      </c>
      <c r="AO394" s="93">
        <f t="shared" si="75"/>
        <v>50021</v>
      </c>
      <c r="AP394" s="7" t="s">
        <v>665</v>
      </c>
      <c r="AQ394">
        <f t="shared" si="76"/>
        <v>5055600</v>
      </c>
      <c r="AU394">
        <v>43.57</v>
      </c>
      <c r="AV394">
        <v>0.08</v>
      </c>
      <c r="AW394">
        <v>43.49</v>
      </c>
    </row>
    <row r="395" spans="1:49" hidden="1" outlineLevel="1">
      <c r="A395" t="s">
        <v>228</v>
      </c>
      <c r="B395" s="7" t="s">
        <v>320</v>
      </c>
      <c r="C395" s="1">
        <f t="shared" si="66"/>
        <v>652</v>
      </c>
      <c r="D395" s="7">
        <f>IF(N395&gt;0, RANK(N395,(N395:P395,Q395:AE395)),0)</f>
        <v>1</v>
      </c>
      <c r="E395" s="7">
        <f>IF(O395&gt;0,RANK(O395,(N395:P395,Q395:AE395)),0)</f>
        <v>2</v>
      </c>
      <c r="F395" s="7">
        <f t="shared" si="67"/>
        <v>4</v>
      </c>
      <c r="G395" s="53">
        <f t="shared" si="68"/>
        <v>281</v>
      </c>
      <c r="H395" s="56">
        <f t="shared" si="69"/>
        <v>0.43098159509202455</v>
      </c>
      <c r="I395" s="6"/>
      <c r="J395" s="2">
        <f t="shared" si="70"/>
        <v>0.68865030674846628</v>
      </c>
      <c r="K395" s="2">
        <f t="shared" si="71"/>
        <v>0.25766871165644173</v>
      </c>
      <c r="L395" s="2">
        <f t="shared" si="72"/>
        <v>1.8404907975460124E-2</v>
      </c>
      <c r="M395" s="2">
        <f t="shared" si="73"/>
        <v>3.5276073619631865E-2</v>
      </c>
      <c r="N395" s="1">
        <v>449</v>
      </c>
      <c r="O395" s="1">
        <v>168</v>
      </c>
      <c r="P395" s="1">
        <v>12</v>
      </c>
      <c r="Q395" s="1"/>
      <c r="R395" s="1"/>
      <c r="S395" s="1"/>
      <c r="T395" s="1">
        <v>5</v>
      </c>
      <c r="U395" s="1">
        <v>4</v>
      </c>
      <c r="V395" s="1">
        <v>14</v>
      </c>
      <c r="W395" s="1"/>
      <c r="X395" s="1"/>
      <c r="Y395" s="1"/>
      <c r="Z395" s="1"/>
      <c r="AA395" s="1"/>
      <c r="AB395" s="1"/>
      <c r="AG395" t="str">
        <f t="shared" si="74"/>
        <v>Plainfield</v>
      </c>
      <c r="AH395" t="s">
        <v>393</v>
      </c>
      <c r="AI395">
        <v>1</v>
      </c>
      <c r="AK395" s="88">
        <v>50</v>
      </c>
      <c r="AL395" s="90">
        <v>23</v>
      </c>
      <c r="AM395" s="90">
        <v>70</v>
      </c>
      <c r="AN395" s="93">
        <v>55825</v>
      </c>
      <c r="AO395" s="93">
        <f t="shared" si="75"/>
        <v>50023</v>
      </c>
      <c r="AP395" s="7" t="s">
        <v>665</v>
      </c>
      <c r="AQ395">
        <f t="shared" si="76"/>
        <v>5055825</v>
      </c>
      <c r="AU395">
        <v>21.05</v>
      </c>
      <c r="AV395">
        <v>0.04</v>
      </c>
      <c r="AW395">
        <v>21.01</v>
      </c>
    </row>
    <row r="396" spans="1:49" hidden="1" outlineLevel="1">
      <c r="A396" t="s">
        <v>229</v>
      </c>
      <c r="B396" s="7" t="s">
        <v>320</v>
      </c>
      <c r="C396" s="1">
        <f t="shared" si="66"/>
        <v>334</v>
      </c>
      <c r="D396" s="7">
        <f>IF(N396&gt;0, RANK(N396,(N396:P396,Q396:AE396)),0)</f>
        <v>1</v>
      </c>
      <c r="E396" s="7">
        <f>IF(O396&gt;0,RANK(O396,(N396:P396,Q396:AE396)),0)</f>
        <v>2</v>
      </c>
      <c r="F396" s="7">
        <f t="shared" si="67"/>
        <v>4</v>
      </c>
      <c r="G396" s="53">
        <f t="shared" si="68"/>
        <v>25</v>
      </c>
      <c r="H396" s="56">
        <f t="shared" si="69"/>
        <v>7.4850299401197598E-2</v>
      </c>
      <c r="I396" s="6"/>
      <c r="J396" s="2">
        <f t="shared" si="70"/>
        <v>0.51497005988023947</v>
      </c>
      <c r="K396" s="2">
        <f t="shared" si="71"/>
        <v>0.44011976047904194</v>
      </c>
      <c r="L396" s="2">
        <f t="shared" si="72"/>
        <v>1.4970059880239521E-2</v>
      </c>
      <c r="M396" s="2">
        <f t="shared" si="73"/>
        <v>2.9940119760479063E-2</v>
      </c>
      <c r="N396" s="1">
        <v>172</v>
      </c>
      <c r="O396" s="1">
        <v>147</v>
      </c>
      <c r="P396" s="1">
        <v>5</v>
      </c>
      <c r="Q396" s="1"/>
      <c r="R396" s="1"/>
      <c r="S396" s="1"/>
      <c r="T396" s="1">
        <v>0</v>
      </c>
      <c r="U396" s="1">
        <v>0</v>
      </c>
      <c r="V396" s="1">
        <v>10</v>
      </c>
      <c r="W396" s="1"/>
      <c r="X396" s="1"/>
      <c r="Y396" s="1"/>
      <c r="Z396" s="1"/>
      <c r="AA396" s="1"/>
      <c r="AB396" s="1"/>
      <c r="AG396" t="str">
        <f t="shared" si="74"/>
        <v>Plymouth</v>
      </c>
      <c r="AH396" t="s">
        <v>106</v>
      </c>
      <c r="AI396">
        <v>1</v>
      </c>
      <c r="AK396" s="88">
        <v>50</v>
      </c>
      <c r="AL396" s="90">
        <v>27</v>
      </c>
      <c r="AM396" s="90">
        <v>60</v>
      </c>
      <c r="AN396" s="93">
        <v>56050</v>
      </c>
      <c r="AO396" s="93">
        <f t="shared" si="75"/>
        <v>50027</v>
      </c>
      <c r="AP396" s="7" t="s">
        <v>665</v>
      </c>
      <c r="AQ396">
        <f t="shared" si="76"/>
        <v>5056050</v>
      </c>
      <c r="AU396">
        <v>48.67</v>
      </c>
      <c r="AV396">
        <v>0.49</v>
      </c>
      <c r="AW396">
        <v>48.18</v>
      </c>
    </row>
    <row r="397" spans="1:49" hidden="1" outlineLevel="1">
      <c r="A397" t="s">
        <v>230</v>
      </c>
      <c r="B397" s="7" t="s">
        <v>320</v>
      </c>
      <c r="C397" s="1">
        <f t="shared" si="66"/>
        <v>592</v>
      </c>
      <c r="D397" s="7">
        <f>IF(N397&gt;0, RANK(N397,(N397:P397,Q397:AE397)),0)</f>
        <v>1</v>
      </c>
      <c r="E397" s="7">
        <f>IF(O397&gt;0,RANK(O397,(N397:P397,Q397:AE397)),0)</f>
        <v>2</v>
      </c>
      <c r="F397" s="7">
        <f t="shared" si="67"/>
        <v>3</v>
      </c>
      <c r="G397" s="53">
        <f t="shared" si="68"/>
        <v>213</v>
      </c>
      <c r="H397" s="56">
        <f t="shared" si="69"/>
        <v>0.35979729729729731</v>
      </c>
      <c r="I397" s="6"/>
      <c r="J397" s="2">
        <f t="shared" si="70"/>
        <v>0.67060810810810811</v>
      </c>
      <c r="K397" s="2">
        <f t="shared" si="71"/>
        <v>0.3108108108108108</v>
      </c>
      <c r="L397" s="2">
        <f t="shared" si="72"/>
        <v>1.5202702702702704E-2</v>
      </c>
      <c r="M397" s="2">
        <f t="shared" si="73"/>
        <v>3.378378378378382E-3</v>
      </c>
      <c r="N397" s="1">
        <v>397</v>
      </c>
      <c r="O397" s="1">
        <v>184</v>
      </c>
      <c r="P397" s="1">
        <v>9</v>
      </c>
      <c r="Q397" s="1"/>
      <c r="R397" s="1"/>
      <c r="S397" s="1"/>
      <c r="T397" s="1">
        <v>1</v>
      </c>
      <c r="U397" s="1">
        <v>0</v>
      </c>
      <c r="V397" s="1">
        <v>1</v>
      </c>
      <c r="W397" s="1"/>
      <c r="X397" s="1"/>
      <c r="Y397" s="1"/>
      <c r="Z397" s="1"/>
      <c r="AA397" s="1"/>
      <c r="AB397" s="1"/>
      <c r="AG397" t="str">
        <f t="shared" si="74"/>
        <v>Pomfret</v>
      </c>
      <c r="AH397" t="s">
        <v>106</v>
      </c>
      <c r="AI397">
        <v>1</v>
      </c>
      <c r="AK397" s="88">
        <v>50</v>
      </c>
      <c r="AL397" s="90">
        <v>27</v>
      </c>
      <c r="AM397" s="90">
        <v>65</v>
      </c>
      <c r="AN397" s="93">
        <v>56350</v>
      </c>
      <c r="AO397" s="93">
        <f t="shared" si="75"/>
        <v>50027</v>
      </c>
      <c r="AP397" s="7" t="s">
        <v>665</v>
      </c>
      <c r="AQ397">
        <f t="shared" si="76"/>
        <v>5056350</v>
      </c>
      <c r="AU397">
        <v>39.46</v>
      </c>
      <c r="AV397">
        <v>0.06</v>
      </c>
      <c r="AW397">
        <v>39.4</v>
      </c>
    </row>
    <row r="398" spans="1:49" hidden="1" outlineLevel="1">
      <c r="A398" t="s">
        <v>618</v>
      </c>
      <c r="B398" s="7" t="s">
        <v>320</v>
      </c>
      <c r="C398" s="1">
        <f t="shared" si="66"/>
        <v>1347</v>
      </c>
      <c r="D398" s="7">
        <f>IF(N398&gt;0, RANK(N398,(N398:P398,Q398:AE398)),0)</f>
        <v>1</v>
      </c>
      <c r="E398" s="7">
        <f>IF(O398&gt;0,RANK(O398,(N398:P398,Q398:AE398)),0)</f>
        <v>2</v>
      </c>
      <c r="F398" s="7">
        <f t="shared" si="67"/>
        <v>3</v>
      </c>
      <c r="G398" s="53">
        <f t="shared" si="68"/>
        <v>145</v>
      </c>
      <c r="H398" s="56">
        <f t="shared" si="69"/>
        <v>0.10764662212323682</v>
      </c>
      <c r="I398" s="6"/>
      <c r="J398" s="2">
        <f t="shared" si="70"/>
        <v>0.52338530066815148</v>
      </c>
      <c r="K398" s="2">
        <f t="shared" si="71"/>
        <v>0.41573867854491464</v>
      </c>
      <c r="L398" s="2">
        <f t="shared" si="72"/>
        <v>2.8210838901262063E-2</v>
      </c>
      <c r="M398" s="2">
        <f t="shared" si="73"/>
        <v>3.2665181885671815E-2</v>
      </c>
      <c r="N398" s="1">
        <v>705</v>
      </c>
      <c r="O398" s="1">
        <v>560</v>
      </c>
      <c r="P398" s="1">
        <v>38</v>
      </c>
      <c r="Q398" s="1"/>
      <c r="R398" s="1"/>
      <c r="S398" s="1"/>
      <c r="T398" s="1">
        <v>8</v>
      </c>
      <c r="U398" s="1">
        <v>10</v>
      </c>
      <c r="V398" s="1">
        <v>26</v>
      </c>
      <c r="W398" s="1"/>
      <c r="X398" s="1"/>
      <c r="Y398" s="1"/>
      <c r="Z398" s="1"/>
      <c r="AA398" s="1"/>
      <c r="AB398" s="1"/>
      <c r="AG398" t="str">
        <f t="shared" si="74"/>
        <v>Poultney</v>
      </c>
      <c r="AH398" t="s">
        <v>104</v>
      </c>
      <c r="AI398">
        <v>1</v>
      </c>
      <c r="AK398" s="88">
        <v>50</v>
      </c>
      <c r="AL398" s="90">
        <v>21</v>
      </c>
      <c r="AM398" s="90">
        <v>85</v>
      </c>
      <c r="AN398" s="93">
        <v>56875</v>
      </c>
      <c r="AO398" s="93">
        <f t="shared" si="75"/>
        <v>50021</v>
      </c>
      <c r="AP398" s="7" t="s">
        <v>665</v>
      </c>
      <c r="AQ398">
        <f t="shared" si="76"/>
        <v>5056875</v>
      </c>
      <c r="AU398">
        <v>44.8</v>
      </c>
      <c r="AV398">
        <v>0.87</v>
      </c>
      <c r="AW398">
        <v>43.92</v>
      </c>
    </row>
    <row r="399" spans="1:49" hidden="1" outlineLevel="1">
      <c r="A399" t="s">
        <v>602</v>
      </c>
      <c r="B399" s="7" t="s">
        <v>320</v>
      </c>
      <c r="C399" s="1">
        <f t="shared" si="66"/>
        <v>1558</v>
      </c>
      <c r="D399" s="7">
        <f>IF(N399&gt;0, RANK(N399,(N399:P399,Q399:AE399)),0)</f>
        <v>1</v>
      </c>
      <c r="E399" s="7">
        <f>IF(O399&gt;0,RANK(O399,(N399:P399,Q399:AE399)),0)</f>
        <v>2</v>
      </c>
      <c r="F399" s="7">
        <f t="shared" si="67"/>
        <v>4</v>
      </c>
      <c r="G399" s="53">
        <f t="shared" si="68"/>
        <v>650</v>
      </c>
      <c r="H399" s="56">
        <f t="shared" si="69"/>
        <v>0.41720154043645702</v>
      </c>
      <c r="I399" s="6"/>
      <c r="J399" s="2">
        <f t="shared" si="70"/>
        <v>0.66046213093709882</v>
      </c>
      <c r="K399" s="2">
        <f t="shared" si="71"/>
        <v>0.24326059050064186</v>
      </c>
      <c r="L399" s="2">
        <f t="shared" si="72"/>
        <v>3.7227214377406934E-2</v>
      </c>
      <c r="M399" s="2">
        <f t="shared" si="73"/>
        <v>5.9050064184852383E-2</v>
      </c>
      <c r="N399" s="1">
        <v>1029</v>
      </c>
      <c r="O399" s="1">
        <v>379</v>
      </c>
      <c r="P399" s="1">
        <v>58</v>
      </c>
      <c r="Q399" s="1"/>
      <c r="R399" s="1"/>
      <c r="S399" s="1"/>
      <c r="T399" s="1">
        <v>14</v>
      </c>
      <c r="U399" s="1">
        <v>0</v>
      </c>
      <c r="V399" s="1">
        <v>78</v>
      </c>
      <c r="W399" s="1"/>
      <c r="X399" s="1"/>
      <c r="Y399" s="1"/>
      <c r="Z399" s="1"/>
      <c r="AA399" s="1"/>
      <c r="AB399" s="1"/>
      <c r="AG399" t="str">
        <f t="shared" si="74"/>
        <v>Pownal</v>
      </c>
      <c r="AH399" t="s">
        <v>321</v>
      </c>
      <c r="AI399">
        <v>1</v>
      </c>
      <c r="AK399" s="88">
        <v>50</v>
      </c>
      <c r="AL399" s="90">
        <v>3</v>
      </c>
      <c r="AM399" s="90">
        <v>35</v>
      </c>
      <c r="AN399" s="93">
        <v>57025</v>
      </c>
      <c r="AO399" s="93">
        <f t="shared" si="75"/>
        <v>50003</v>
      </c>
      <c r="AP399" s="7" t="s">
        <v>665</v>
      </c>
      <c r="AQ399">
        <f t="shared" si="76"/>
        <v>5057025</v>
      </c>
      <c r="AU399">
        <v>46.73</v>
      </c>
      <c r="AV399">
        <v>0.08</v>
      </c>
      <c r="AW399">
        <v>46.65</v>
      </c>
    </row>
    <row r="400" spans="1:49" hidden="1" outlineLevel="1">
      <c r="A400" t="s">
        <v>691</v>
      </c>
      <c r="B400" s="7" t="s">
        <v>320</v>
      </c>
      <c r="C400" s="1">
        <f t="shared" si="66"/>
        <v>798</v>
      </c>
      <c r="D400" s="7">
        <f>IF(N400&gt;0, RANK(N400,(N400:P400,Q400:AE400)),0)</f>
        <v>1</v>
      </c>
      <c r="E400" s="7">
        <f>IF(O400&gt;0,RANK(O400,(N400:P400,Q400:AE400)),0)</f>
        <v>2</v>
      </c>
      <c r="F400" s="7">
        <f t="shared" si="67"/>
        <v>4</v>
      </c>
      <c r="G400" s="53">
        <f t="shared" si="68"/>
        <v>53</v>
      </c>
      <c r="H400" s="56">
        <f t="shared" si="69"/>
        <v>6.6416040100250623E-2</v>
      </c>
      <c r="I400" s="6"/>
      <c r="J400" s="2">
        <f t="shared" si="70"/>
        <v>0.51127819548872178</v>
      </c>
      <c r="K400" s="2">
        <f t="shared" si="71"/>
        <v>0.44486215538847118</v>
      </c>
      <c r="L400" s="2">
        <f t="shared" si="72"/>
        <v>1.3784461152882205E-2</v>
      </c>
      <c r="M400" s="2">
        <f t="shared" si="73"/>
        <v>3.0075187969924838E-2</v>
      </c>
      <c r="N400" s="1">
        <v>408</v>
      </c>
      <c r="O400" s="1">
        <v>355</v>
      </c>
      <c r="P400" s="1">
        <v>11</v>
      </c>
      <c r="Q400" s="1"/>
      <c r="R400" s="1"/>
      <c r="S400" s="1"/>
      <c r="T400" s="1">
        <v>4</v>
      </c>
      <c r="U400" s="1">
        <v>2</v>
      </c>
      <c r="V400" s="1">
        <v>18</v>
      </c>
      <c r="W400" s="1"/>
      <c r="X400" s="1"/>
      <c r="Y400" s="1"/>
      <c r="Z400" s="1"/>
      <c r="AA400" s="1"/>
      <c r="AB400" s="1"/>
      <c r="AG400" t="str">
        <f t="shared" si="74"/>
        <v>Proctor</v>
      </c>
      <c r="AH400" t="s">
        <v>104</v>
      </c>
      <c r="AI400">
        <v>1</v>
      </c>
      <c r="AK400" s="88">
        <v>50</v>
      </c>
      <c r="AL400" s="90">
        <v>21</v>
      </c>
      <c r="AM400" s="90">
        <v>90</v>
      </c>
      <c r="AN400" s="93">
        <v>57250</v>
      </c>
      <c r="AO400" s="93">
        <f t="shared" si="75"/>
        <v>50021</v>
      </c>
      <c r="AP400" s="7" t="s">
        <v>665</v>
      </c>
      <c r="AQ400">
        <f t="shared" si="76"/>
        <v>5057250</v>
      </c>
      <c r="AU400">
        <v>7.6</v>
      </c>
      <c r="AV400">
        <v>0.03</v>
      </c>
      <c r="AW400">
        <v>7.56</v>
      </c>
    </row>
    <row r="401" spans="1:49" hidden="1" outlineLevel="1">
      <c r="A401" t="s">
        <v>692</v>
      </c>
      <c r="B401" s="7" t="s">
        <v>320</v>
      </c>
      <c r="C401" s="1">
        <f t="shared" si="66"/>
        <v>1272</v>
      </c>
      <c r="D401" s="7">
        <f>IF(N401&gt;0, RANK(N401,(N401:P401,Q401:AE401)),0)</f>
        <v>1</v>
      </c>
      <c r="E401" s="7">
        <f>IF(O401&gt;0,RANK(O401,(N401:P401,Q401:AE401)),0)</f>
        <v>2</v>
      </c>
      <c r="F401" s="7">
        <f t="shared" si="67"/>
        <v>3</v>
      </c>
      <c r="G401" s="53">
        <f t="shared" si="68"/>
        <v>853</v>
      </c>
      <c r="H401" s="56">
        <f t="shared" si="69"/>
        <v>0.67059748427672961</v>
      </c>
      <c r="I401" s="6"/>
      <c r="J401" s="2">
        <f t="shared" si="70"/>
        <v>0.81210691823899372</v>
      </c>
      <c r="K401" s="2">
        <f t="shared" si="71"/>
        <v>0.14150943396226415</v>
      </c>
      <c r="L401" s="2">
        <f t="shared" si="72"/>
        <v>2.5157232704402517E-2</v>
      </c>
      <c r="M401" s="2">
        <f t="shared" si="73"/>
        <v>2.1226415094339611E-2</v>
      </c>
      <c r="N401" s="1">
        <v>1033</v>
      </c>
      <c r="O401" s="1">
        <v>180</v>
      </c>
      <c r="P401" s="1">
        <v>32</v>
      </c>
      <c r="Q401" s="1"/>
      <c r="R401" s="1"/>
      <c r="S401" s="1"/>
      <c r="T401" s="1">
        <v>13</v>
      </c>
      <c r="U401" s="1">
        <v>1</v>
      </c>
      <c r="V401" s="1">
        <v>13</v>
      </c>
      <c r="W401" s="1"/>
      <c r="X401" s="1"/>
      <c r="Y401" s="1"/>
      <c r="Z401" s="1"/>
      <c r="AA401" s="1"/>
      <c r="AB401" s="1"/>
      <c r="AG401" t="str">
        <f t="shared" si="74"/>
        <v>Putney</v>
      </c>
      <c r="AH401" t="s">
        <v>105</v>
      </c>
      <c r="AI401">
        <v>1</v>
      </c>
      <c r="AK401" s="88">
        <v>50</v>
      </c>
      <c r="AL401" s="90">
        <v>25</v>
      </c>
      <c r="AM401" s="90">
        <v>65</v>
      </c>
      <c r="AN401" s="93">
        <v>57700</v>
      </c>
      <c r="AO401" s="93">
        <f t="shared" si="75"/>
        <v>50025</v>
      </c>
      <c r="AP401" s="7" t="s">
        <v>665</v>
      </c>
      <c r="AQ401">
        <f t="shared" si="76"/>
        <v>5057700</v>
      </c>
      <c r="AU401">
        <v>26.81</v>
      </c>
      <c r="AV401">
        <v>0.01</v>
      </c>
      <c r="AW401">
        <v>26.8</v>
      </c>
    </row>
    <row r="402" spans="1:49" hidden="1" outlineLevel="1">
      <c r="A402" t="s">
        <v>110</v>
      </c>
      <c r="B402" s="7" t="s">
        <v>320</v>
      </c>
      <c r="C402" s="1">
        <f t="shared" si="66"/>
        <v>2101</v>
      </c>
      <c r="D402" s="7">
        <f>IF(N402&gt;0, RANK(N402,(N402:P402,Q402:AE402)),0)</f>
        <v>1</v>
      </c>
      <c r="E402" s="7">
        <f>IF(O402&gt;0,RANK(O402,(N402:P402,Q402:AE402)),0)</f>
        <v>2</v>
      </c>
      <c r="F402" s="7">
        <f t="shared" si="67"/>
        <v>3</v>
      </c>
      <c r="G402" s="53">
        <f t="shared" si="68"/>
        <v>413</v>
      </c>
      <c r="H402" s="56">
        <f t="shared" si="69"/>
        <v>0.196573060447406</v>
      </c>
      <c r="I402" s="6"/>
      <c r="J402" s="2">
        <f t="shared" si="70"/>
        <v>0.5759162303664922</v>
      </c>
      <c r="K402" s="2">
        <f t="shared" si="71"/>
        <v>0.37934316991908618</v>
      </c>
      <c r="L402" s="2">
        <f t="shared" si="72"/>
        <v>2.1418372203712517E-2</v>
      </c>
      <c r="M402" s="2">
        <f t="shared" si="73"/>
        <v>2.3322227510709108E-2</v>
      </c>
      <c r="N402" s="1">
        <v>1210</v>
      </c>
      <c r="O402" s="1">
        <v>797</v>
      </c>
      <c r="P402" s="1">
        <v>45</v>
      </c>
      <c r="Q402" s="1"/>
      <c r="R402" s="1"/>
      <c r="S402" s="1"/>
      <c r="T402" s="1">
        <v>6</v>
      </c>
      <c r="U402" s="1">
        <v>2</v>
      </c>
      <c r="V402" s="1">
        <v>41</v>
      </c>
      <c r="W402" s="1"/>
      <c r="X402" s="1"/>
      <c r="Y402" s="1"/>
      <c r="Z402" s="1"/>
      <c r="AA402" s="1"/>
      <c r="AB402" s="1"/>
      <c r="AG402" t="str">
        <f t="shared" si="74"/>
        <v>Randolph</v>
      </c>
      <c r="AH402" t="s">
        <v>983</v>
      </c>
      <c r="AI402">
        <v>1</v>
      </c>
      <c r="AK402" s="88">
        <v>50</v>
      </c>
      <c r="AL402" s="90">
        <v>17</v>
      </c>
      <c r="AM402" s="90">
        <v>45</v>
      </c>
      <c r="AN402" s="93">
        <v>58075</v>
      </c>
      <c r="AO402" s="93">
        <f t="shared" si="75"/>
        <v>50017</v>
      </c>
      <c r="AP402" s="7" t="s">
        <v>665</v>
      </c>
      <c r="AQ402">
        <f t="shared" si="76"/>
        <v>5058075</v>
      </c>
      <c r="AU402">
        <v>47.9</v>
      </c>
      <c r="AV402">
        <v>0.04</v>
      </c>
      <c r="AW402">
        <v>47.86</v>
      </c>
    </row>
    <row r="403" spans="1:49" hidden="1" outlineLevel="1">
      <c r="A403" t="s">
        <v>950</v>
      </c>
      <c r="B403" s="7" t="s">
        <v>320</v>
      </c>
      <c r="C403" s="1">
        <f t="shared" si="66"/>
        <v>368</v>
      </c>
      <c r="D403" s="7">
        <f>IF(N403&gt;0, RANK(N403,(N403:P403,Q403:AE403)),0)</f>
        <v>1</v>
      </c>
      <c r="E403" s="7">
        <f>IF(O403&gt;0,RANK(O403,(N403:P403,Q403:AE403)),0)</f>
        <v>2</v>
      </c>
      <c r="F403" s="7">
        <f t="shared" si="67"/>
        <v>4</v>
      </c>
      <c r="G403" s="53">
        <f t="shared" si="68"/>
        <v>138</v>
      </c>
      <c r="H403" s="56">
        <f t="shared" si="69"/>
        <v>0.375</v>
      </c>
      <c r="I403" s="6"/>
      <c r="J403" s="2">
        <f t="shared" si="70"/>
        <v>0.65489130434782605</v>
      </c>
      <c r="K403" s="2">
        <f t="shared" si="71"/>
        <v>0.27989130434782611</v>
      </c>
      <c r="L403" s="2">
        <f t="shared" si="72"/>
        <v>1.6304347826086956E-2</v>
      </c>
      <c r="M403" s="2">
        <f t="shared" si="73"/>
        <v>4.8913043478260879E-2</v>
      </c>
      <c r="N403" s="1">
        <v>241</v>
      </c>
      <c r="O403" s="1">
        <v>103</v>
      </c>
      <c r="P403" s="1">
        <v>6</v>
      </c>
      <c r="Q403" s="1"/>
      <c r="R403" s="1"/>
      <c r="S403" s="1"/>
      <c r="T403" s="1">
        <v>0</v>
      </c>
      <c r="U403" s="1">
        <v>0</v>
      </c>
      <c r="V403" s="1">
        <v>18</v>
      </c>
      <c r="W403" s="1"/>
      <c r="X403" s="1"/>
      <c r="Y403" s="1"/>
      <c r="Z403" s="1"/>
      <c r="AA403" s="1"/>
      <c r="AB403" s="1"/>
      <c r="AG403" t="str">
        <f t="shared" si="74"/>
        <v>Reading</v>
      </c>
      <c r="AH403" t="s">
        <v>106</v>
      </c>
      <c r="AI403">
        <v>1</v>
      </c>
      <c r="AK403" s="88">
        <v>50</v>
      </c>
      <c r="AL403" s="90">
        <v>27</v>
      </c>
      <c r="AM403" s="90">
        <v>70</v>
      </c>
      <c r="AN403" s="93">
        <v>58375</v>
      </c>
      <c r="AO403" s="93">
        <f t="shared" si="75"/>
        <v>50027</v>
      </c>
      <c r="AP403" s="7" t="s">
        <v>665</v>
      </c>
      <c r="AQ403">
        <f t="shared" si="76"/>
        <v>5058375</v>
      </c>
      <c r="AU403">
        <v>41.66</v>
      </c>
      <c r="AV403">
        <v>0.17</v>
      </c>
      <c r="AW403">
        <v>41.5</v>
      </c>
    </row>
    <row r="404" spans="1:49" hidden="1" outlineLevel="1">
      <c r="A404" t="s">
        <v>693</v>
      </c>
      <c r="B404" s="7" t="s">
        <v>320</v>
      </c>
      <c r="C404" s="1">
        <f t="shared" si="66"/>
        <v>350</v>
      </c>
      <c r="D404" s="7">
        <f>IF(N404&gt;0, RANK(N404,(N404:P404,Q404:AE404)),0)</f>
        <v>1</v>
      </c>
      <c r="E404" s="7">
        <f>IF(O404&gt;0,RANK(O404,(N404:P404,Q404:AE404)),0)</f>
        <v>2</v>
      </c>
      <c r="F404" s="7">
        <f t="shared" si="67"/>
        <v>3</v>
      </c>
      <c r="G404" s="53">
        <f t="shared" si="68"/>
        <v>110</v>
      </c>
      <c r="H404" s="56">
        <f t="shared" si="69"/>
        <v>0.31428571428571428</v>
      </c>
      <c r="I404" s="6"/>
      <c r="J404" s="2">
        <f t="shared" si="70"/>
        <v>0.60571428571428576</v>
      </c>
      <c r="K404" s="2">
        <f t="shared" si="71"/>
        <v>0.29142857142857143</v>
      </c>
      <c r="L404" s="2">
        <f t="shared" si="72"/>
        <v>4.2857142857142858E-2</v>
      </c>
      <c r="M404" s="2">
        <f t="shared" si="73"/>
        <v>5.9999999999999956E-2</v>
      </c>
      <c r="N404" s="1">
        <v>212</v>
      </c>
      <c r="O404" s="1">
        <v>102</v>
      </c>
      <c r="P404" s="1">
        <v>15</v>
      </c>
      <c r="Q404" s="1"/>
      <c r="R404" s="1"/>
      <c r="S404" s="1"/>
      <c r="T404" s="1">
        <v>8</v>
      </c>
      <c r="U404" s="1">
        <v>0</v>
      </c>
      <c r="V404" s="1">
        <v>13</v>
      </c>
      <c r="W404" s="1"/>
      <c r="X404" s="1"/>
      <c r="Y404" s="1"/>
      <c r="Z404" s="1"/>
      <c r="AA404" s="1"/>
      <c r="AB404" s="1"/>
      <c r="AG404" t="str">
        <f t="shared" si="74"/>
        <v>Readsboro</v>
      </c>
      <c r="AH404" t="s">
        <v>321</v>
      </c>
      <c r="AI404">
        <v>1</v>
      </c>
      <c r="AK404" s="88">
        <v>50</v>
      </c>
      <c r="AL404" s="90">
        <v>3</v>
      </c>
      <c r="AM404" s="90">
        <v>40</v>
      </c>
      <c r="AN404" s="93">
        <v>58600</v>
      </c>
      <c r="AO404" s="93">
        <f t="shared" si="75"/>
        <v>50003</v>
      </c>
      <c r="AP404" s="7" t="s">
        <v>665</v>
      </c>
      <c r="AQ404">
        <f t="shared" si="76"/>
        <v>5058600</v>
      </c>
      <c r="AU404">
        <v>36.47</v>
      </c>
      <c r="AV404">
        <v>0.1</v>
      </c>
      <c r="AW404">
        <v>36.369999999999997</v>
      </c>
    </row>
    <row r="405" spans="1:49" hidden="1" outlineLevel="1">
      <c r="A405" t="s">
        <v>694</v>
      </c>
      <c r="B405" s="7" t="s">
        <v>320</v>
      </c>
      <c r="C405" s="1">
        <f t="shared" si="66"/>
        <v>766</v>
      </c>
      <c r="D405" s="7">
        <f>IF(N405&gt;0, RANK(N405,(N405:P405,Q405:AE405)),0)</f>
        <v>1</v>
      </c>
      <c r="E405" s="7">
        <f>IF(O405&gt;0,RANK(O405,(N405:P405,Q405:AE405)),0)</f>
        <v>2</v>
      </c>
      <c r="F405" s="7">
        <f t="shared" si="67"/>
        <v>3</v>
      </c>
      <c r="G405" s="53">
        <f t="shared" si="68"/>
        <v>23</v>
      </c>
      <c r="H405" s="56">
        <f t="shared" si="69"/>
        <v>3.0026109660574413E-2</v>
      </c>
      <c r="I405" s="6"/>
      <c r="J405" s="2">
        <f t="shared" si="70"/>
        <v>0.49738903394255873</v>
      </c>
      <c r="K405" s="2">
        <f t="shared" si="71"/>
        <v>0.46736292428198434</v>
      </c>
      <c r="L405" s="2">
        <f t="shared" si="72"/>
        <v>1.4360313315926894E-2</v>
      </c>
      <c r="M405" s="2">
        <f t="shared" si="73"/>
        <v>2.0887728459530033E-2</v>
      </c>
      <c r="N405" s="1">
        <v>381</v>
      </c>
      <c r="O405" s="1">
        <v>358</v>
      </c>
      <c r="P405" s="1">
        <v>11</v>
      </c>
      <c r="Q405" s="1"/>
      <c r="R405" s="1"/>
      <c r="S405" s="1"/>
      <c r="T405" s="1">
        <v>5</v>
      </c>
      <c r="U405" s="1">
        <v>1</v>
      </c>
      <c r="V405" s="1">
        <v>10</v>
      </c>
      <c r="W405" s="1"/>
      <c r="X405" s="1"/>
      <c r="Y405" s="1"/>
      <c r="Z405" s="1"/>
      <c r="AA405" s="1"/>
      <c r="AB405" s="1"/>
      <c r="AG405" t="str">
        <f t="shared" si="74"/>
        <v>Richford</v>
      </c>
      <c r="AH405" t="s">
        <v>37</v>
      </c>
      <c r="AI405">
        <v>1</v>
      </c>
      <c r="AK405" s="88">
        <v>50</v>
      </c>
      <c r="AL405" s="90">
        <v>11</v>
      </c>
      <c r="AM405" s="90">
        <v>60</v>
      </c>
      <c r="AN405" s="93">
        <v>59125</v>
      </c>
      <c r="AO405" s="93">
        <f t="shared" si="75"/>
        <v>50011</v>
      </c>
      <c r="AP405" s="7" t="s">
        <v>665</v>
      </c>
      <c r="AQ405">
        <f t="shared" si="76"/>
        <v>5059125</v>
      </c>
      <c r="AU405">
        <v>43.28</v>
      </c>
      <c r="AV405">
        <v>0.02</v>
      </c>
      <c r="AW405">
        <v>43.25</v>
      </c>
    </row>
    <row r="406" spans="1:49" hidden="1" outlineLevel="1">
      <c r="A406" t="s">
        <v>676</v>
      </c>
      <c r="B406" s="7" t="s">
        <v>320</v>
      </c>
      <c r="C406" s="1">
        <f t="shared" si="66"/>
        <v>2379</v>
      </c>
      <c r="D406" s="7">
        <f>IF(N406&gt;0, RANK(N406,(N406:P406,Q406:AE406)),0)</f>
        <v>1</v>
      </c>
      <c r="E406" s="7">
        <f>IF(O406&gt;0,RANK(O406,(N406:P406,Q406:AE406)),0)</f>
        <v>2</v>
      </c>
      <c r="F406" s="7">
        <f t="shared" si="67"/>
        <v>3</v>
      </c>
      <c r="G406" s="53">
        <f t="shared" si="68"/>
        <v>694</v>
      </c>
      <c r="H406" s="56">
        <f t="shared" si="69"/>
        <v>0.29171920975199661</v>
      </c>
      <c r="I406" s="6"/>
      <c r="J406" s="2">
        <f t="shared" si="70"/>
        <v>0.63009667927700719</v>
      </c>
      <c r="K406" s="2">
        <f t="shared" si="71"/>
        <v>0.33837746952501052</v>
      </c>
      <c r="L406" s="2">
        <f t="shared" si="72"/>
        <v>1.3871374527112233E-2</v>
      </c>
      <c r="M406" s="2">
        <f t="shared" si="73"/>
        <v>1.7654476670870056E-2</v>
      </c>
      <c r="N406" s="1">
        <v>1499</v>
      </c>
      <c r="O406" s="1">
        <v>805</v>
      </c>
      <c r="P406" s="1">
        <v>33</v>
      </c>
      <c r="Q406" s="1"/>
      <c r="R406" s="1"/>
      <c r="S406" s="1"/>
      <c r="T406" s="1">
        <v>5</v>
      </c>
      <c r="U406" s="1">
        <v>4</v>
      </c>
      <c r="V406" s="1">
        <v>33</v>
      </c>
      <c r="W406" s="1"/>
      <c r="X406" s="1"/>
      <c r="Y406" s="1"/>
      <c r="Z406" s="1"/>
      <c r="AA406" s="1"/>
      <c r="AB406" s="1"/>
      <c r="AG406" t="str">
        <f t="shared" si="74"/>
        <v>Richmond</v>
      </c>
      <c r="AH406" t="s">
        <v>323</v>
      </c>
      <c r="AI406">
        <v>1</v>
      </c>
      <c r="AK406" s="88">
        <v>50</v>
      </c>
      <c r="AL406" s="90">
        <v>7</v>
      </c>
      <c r="AM406" s="90">
        <v>55</v>
      </c>
      <c r="AN406" s="93">
        <v>59275</v>
      </c>
      <c r="AO406" s="93">
        <f t="shared" si="75"/>
        <v>50007</v>
      </c>
      <c r="AP406" s="7" t="s">
        <v>665</v>
      </c>
      <c r="AQ406">
        <f t="shared" si="76"/>
        <v>5059275</v>
      </c>
      <c r="AU406">
        <v>32.33</v>
      </c>
      <c r="AV406">
        <v>0.49</v>
      </c>
      <c r="AW406">
        <v>31.84</v>
      </c>
    </row>
    <row r="407" spans="1:49" hidden="1" outlineLevel="1">
      <c r="A407" t="s">
        <v>695</v>
      </c>
      <c r="B407" s="7" t="s">
        <v>320</v>
      </c>
      <c r="C407" s="1">
        <f t="shared" si="66"/>
        <v>329</v>
      </c>
      <c r="D407" s="7">
        <f>IF(N407&gt;0, RANK(N407,(N407:P407,Q407:AE407)),0)</f>
        <v>1</v>
      </c>
      <c r="E407" s="7">
        <f>IF(O407&gt;0,RANK(O407,(N407:P407,Q407:AE407)),0)</f>
        <v>2</v>
      </c>
      <c r="F407" s="7">
        <f t="shared" si="67"/>
        <v>3</v>
      </c>
      <c r="G407" s="53">
        <f t="shared" si="68"/>
        <v>153</v>
      </c>
      <c r="H407" s="56">
        <f t="shared" si="69"/>
        <v>0.46504559270516715</v>
      </c>
      <c r="I407" s="6"/>
      <c r="J407" s="2">
        <f t="shared" si="70"/>
        <v>0.69604863221884494</v>
      </c>
      <c r="K407" s="2">
        <f t="shared" si="71"/>
        <v>0.23100303951367782</v>
      </c>
      <c r="L407" s="2">
        <f t="shared" si="72"/>
        <v>5.7750759878419454E-2</v>
      </c>
      <c r="M407" s="2">
        <f t="shared" si="73"/>
        <v>1.5197568389057788E-2</v>
      </c>
      <c r="N407" s="1">
        <v>229</v>
      </c>
      <c r="O407" s="1">
        <v>76</v>
      </c>
      <c r="P407" s="1">
        <v>19</v>
      </c>
      <c r="Q407" s="1"/>
      <c r="R407" s="1"/>
      <c r="S407" s="1"/>
      <c r="T407" s="1">
        <v>2</v>
      </c>
      <c r="U407" s="1">
        <v>1</v>
      </c>
      <c r="V407" s="1">
        <v>2</v>
      </c>
      <c r="W407" s="1"/>
      <c r="X407" s="1"/>
      <c r="Y407" s="1"/>
      <c r="Z407" s="1"/>
      <c r="AA407" s="1"/>
      <c r="AB407" s="1"/>
      <c r="AG407" t="str">
        <f t="shared" si="74"/>
        <v>Ripton</v>
      </c>
      <c r="AH407" t="s">
        <v>319</v>
      </c>
      <c r="AI407">
        <v>1</v>
      </c>
      <c r="AK407" s="88">
        <v>50</v>
      </c>
      <c r="AL407" s="90">
        <v>1</v>
      </c>
      <c r="AM407" s="90">
        <v>80</v>
      </c>
      <c r="AN407" s="93">
        <v>59650</v>
      </c>
      <c r="AO407" s="93">
        <f t="shared" si="75"/>
        <v>50001</v>
      </c>
      <c r="AP407" s="7" t="s">
        <v>665</v>
      </c>
      <c r="AQ407">
        <f t="shared" si="76"/>
        <v>5059650</v>
      </c>
      <c r="AU407">
        <v>49.53</v>
      </c>
      <c r="AV407">
        <v>0.01</v>
      </c>
      <c r="AW407">
        <v>49.52</v>
      </c>
    </row>
    <row r="408" spans="1:49" hidden="1" outlineLevel="1">
      <c r="A408" t="s">
        <v>951</v>
      </c>
      <c r="B408" s="7" t="s">
        <v>320</v>
      </c>
      <c r="C408" s="1">
        <f t="shared" si="66"/>
        <v>649</v>
      </c>
      <c r="D408" s="7">
        <f>IF(N408&gt;0, RANK(N408,(N408:P408,Q408:AE408)),0)</f>
        <v>1</v>
      </c>
      <c r="E408" s="7">
        <f>IF(O408&gt;0,RANK(O408,(N408:P408,Q408:AE408)),0)</f>
        <v>2</v>
      </c>
      <c r="F408" s="7">
        <f t="shared" si="67"/>
        <v>3</v>
      </c>
      <c r="G408" s="53">
        <f t="shared" si="68"/>
        <v>253</v>
      </c>
      <c r="H408" s="56">
        <f t="shared" si="69"/>
        <v>0.38983050847457629</v>
      </c>
      <c r="I408" s="6"/>
      <c r="J408" s="2">
        <f t="shared" si="70"/>
        <v>0.67026194144838214</v>
      </c>
      <c r="K408" s="2">
        <f t="shared" si="71"/>
        <v>0.28043143297380585</v>
      </c>
      <c r="L408" s="2">
        <f t="shared" si="72"/>
        <v>1.6949152542372881E-2</v>
      </c>
      <c r="M408" s="2">
        <f t="shared" si="73"/>
        <v>3.2357473035439135E-2</v>
      </c>
      <c r="N408" s="1">
        <v>435</v>
      </c>
      <c r="O408" s="1">
        <v>182</v>
      </c>
      <c r="P408" s="1">
        <v>11</v>
      </c>
      <c r="Q408" s="1"/>
      <c r="R408" s="1"/>
      <c r="S408" s="1"/>
      <c r="T408" s="1">
        <v>7</v>
      </c>
      <c r="U408" s="1">
        <v>4</v>
      </c>
      <c r="V408" s="1">
        <v>10</v>
      </c>
      <c r="W408" s="1"/>
      <c r="X408" s="1"/>
      <c r="Y408" s="1"/>
      <c r="Z408" s="1"/>
      <c r="AA408" s="1"/>
      <c r="AB408" s="1"/>
      <c r="AG408" t="str">
        <f t="shared" si="74"/>
        <v>Rochester</v>
      </c>
      <c r="AH408" t="s">
        <v>106</v>
      </c>
      <c r="AI408">
        <v>1</v>
      </c>
      <c r="AK408" s="88">
        <v>50</v>
      </c>
      <c r="AL408" s="90">
        <v>27</v>
      </c>
      <c r="AM408" s="90">
        <v>75</v>
      </c>
      <c r="AN408" s="93">
        <v>60100</v>
      </c>
      <c r="AO408" s="93">
        <f t="shared" si="75"/>
        <v>50027</v>
      </c>
      <c r="AP408" s="7" t="s">
        <v>665</v>
      </c>
      <c r="AQ408">
        <f t="shared" si="76"/>
        <v>5060100</v>
      </c>
      <c r="AU408">
        <v>56.22</v>
      </c>
      <c r="AV408">
        <v>0.05</v>
      </c>
      <c r="AW408">
        <v>56.17</v>
      </c>
    </row>
    <row r="409" spans="1:49" hidden="1" outlineLevel="1">
      <c r="A409" t="s">
        <v>294</v>
      </c>
      <c r="B409" s="7" t="s">
        <v>320</v>
      </c>
      <c r="C409" s="1">
        <f t="shared" si="66"/>
        <v>2069</v>
      </c>
      <c r="D409" s="7">
        <f>IF(N409&gt;0, RANK(N409,(N409:P409,Q409:AE409)),0)</f>
        <v>1</v>
      </c>
      <c r="E409" s="7">
        <f>IF(O409&gt;0,RANK(O409,(N409:P409,Q409:AE409)),0)</f>
        <v>2</v>
      </c>
      <c r="F409" s="7">
        <f t="shared" si="67"/>
        <v>3</v>
      </c>
      <c r="G409" s="53">
        <f t="shared" si="68"/>
        <v>959</v>
      </c>
      <c r="H409" s="56">
        <f t="shared" si="69"/>
        <v>0.46350894151764138</v>
      </c>
      <c r="I409" s="6"/>
      <c r="J409" s="2">
        <f t="shared" si="70"/>
        <v>0.69260512324794588</v>
      </c>
      <c r="K409" s="2">
        <f t="shared" si="71"/>
        <v>0.22909618173030449</v>
      </c>
      <c r="L409" s="2">
        <f t="shared" si="72"/>
        <v>3.3832769453842435E-2</v>
      </c>
      <c r="M409" s="2">
        <f t="shared" si="73"/>
        <v>4.4465925567907197E-2</v>
      </c>
      <c r="N409" s="1">
        <v>1433</v>
      </c>
      <c r="O409" s="1">
        <v>474</v>
      </c>
      <c r="P409" s="1">
        <v>70</v>
      </c>
      <c r="Q409" s="1"/>
      <c r="R409" s="1"/>
      <c r="S409" s="1"/>
      <c r="T409" s="1">
        <v>19</v>
      </c>
      <c r="U409" s="1">
        <v>7</v>
      </c>
      <c r="V409" s="1">
        <v>66</v>
      </c>
      <c r="W409" s="1"/>
      <c r="X409" s="1"/>
      <c r="Y409" s="1"/>
      <c r="Z409" s="1"/>
      <c r="AA409" s="1"/>
      <c r="AB409" s="1"/>
      <c r="AG409" t="str">
        <f t="shared" si="74"/>
        <v>Rockingham</v>
      </c>
      <c r="AH409" t="s">
        <v>105</v>
      </c>
      <c r="AI409">
        <v>1</v>
      </c>
      <c r="AK409" s="88">
        <v>50</v>
      </c>
      <c r="AL409" s="90">
        <v>25</v>
      </c>
      <c r="AM409" s="90">
        <v>70</v>
      </c>
      <c r="AN409" s="93">
        <v>60250</v>
      </c>
      <c r="AO409" s="93">
        <f t="shared" si="75"/>
        <v>50025</v>
      </c>
      <c r="AP409" s="7" t="s">
        <v>665</v>
      </c>
      <c r="AQ409">
        <f t="shared" si="76"/>
        <v>5060250</v>
      </c>
      <c r="AU409">
        <v>42.31</v>
      </c>
      <c r="AV409">
        <v>0.41</v>
      </c>
      <c r="AW409">
        <v>41.9</v>
      </c>
    </row>
    <row r="410" spans="1:49" hidden="1" outlineLevel="1">
      <c r="A410" t="s">
        <v>231</v>
      </c>
      <c r="B410" s="7" t="s">
        <v>320</v>
      </c>
      <c r="C410" s="1">
        <f t="shared" si="66"/>
        <v>330</v>
      </c>
      <c r="D410" s="7">
        <f>IF(N410&gt;0, RANK(N410,(N410:P410,Q410:AE410)),0)</f>
        <v>1</v>
      </c>
      <c r="E410" s="7">
        <f>IF(O410&gt;0,RANK(O410,(N410:P410,Q410:AE410)),0)</f>
        <v>2</v>
      </c>
      <c r="F410" s="7">
        <f t="shared" si="67"/>
        <v>3</v>
      </c>
      <c r="G410" s="53">
        <f t="shared" si="68"/>
        <v>68</v>
      </c>
      <c r="H410" s="56">
        <f t="shared" si="69"/>
        <v>0.20606060606060606</v>
      </c>
      <c r="I410" s="6"/>
      <c r="J410" s="2">
        <f t="shared" si="70"/>
        <v>0.56666666666666665</v>
      </c>
      <c r="K410" s="2">
        <f t="shared" si="71"/>
        <v>0.3606060606060606</v>
      </c>
      <c r="L410" s="2">
        <f t="shared" si="72"/>
        <v>3.0303030303030304E-2</v>
      </c>
      <c r="M410" s="2">
        <f t="shared" si="73"/>
        <v>4.2424242424242448E-2</v>
      </c>
      <c r="N410" s="1">
        <v>187</v>
      </c>
      <c r="O410" s="1">
        <v>119</v>
      </c>
      <c r="P410" s="1">
        <v>10</v>
      </c>
      <c r="Q410" s="1"/>
      <c r="R410" s="1"/>
      <c r="S410" s="1"/>
      <c r="T410" s="1">
        <v>4</v>
      </c>
      <c r="U410" s="1">
        <v>2</v>
      </c>
      <c r="V410" s="1">
        <v>8</v>
      </c>
      <c r="W410" s="1"/>
      <c r="X410" s="1"/>
      <c r="Y410" s="1"/>
      <c r="Z410" s="1"/>
      <c r="AA410" s="1"/>
      <c r="AB410" s="1"/>
      <c r="AG410" t="str">
        <f t="shared" si="74"/>
        <v>Roxbury</v>
      </c>
      <c r="AH410" t="s">
        <v>393</v>
      </c>
      <c r="AI410">
        <v>1</v>
      </c>
      <c r="AK410" s="88">
        <v>50</v>
      </c>
      <c r="AL410" s="90">
        <v>23</v>
      </c>
      <c r="AM410" s="90">
        <v>75</v>
      </c>
      <c r="AN410" s="93">
        <v>60625</v>
      </c>
      <c r="AO410" s="93">
        <f t="shared" si="75"/>
        <v>50023</v>
      </c>
      <c r="AP410" s="7" t="s">
        <v>665</v>
      </c>
      <c r="AQ410">
        <f t="shared" si="76"/>
        <v>5060625</v>
      </c>
      <c r="AU410">
        <v>41.83</v>
      </c>
      <c r="AV410">
        <v>0.04</v>
      </c>
      <c r="AW410">
        <v>41.79</v>
      </c>
    </row>
    <row r="411" spans="1:49" hidden="1" outlineLevel="1">
      <c r="A411" t="s">
        <v>696</v>
      </c>
      <c r="B411" s="7" t="s">
        <v>320</v>
      </c>
      <c r="C411" s="1">
        <f t="shared" si="66"/>
        <v>1260</v>
      </c>
      <c r="D411" s="7">
        <f>IF(N411&gt;0, RANK(N411,(N411:P411,Q411:AE411)),0)</f>
        <v>1</v>
      </c>
      <c r="E411" s="7">
        <f>IF(O411&gt;0,RANK(O411,(N411:P411,Q411:AE411)),0)</f>
        <v>2</v>
      </c>
      <c r="F411" s="7">
        <f t="shared" si="67"/>
        <v>3</v>
      </c>
      <c r="G411" s="53">
        <f t="shared" si="68"/>
        <v>227</v>
      </c>
      <c r="H411" s="56">
        <f t="shared" si="69"/>
        <v>0.18015873015873016</v>
      </c>
      <c r="I411" s="6"/>
      <c r="J411" s="2">
        <f t="shared" si="70"/>
        <v>0.56031746031746033</v>
      </c>
      <c r="K411" s="2">
        <f t="shared" si="71"/>
        <v>0.38015873015873014</v>
      </c>
      <c r="L411" s="2">
        <f t="shared" si="72"/>
        <v>3.3333333333333333E-2</v>
      </c>
      <c r="M411" s="2">
        <f t="shared" si="73"/>
        <v>2.6190476190476202E-2</v>
      </c>
      <c r="N411" s="1">
        <v>706</v>
      </c>
      <c r="O411" s="1">
        <v>479</v>
      </c>
      <c r="P411" s="1">
        <v>42</v>
      </c>
      <c r="Q411" s="1"/>
      <c r="R411" s="1"/>
      <c r="S411" s="1"/>
      <c r="T411" s="1">
        <v>4</v>
      </c>
      <c r="U411" s="1">
        <v>1</v>
      </c>
      <c r="V411" s="1">
        <v>28</v>
      </c>
      <c r="W411" s="1"/>
      <c r="X411" s="1"/>
      <c r="Y411" s="1"/>
      <c r="Z411" s="1"/>
      <c r="AA411" s="1"/>
      <c r="AB411" s="1"/>
      <c r="AG411" t="str">
        <f t="shared" si="74"/>
        <v>Royalton</v>
      </c>
      <c r="AH411" t="s">
        <v>106</v>
      </c>
      <c r="AI411">
        <v>1</v>
      </c>
      <c r="AK411" s="88">
        <v>50</v>
      </c>
      <c r="AL411" s="90">
        <v>27</v>
      </c>
      <c r="AM411" s="90">
        <v>80</v>
      </c>
      <c r="AN411" s="93">
        <v>60850</v>
      </c>
      <c r="AO411" s="93">
        <f t="shared" si="75"/>
        <v>50027</v>
      </c>
      <c r="AP411" s="7" t="s">
        <v>665</v>
      </c>
      <c r="AQ411">
        <f t="shared" si="76"/>
        <v>5060850</v>
      </c>
      <c r="AU411">
        <v>40.94</v>
      </c>
      <c r="AV411">
        <v>0.51</v>
      </c>
      <c r="AW411">
        <v>40.43</v>
      </c>
    </row>
    <row r="412" spans="1:49" hidden="1" outlineLevel="1">
      <c r="A412" t="s">
        <v>697</v>
      </c>
      <c r="B412" s="7" t="s">
        <v>320</v>
      </c>
      <c r="C412" s="1">
        <f t="shared" si="66"/>
        <v>378</v>
      </c>
      <c r="D412" s="7">
        <f>IF(N412&gt;0, RANK(N412,(N412:P412,Q412:AE412)),0)</f>
        <v>1</v>
      </c>
      <c r="E412" s="7">
        <f>IF(O412&gt;0,RANK(O412,(N412:P412,Q412:AE412)),0)</f>
        <v>2</v>
      </c>
      <c r="F412" s="7">
        <f t="shared" si="67"/>
        <v>3</v>
      </c>
      <c r="G412" s="53">
        <f t="shared" si="68"/>
        <v>93</v>
      </c>
      <c r="H412" s="56">
        <f t="shared" si="69"/>
        <v>0.24603174603174602</v>
      </c>
      <c r="I412" s="6"/>
      <c r="J412" s="2">
        <f t="shared" si="70"/>
        <v>0.59788359788359791</v>
      </c>
      <c r="K412" s="2">
        <f t="shared" si="71"/>
        <v>0.35185185185185186</v>
      </c>
      <c r="L412" s="2">
        <f t="shared" si="72"/>
        <v>2.1164021164021163E-2</v>
      </c>
      <c r="M412" s="2">
        <f t="shared" si="73"/>
        <v>2.9100529100529071E-2</v>
      </c>
      <c r="N412" s="1">
        <v>226</v>
      </c>
      <c r="O412" s="1">
        <v>133</v>
      </c>
      <c r="P412" s="1">
        <v>8</v>
      </c>
      <c r="Q412" s="1"/>
      <c r="R412" s="1"/>
      <c r="S412" s="1"/>
      <c r="T412" s="1">
        <v>3</v>
      </c>
      <c r="U412" s="1">
        <v>1</v>
      </c>
      <c r="V412" s="1">
        <v>7</v>
      </c>
      <c r="W412" s="1"/>
      <c r="X412" s="1"/>
      <c r="Y412" s="1"/>
      <c r="Z412" s="1"/>
      <c r="AA412" s="1"/>
      <c r="AB412" s="1"/>
      <c r="AG412" t="str">
        <f t="shared" si="74"/>
        <v>Rupert</v>
      </c>
      <c r="AH412" t="s">
        <v>321</v>
      </c>
      <c r="AI412">
        <v>1</v>
      </c>
      <c r="AK412" s="88">
        <v>50</v>
      </c>
      <c r="AL412" s="90">
        <v>3</v>
      </c>
      <c r="AM412" s="90">
        <v>45</v>
      </c>
      <c r="AN412" s="93">
        <v>61000</v>
      </c>
      <c r="AO412" s="93">
        <f t="shared" si="75"/>
        <v>50003</v>
      </c>
      <c r="AP412" s="7" t="s">
        <v>665</v>
      </c>
      <c r="AQ412">
        <f t="shared" si="76"/>
        <v>5061000</v>
      </c>
      <c r="AU412">
        <v>44.6</v>
      </c>
      <c r="AV412">
        <v>0.01</v>
      </c>
      <c r="AW412">
        <v>44.6</v>
      </c>
    </row>
    <row r="413" spans="1:49" hidden="1" outlineLevel="1">
      <c r="A413" t="s">
        <v>104</v>
      </c>
      <c r="B413" s="7" t="s">
        <v>320</v>
      </c>
      <c r="C413" s="1">
        <f t="shared" si="66"/>
        <v>6757</v>
      </c>
      <c r="D413" s="7">
        <f>IF(N413&gt;0, RANK(N413,(N413:P413,Q413:AE413)),0)</f>
        <v>1</v>
      </c>
      <c r="E413" s="7">
        <f>IF(O413&gt;0,RANK(O413,(N413:P413,Q413:AE413)),0)</f>
        <v>2</v>
      </c>
      <c r="F413" s="7">
        <f t="shared" si="67"/>
        <v>3</v>
      </c>
      <c r="G413" s="53">
        <f t="shared" si="68"/>
        <v>632</v>
      </c>
      <c r="H413" s="56">
        <f t="shared" si="69"/>
        <v>9.3532632825218287E-2</v>
      </c>
      <c r="I413" s="6"/>
      <c r="J413" s="2">
        <f t="shared" si="70"/>
        <v>0.5224211928370579</v>
      </c>
      <c r="K413" s="2">
        <f t="shared" si="71"/>
        <v>0.42888856001183956</v>
      </c>
      <c r="L413" s="2">
        <f t="shared" si="72"/>
        <v>1.9979280745893148E-2</v>
      </c>
      <c r="M413" s="2">
        <f t="shared" si="73"/>
        <v>2.8710966405209391E-2</v>
      </c>
      <c r="N413" s="1">
        <v>3530</v>
      </c>
      <c r="O413" s="1">
        <v>2898</v>
      </c>
      <c r="P413" s="1">
        <v>135</v>
      </c>
      <c r="Q413" s="1"/>
      <c r="R413" s="1"/>
      <c r="S413" s="1"/>
      <c r="T413" s="1">
        <v>24</v>
      </c>
      <c r="U413" s="1">
        <v>35</v>
      </c>
      <c r="V413" s="1">
        <v>135</v>
      </c>
      <c r="W413" s="1"/>
      <c r="X413" s="1"/>
      <c r="Y413" s="1"/>
      <c r="Z413" s="1"/>
      <c r="AA413" s="1"/>
      <c r="AB413" s="1"/>
      <c r="AG413" t="str">
        <f t="shared" si="74"/>
        <v>Rutland</v>
      </c>
      <c r="AH413" t="s">
        <v>104</v>
      </c>
      <c r="AI413">
        <v>1</v>
      </c>
      <c r="AK413" s="88">
        <v>50</v>
      </c>
      <c r="AL413" s="90">
        <v>21</v>
      </c>
      <c r="AM413" s="90">
        <v>95</v>
      </c>
      <c r="AN413" s="93">
        <v>61225</v>
      </c>
      <c r="AO413" s="93">
        <f t="shared" si="75"/>
        <v>50021</v>
      </c>
      <c r="AP413" s="7" t="s">
        <v>146</v>
      </c>
      <c r="AQ413">
        <f t="shared" si="76"/>
        <v>5061225</v>
      </c>
      <c r="AU413">
        <v>7.68</v>
      </c>
      <c r="AV413">
        <v>0.04</v>
      </c>
      <c r="AW413">
        <v>7.64</v>
      </c>
    </row>
    <row r="414" spans="1:49" hidden="1" outlineLevel="1">
      <c r="A414" t="s">
        <v>104</v>
      </c>
      <c r="B414" s="7" t="s">
        <v>320</v>
      </c>
      <c r="C414" s="1">
        <f t="shared" si="66"/>
        <v>2266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 t="shared" si="67"/>
        <v>4</v>
      </c>
      <c r="G414" s="53">
        <f t="shared" si="68"/>
        <v>212</v>
      </c>
      <c r="H414" s="56">
        <f t="shared" si="69"/>
        <v>9.3556928508384818E-2</v>
      </c>
      <c r="I414" s="6"/>
      <c r="J414" s="2">
        <f t="shared" si="70"/>
        <v>0.43865842894969109</v>
      </c>
      <c r="K414" s="2">
        <f t="shared" si="71"/>
        <v>0.53221535745807591</v>
      </c>
      <c r="L414" s="2">
        <f t="shared" si="72"/>
        <v>1.1032656663724626E-2</v>
      </c>
      <c r="M414" s="2">
        <f t="shared" si="73"/>
        <v>1.8093556928508371E-2</v>
      </c>
      <c r="N414" s="1">
        <v>994</v>
      </c>
      <c r="O414" s="1">
        <v>1206</v>
      </c>
      <c r="P414" s="1">
        <v>25</v>
      </c>
      <c r="Q414" s="1"/>
      <c r="R414" s="1"/>
      <c r="S414" s="1"/>
      <c r="T414" s="1">
        <v>5</v>
      </c>
      <c r="U414" s="1">
        <v>7</v>
      </c>
      <c r="V414" s="1">
        <v>29</v>
      </c>
      <c r="W414" s="1"/>
      <c r="X414" s="1"/>
      <c r="Y414" s="1"/>
      <c r="Z414" s="1"/>
      <c r="AA414" s="1"/>
      <c r="AB414" s="1"/>
      <c r="AG414" t="str">
        <f t="shared" si="74"/>
        <v>Rutland</v>
      </c>
      <c r="AH414" t="s">
        <v>104</v>
      </c>
      <c r="AI414">
        <v>1</v>
      </c>
      <c r="AK414" s="88">
        <v>50</v>
      </c>
      <c r="AL414" s="90">
        <v>21</v>
      </c>
      <c r="AM414" s="90">
        <v>100</v>
      </c>
      <c r="AN414" s="93">
        <v>61300</v>
      </c>
      <c r="AO414" s="93">
        <f t="shared" si="75"/>
        <v>50021</v>
      </c>
      <c r="AP414" s="7" t="s">
        <v>665</v>
      </c>
      <c r="AQ414">
        <f t="shared" si="76"/>
        <v>5061300</v>
      </c>
      <c r="AU414">
        <v>19.3</v>
      </c>
      <c r="AV414">
        <v>0.05</v>
      </c>
      <c r="AW414">
        <v>19.25</v>
      </c>
    </row>
    <row r="415" spans="1:49" hidden="1" outlineLevel="1">
      <c r="A415" t="s">
        <v>698</v>
      </c>
      <c r="B415" s="7" t="s">
        <v>320</v>
      </c>
      <c r="C415" s="1">
        <f t="shared" si="66"/>
        <v>543</v>
      </c>
      <c r="D415" s="7">
        <f>IF(N415&gt;0, RANK(N415,(N415:P415,Q415:AE415)),0)</f>
        <v>1</v>
      </c>
      <c r="E415" s="7">
        <f>IF(O415&gt;0,RANK(O415,(N415:P415,Q415:AE415)),0)</f>
        <v>2</v>
      </c>
      <c r="F415" s="7">
        <f t="shared" si="67"/>
        <v>4</v>
      </c>
      <c r="G415" s="53">
        <f t="shared" si="68"/>
        <v>34</v>
      </c>
      <c r="H415" s="56">
        <f t="shared" si="69"/>
        <v>6.2615101289134445E-2</v>
      </c>
      <c r="I415" s="6"/>
      <c r="J415" s="2">
        <f t="shared" si="70"/>
        <v>0.51197053406998161</v>
      </c>
      <c r="K415" s="2">
        <f t="shared" si="71"/>
        <v>0.44935543278084716</v>
      </c>
      <c r="L415" s="2">
        <f t="shared" si="72"/>
        <v>1.4732965009208104E-2</v>
      </c>
      <c r="M415" s="2">
        <f t="shared" si="73"/>
        <v>2.3941068139963124E-2</v>
      </c>
      <c r="N415" s="1">
        <v>278</v>
      </c>
      <c r="O415" s="1">
        <v>244</v>
      </c>
      <c r="P415" s="1">
        <v>8</v>
      </c>
      <c r="Q415" s="1"/>
      <c r="R415" s="1"/>
      <c r="S415" s="1"/>
      <c r="T415" s="1">
        <v>3</v>
      </c>
      <c r="U415" s="1">
        <v>1</v>
      </c>
      <c r="V415" s="1">
        <v>9</v>
      </c>
      <c r="W415" s="1"/>
      <c r="X415" s="1"/>
      <c r="Y415" s="1"/>
      <c r="Z415" s="1"/>
      <c r="AA415" s="1"/>
      <c r="AB415" s="1"/>
      <c r="AG415" t="str">
        <f t="shared" si="74"/>
        <v>Ryegate</v>
      </c>
      <c r="AH415" t="s">
        <v>322</v>
      </c>
      <c r="AI415">
        <v>1</v>
      </c>
      <c r="AK415" s="88">
        <v>50</v>
      </c>
      <c r="AL415" s="90">
        <v>5</v>
      </c>
      <c r="AM415" s="90">
        <v>50</v>
      </c>
      <c r="AN415" s="93">
        <v>61525</v>
      </c>
      <c r="AO415" s="93">
        <f t="shared" si="75"/>
        <v>50005</v>
      </c>
      <c r="AP415" s="7" t="s">
        <v>665</v>
      </c>
      <c r="AQ415">
        <f t="shared" si="76"/>
        <v>5061525</v>
      </c>
      <c r="AU415">
        <v>36.799999999999997</v>
      </c>
      <c r="AV415">
        <v>0.22</v>
      </c>
      <c r="AW415">
        <v>36.58</v>
      </c>
    </row>
    <row r="416" spans="1:49" hidden="1" outlineLevel="1">
      <c r="A416" t="s">
        <v>864</v>
      </c>
      <c r="B416" s="7" t="s">
        <v>320</v>
      </c>
      <c r="C416" s="1">
        <f t="shared" si="66"/>
        <v>2421</v>
      </c>
      <c r="D416" s="7">
        <f>IF(N416&gt;0, RANK(N416,(N416:P416,Q416:AE416)),0)</f>
        <v>1</v>
      </c>
      <c r="E416" s="7">
        <f>IF(O416&gt;0,RANK(O416,(N416:P416,Q416:AE416)),0)</f>
        <v>2</v>
      </c>
      <c r="F416" s="7">
        <f t="shared" si="67"/>
        <v>3</v>
      </c>
      <c r="G416" s="53">
        <f t="shared" si="68"/>
        <v>163</v>
      </c>
      <c r="H416" s="56">
        <f t="shared" si="69"/>
        <v>6.7327550598926061E-2</v>
      </c>
      <c r="I416" s="6"/>
      <c r="J416" s="2">
        <f t="shared" si="70"/>
        <v>0.51135894258570835</v>
      </c>
      <c r="K416" s="2">
        <f t="shared" si="71"/>
        <v>0.44403139198678232</v>
      </c>
      <c r="L416" s="2">
        <f t="shared" si="72"/>
        <v>2.0239570425444033E-2</v>
      </c>
      <c r="M416" s="2">
        <f t="shared" si="73"/>
        <v>2.4370095002065294E-2</v>
      </c>
      <c r="N416" s="1">
        <v>1238</v>
      </c>
      <c r="O416" s="1">
        <v>1075</v>
      </c>
      <c r="P416" s="1">
        <v>49</v>
      </c>
      <c r="Q416" s="1"/>
      <c r="R416" s="1"/>
      <c r="S416" s="1"/>
      <c r="T416" s="1">
        <v>11</v>
      </c>
      <c r="U416" s="1">
        <v>7</v>
      </c>
      <c r="V416" s="1">
        <v>41</v>
      </c>
      <c r="W416" s="1"/>
      <c r="X416" s="1"/>
      <c r="Y416" s="1"/>
      <c r="Z416" s="1"/>
      <c r="AA416" s="1"/>
      <c r="AB416" s="1"/>
      <c r="AG416" t="str">
        <f t="shared" si="74"/>
        <v>St. Albans</v>
      </c>
      <c r="AH416" t="s">
        <v>37</v>
      </c>
      <c r="AI416">
        <v>1</v>
      </c>
      <c r="AK416" s="88">
        <v>50</v>
      </c>
      <c r="AL416" s="90">
        <v>11</v>
      </c>
      <c r="AM416" s="90">
        <v>65</v>
      </c>
      <c r="AN416" s="93">
        <v>61675</v>
      </c>
      <c r="AO416" s="93">
        <f t="shared" si="75"/>
        <v>50011</v>
      </c>
      <c r="AP416" s="7" t="s">
        <v>146</v>
      </c>
      <c r="AQ416">
        <f t="shared" si="76"/>
        <v>5061675</v>
      </c>
      <c r="AU416">
        <v>2.0299999999999998</v>
      </c>
      <c r="AV416">
        <v>0</v>
      </c>
      <c r="AW416">
        <v>2.0299999999999998</v>
      </c>
    </row>
    <row r="417" spans="1:49" hidden="1" outlineLevel="1">
      <c r="A417" t="s">
        <v>864</v>
      </c>
      <c r="B417" s="7" t="s">
        <v>320</v>
      </c>
      <c r="C417" s="1">
        <f t="shared" si="66"/>
        <v>2772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 t="shared" si="67"/>
        <v>3</v>
      </c>
      <c r="G417" s="53">
        <f t="shared" si="68"/>
        <v>359</v>
      </c>
      <c r="H417" s="56">
        <f t="shared" si="69"/>
        <v>0.12950937950937952</v>
      </c>
      <c r="I417" s="6"/>
      <c r="J417" s="2">
        <f t="shared" si="70"/>
        <v>0.42568542568542567</v>
      </c>
      <c r="K417" s="2">
        <f t="shared" si="71"/>
        <v>0.55519480519480524</v>
      </c>
      <c r="L417" s="2">
        <f t="shared" si="72"/>
        <v>9.3795093795093799E-3</v>
      </c>
      <c r="M417" s="2">
        <f t="shared" si="73"/>
        <v>9.7402597402597123E-3</v>
      </c>
      <c r="N417" s="1">
        <v>1180</v>
      </c>
      <c r="O417" s="1">
        <v>1539</v>
      </c>
      <c r="P417" s="1">
        <v>26</v>
      </c>
      <c r="Q417" s="1"/>
      <c r="R417" s="1"/>
      <c r="S417" s="1"/>
      <c r="T417" s="1">
        <v>5</v>
      </c>
      <c r="U417" s="1">
        <v>1</v>
      </c>
      <c r="V417" s="1">
        <v>21</v>
      </c>
      <c r="W417" s="1"/>
      <c r="X417" s="1"/>
      <c r="Y417" s="1"/>
      <c r="Z417" s="1"/>
      <c r="AA417" s="1"/>
      <c r="AB417" s="1"/>
      <c r="AG417" t="str">
        <f t="shared" si="74"/>
        <v>St. Albans</v>
      </c>
      <c r="AH417" t="s">
        <v>37</v>
      </c>
      <c r="AI417">
        <v>1</v>
      </c>
      <c r="AK417" s="88">
        <v>50</v>
      </c>
      <c r="AL417" s="90">
        <v>11</v>
      </c>
      <c r="AM417" s="90">
        <v>70</v>
      </c>
      <c r="AN417" s="93">
        <v>61750</v>
      </c>
      <c r="AO417" s="93">
        <f t="shared" si="75"/>
        <v>50011</v>
      </c>
      <c r="AP417" s="7" t="s">
        <v>665</v>
      </c>
      <c r="AQ417">
        <f t="shared" si="76"/>
        <v>5061750</v>
      </c>
      <c r="AU417">
        <v>60.56</v>
      </c>
      <c r="AV417">
        <v>23</v>
      </c>
      <c r="AW417">
        <v>37.56</v>
      </c>
    </row>
    <row r="418" spans="1:49" hidden="1" outlineLevel="1">
      <c r="A418" t="s">
        <v>865</v>
      </c>
      <c r="B418" s="7" t="s">
        <v>320</v>
      </c>
      <c r="C418" s="1">
        <f t="shared" si="66"/>
        <v>324</v>
      </c>
      <c r="D418" s="7">
        <f>IF(N418&gt;0, RANK(N418,(N418:P418,Q418:AE418)),0)</f>
        <v>1</v>
      </c>
      <c r="E418" s="7">
        <f>IF(O418&gt;0,RANK(O418,(N418:P418,Q418:AE418)),0)</f>
        <v>2</v>
      </c>
      <c r="F418" s="7">
        <f t="shared" si="67"/>
        <v>4</v>
      </c>
      <c r="G418" s="53">
        <f t="shared" si="68"/>
        <v>89</v>
      </c>
      <c r="H418" s="56">
        <f t="shared" si="69"/>
        <v>0.27469135802469136</v>
      </c>
      <c r="I418" s="6"/>
      <c r="J418" s="2">
        <f t="shared" si="70"/>
        <v>0.62037037037037035</v>
      </c>
      <c r="K418" s="2">
        <f t="shared" si="71"/>
        <v>0.34567901234567899</v>
      </c>
      <c r="L418" s="2">
        <f t="shared" si="72"/>
        <v>6.1728395061728392E-3</v>
      </c>
      <c r="M418" s="2">
        <f t="shared" si="73"/>
        <v>2.7777777777777818E-2</v>
      </c>
      <c r="N418" s="1">
        <v>201</v>
      </c>
      <c r="O418" s="1">
        <v>112</v>
      </c>
      <c r="P418" s="1">
        <v>2</v>
      </c>
      <c r="Q418" s="1"/>
      <c r="R418" s="1"/>
      <c r="S418" s="1"/>
      <c r="T418" s="1">
        <v>0</v>
      </c>
      <c r="U418" s="1">
        <v>0</v>
      </c>
      <c r="V418" s="1">
        <v>9</v>
      </c>
      <c r="W418" s="1"/>
      <c r="X418" s="1"/>
      <c r="Y418" s="1"/>
      <c r="Z418" s="1"/>
      <c r="AA418" s="1"/>
      <c r="AB418" s="1"/>
      <c r="AG418" t="str">
        <f t="shared" si="74"/>
        <v>St. George</v>
      </c>
      <c r="AH418" t="s">
        <v>323</v>
      </c>
      <c r="AI418">
        <v>1</v>
      </c>
      <c r="AK418" s="88">
        <v>50</v>
      </c>
      <c r="AL418" s="90">
        <v>7</v>
      </c>
      <c r="AM418" s="90">
        <v>60</v>
      </c>
      <c r="AN418" s="93">
        <v>62050</v>
      </c>
      <c r="AO418" s="93">
        <f t="shared" si="75"/>
        <v>50007</v>
      </c>
      <c r="AP418" s="7" t="s">
        <v>665</v>
      </c>
      <c r="AQ418">
        <f t="shared" si="76"/>
        <v>5062050</v>
      </c>
      <c r="AU418">
        <v>3.59</v>
      </c>
      <c r="AV418">
        <v>0</v>
      </c>
      <c r="AW418">
        <v>3.59</v>
      </c>
    </row>
    <row r="419" spans="1:49" hidden="1" outlineLevel="1">
      <c r="A419" t="s">
        <v>699</v>
      </c>
      <c r="B419" s="7" t="s">
        <v>320</v>
      </c>
      <c r="C419" s="1">
        <f t="shared" si="66"/>
        <v>2933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 t="shared" si="67"/>
        <v>3</v>
      </c>
      <c r="G419" s="53">
        <f t="shared" si="68"/>
        <v>21</v>
      </c>
      <c r="H419" s="56">
        <f t="shared" si="69"/>
        <v>7.1599045346062056E-3</v>
      </c>
      <c r="I419" s="6"/>
      <c r="J419" s="2">
        <f t="shared" si="70"/>
        <v>0.47187180361404707</v>
      </c>
      <c r="K419" s="2">
        <f t="shared" si="71"/>
        <v>0.47903170814865326</v>
      </c>
      <c r="L419" s="2">
        <f t="shared" si="72"/>
        <v>2.1820661438799863E-2</v>
      </c>
      <c r="M419" s="2">
        <f t="shared" si="73"/>
        <v>2.7275826798499866E-2</v>
      </c>
      <c r="N419" s="1">
        <v>1384</v>
      </c>
      <c r="O419" s="1">
        <v>1405</v>
      </c>
      <c r="P419" s="1">
        <v>64</v>
      </c>
      <c r="Q419" s="1"/>
      <c r="R419" s="1"/>
      <c r="S419" s="1"/>
      <c r="T419" s="1">
        <v>12</v>
      </c>
      <c r="U419" s="1">
        <v>7</v>
      </c>
      <c r="V419" s="1">
        <v>61</v>
      </c>
      <c r="W419" s="1"/>
      <c r="X419" s="1"/>
      <c r="Y419" s="1"/>
      <c r="Z419" s="1"/>
      <c r="AA419" s="1"/>
      <c r="AB419" s="1"/>
      <c r="AG419" t="str">
        <f t="shared" si="74"/>
        <v>St. Johnsbury</v>
      </c>
      <c r="AH419" t="s">
        <v>322</v>
      </c>
      <c r="AI419">
        <v>1</v>
      </c>
      <c r="AK419" s="88">
        <v>50</v>
      </c>
      <c r="AL419" s="90">
        <v>5</v>
      </c>
      <c r="AM419" s="90">
        <v>55</v>
      </c>
      <c r="AN419" s="93">
        <v>62200</v>
      </c>
      <c r="AO419" s="93">
        <f t="shared" si="75"/>
        <v>50005</v>
      </c>
      <c r="AP419" s="7" t="s">
        <v>665</v>
      </c>
      <c r="AQ419">
        <f t="shared" si="76"/>
        <v>5062200</v>
      </c>
      <c r="AU419">
        <v>36.770000000000003</v>
      </c>
      <c r="AV419">
        <v>0.1</v>
      </c>
      <c r="AW419">
        <v>36.68</v>
      </c>
    </row>
    <row r="420" spans="1:49" hidden="1" outlineLevel="1">
      <c r="A420" t="s">
        <v>233</v>
      </c>
      <c r="B420" s="7" t="s">
        <v>320</v>
      </c>
      <c r="C420" s="1">
        <f t="shared" si="66"/>
        <v>536</v>
      </c>
      <c r="D420" s="7">
        <f>IF(N420&gt;0, RANK(N420,(N420:P420,Q420:AE420)),0)</f>
        <v>1</v>
      </c>
      <c r="E420" s="7">
        <f>IF(O420&gt;0,RANK(O420,(N420:P420,Q420:AE420)),0)</f>
        <v>2</v>
      </c>
      <c r="F420" s="7">
        <f t="shared" si="67"/>
        <v>3</v>
      </c>
      <c r="G420" s="53">
        <f t="shared" si="68"/>
        <v>67</v>
      </c>
      <c r="H420" s="56">
        <f t="shared" si="69"/>
        <v>0.125</v>
      </c>
      <c r="I420" s="6"/>
      <c r="J420" s="2">
        <f t="shared" si="70"/>
        <v>0.53917910447761197</v>
      </c>
      <c r="K420" s="2">
        <f t="shared" si="71"/>
        <v>0.41417910447761191</v>
      </c>
      <c r="L420" s="2">
        <f t="shared" si="72"/>
        <v>2.0522388059701493E-2</v>
      </c>
      <c r="M420" s="2">
        <f t="shared" si="73"/>
        <v>2.6119402985074622E-2</v>
      </c>
      <c r="N420" s="1">
        <v>289</v>
      </c>
      <c r="O420" s="1">
        <v>222</v>
      </c>
      <c r="P420" s="1">
        <v>11</v>
      </c>
      <c r="Q420" s="1"/>
      <c r="R420" s="1"/>
      <c r="S420" s="1"/>
      <c r="T420" s="1">
        <v>3</v>
      </c>
      <c r="U420" s="1">
        <v>3</v>
      </c>
      <c r="V420" s="1">
        <v>8</v>
      </c>
      <c r="W420" s="1"/>
      <c r="X420" s="1"/>
      <c r="Y420" s="1"/>
      <c r="Z420" s="1"/>
      <c r="AA420" s="1"/>
      <c r="AB420" s="1"/>
      <c r="AG420" t="str">
        <f t="shared" si="74"/>
        <v>Salisbury</v>
      </c>
      <c r="AH420" t="s">
        <v>319</v>
      </c>
      <c r="AI420">
        <v>1</v>
      </c>
      <c r="AK420" s="88">
        <v>50</v>
      </c>
      <c r="AL420" s="90">
        <v>1</v>
      </c>
      <c r="AM420" s="90">
        <v>85</v>
      </c>
      <c r="AN420" s="93">
        <v>62575</v>
      </c>
      <c r="AO420" s="93">
        <f t="shared" si="75"/>
        <v>50001</v>
      </c>
      <c r="AP420" s="7" t="s">
        <v>665</v>
      </c>
      <c r="AQ420">
        <f t="shared" si="76"/>
        <v>5062575</v>
      </c>
      <c r="AU420">
        <v>30.14</v>
      </c>
      <c r="AV420">
        <v>0.98</v>
      </c>
      <c r="AW420">
        <v>29.15</v>
      </c>
    </row>
    <row r="421" spans="1:49" hidden="1" outlineLevel="1">
      <c r="A421" t="s">
        <v>700</v>
      </c>
      <c r="B421" s="7" t="s">
        <v>320</v>
      </c>
      <c r="C421" s="1">
        <f t="shared" si="66"/>
        <v>202</v>
      </c>
      <c r="D421" s="7">
        <f>IF(N421&gt;0, RANK(N421,(N421:P421,Q421:AE421)),0)</f>
        <v>1</v>
      </c>
      <c r="E421" s="7">
        <f>IF(O421&gt;0,RANK(O421,(N421:P421,Q421:AE421)),0)</f>
        <v>2</v>
      </c>
      <c r="F421" s="7">
        <f t="shared" si="67"/>
        <v>0</v>
      </c>
      <c r="G421" s="53">
        <f t="shared" si="68"/>
        <v>31</v>
      </c>
      <c r="H421" s="56">
        <f t="shared" si="69"/>
        <v>0.15346534653465346</v>
      </c>
      <c r="I421" s="6"/>
      <c r="J421" s="2">
        <f t="shared" si="70"/>
        <v>0.54950495049504955</v>
      </c>
      <c r="K421" s="2">
        <f t="shared" si="71"/>
        <v>0.39603960396039606</v>
      </c>
      <c r="L421" s="2">
        <f t="shared" si="72"/>
        <v>0</v>
      </c>
      <c r="M421" s="2">
        <f t="shared" si="73"/>
        <v>5.4455445544554393E-2</v>
      </c>
      <c r="N421" s="1">
        <v>111</v>
      </c>
      <c r="O421" s="1">
        <v>80</v>
      </c>
      <c r="P421" s="1">
        <v>0</v>
      </c>
      <c r="Q421" s="1"/>
      <c r="R421" s="1"/>
      <c r="S421" s="1"/>
      <c r="T421" s="1">
        <v>1</v>
      </c>
      <c r="U421" s="1">
        <v>1</v>
      </c>
      <c r="V421" s="1">
        <v>9</v>
      </c>
      <c r="W421" s="1"/>
      <c r="X421" s="1"/>
      <c r="Y421" s="1"/>
      <c r="Z421" s="1"/>
      <c r="AA421" s="1"/>
      <c r="AB421" s="1"/>
      <c r="AG421" t="str">
        <f t="shared" si="74"/>
        <v>Sandgate</v>
      </c>
      <c r="AH421" t="s">
        <v>321</v>
      </c>
      <c r="AI421">
        <v>1</v>
      </c>
      <c r="AK421" s="88">
        <v>50</v>
      </c>
      <c r="AL421" s="90">
        <v>3</v>
      </c>
      <c r="AM421" s="90">
        <v>50</v>
      </c>
      <c r="AN421" s="93">
        <v>62875</v>
      </c>
      <c r="AO421" s="93">
        <f t="shared" si="75"/>
        <v>50003</v>
      </c>
      <c r="AP421" s="7" t="s">
        <v>665</v>
      </c>
      <c r="AQ421">
        <f t="shared" si="76"/>
        <v>5062875</v>
      </c>
      <c r="AU421">
        <v>42.19</v>
      </c>
      <c r="AV421">
        <v>0.04</v>
      </c>
      <c r="AW421">
        <v>42.15</v>
      </c>
    </row>
    <row r="422" spans="1:49" hidden="1" outlineLevel="1">
      <c r="A422" t="s">
        <v>701</v>
      </c>
      <c r="B422" s="7" t="s">
        <v>320</v>
      </c>
      <c r="C422" s="1">
        <f t="shared" si="66"/>
        <v>52</v>
      </c>
      <c r="D422" s="7">
        <f>IF(N422&gt;0, RANK(N422,(N422:P422,Q422:AE422)),0)</f>
        <v>1</v>
      </c>
      <c r="E422" s="7">
        <f>IF(O422&gt;0,RANK(O422,(N422:P422,Q422:AE422)),0)</f>
        <v>2</v>
      </c>
      <c r="F422" s="7">
        <f t="shared" si="67"/>
        <v>3</v>
      </c>
      <c r="G422" s="53">
        <f t="shared" si="68"/>
        <v>5</v>
      </c>
      <c r="H422" s="56">
        <f t="shared" si="69"/>
        <v>9.6153846153846159E-2</v>
      </c>
      <c r="I422" s="6"/>
      <c r="J422" s="2">
        <f t="shared" si="70"/>
        <v>0.44230769230769229</v>
      </c>
      <c r="K422" s="2">
        <f t="shared" si="71"/>
        <v>0.34615384615384615</v>
      </c>
      <c r="L422" s="2">
        <f t="shared" si="72"/>
        <v>9.6153846153846159E-2</v>
      </c>
      <c r="M422" s="2">
        <f t="shared" si="73"/>
        <v>0.1153846153846154</v>
      </c>
      <c r="N422" s="1">
        <v>23</v>
      </c>
      <c r="O422" s="1">
        <v>18</v>
      </c>
      <c r="P422" s="1">
        <v>5</v>
      </c>
      <c r="Q422" s="1"/>
      <c r="R422" s="1"/>
      <c r="S422" s="1"/>
      <c r="T422" s="1">
        <v>1</v>
      </c>
      <c r="U422" s="1">
        <v>0</v>
      </c>
      <c r="V422" s="1">
        <v>5</v>
      </c>
      <c r="W422" s="1"/>
      <c r="X422" s="1"/>
      <c r="Y422" s="1"/>
      <c r="Z422" s="1"/>
      <c r="AA422" s="1"/>
      <c r="AB422" s="1"/>
      <c r="AG422" t="str">
        <f t="shared" si="74"/>
        <v>Searsburg</v>
      </c>
      <c r="AH422" t="s">
        <v>321</v>
      </c>
      <c r="AI422">
        <v>1</v>
      </c>
      <c r="AK422" s="88">
        <v>50</v>
      </c>
      <c r="AL422" s="90">
        <v>3</v>
      </c>
      <c r="AM422" s="90">
        <v>55</v>
      </c>
      <c r="AN422" s="93">
        <v>63175</v>
      </c>
      <c r="AO422" s="93">
        <f t="shared" si="75"/>
        <v>50003</v>
      </c>
      <c r="AP422" s="7" t="s">
        <v>665</v>
      </c>
      <c r="AQ422">
        <f t="shared" si="76"/>
        <v>5063175</v>
      </c>
      <c r="AU422">
        <v>21.57</v>
      </c>
      <c r="AV422">
        <v>0.04</v>
      </c>
      <c r="AW422">
        <v>21.53</v>
      </c>
    </row>
    <row r="423" spans="1:49" hidden="1" outlineLevel="1">
      <c r="A423" t="s">
        <v>952</v>
      </c>
      <c r="B423" s="7" t="s">
        <v>320</v>
      </c>
      <c r="C423" s="1">
        <f t="shared" si="66"/>
        <v>1834</v>
      </c>
      <c r="D423" s="7">
        <f>IF(N423&gt;0, RANK(N423,(N423:P423,Q423:AE423)),0)</f>
        <v>1</v>
      </c>
      <c r="E423" s="7">
        <f>IF(O423&gt;0,RANK(O423,(N423:P423,Q423:AE423)),0)</f>
        <v>2</v>
      </c>
      <c r="F423" s="7">
        <f t="shared" si="67"/>
        <v>4</v>
      </c>
      <c r="G423" s="53">
        <f t="shared" si="68"/>
        <v>624</v>
      </c>
      <c r="H423" s="56">
        <f t="shared" si="69"/>
        <v>0.34023991275899673</v>
      </c>
      <c r="I423" s="6"/>
      <c r="J423" s="2">
        <f t="shared" si="70"/>
        <v>0.63794983642311887</v>
      </c>
      <c r="K423" s="2">
        <f t="shared" si="71"/>
        <v>0.29770992366412213</v>
      </c>
      <c r="L423" s="2">
        <f t="shared" si="72"/>
        <v>2.5081788440567066E-2</v>
      </c>
      <c r="M423" s="2">
        <f t="shared" si="73"/>
        <v>3.9258451472191938E-2</v>
      </c>
      <c r="N423" s="1">
        <v>1170</v>
      </c>
      <c r="O423" s="1">
        <v>546</v>
      </c>
      <c r="P423" s="1">
        <v>46</v>
      </c>
      <c r="Q423" s="1"/>
      <c r="R423" s="1"/>
      <c r="S423" s="1"/>
      <c r="T423" s="1">
        <v>13</v>
      </c>
      <c r="U423" s="1">
        <v>3</v>
      </c>
      <c r="V423" s="1">
        <v>56</v>
      </c>
      <c r="W423" s="1"/>
      <c r="X423" s="1"/>
      <c r="Y423" s="1"/>
      <c r="Z423" s="1"/>
      <c r="AA423" s="1"/>
      <c r="AB423" s="1"/>
      <c r="AG423" t="str">
        <f t="shared" si="74"/>
        <v>Shaftsbury</v>
      </c>
      <c r="AH423" t="s">
        <v>321</v>
      </c>
      <c r="AI423">
        <v>1</v>
      </c>
      <c r="AK423" s="88">
        <v>50</v>
      </c>
      <c r="AL423" s="90">
        <v>3</v>
      </c>
      <c r="AM423" s="90">
        <v>60</v>
      </c>
      <c r="AN423" s="93">
        <v>63550</v>
      </c>
      <c r="AO423" s="93">
        <f t="shared" si="75"/>
        <v>50003</v>
      </c>
      <c r="AP423" s="7" t="s">
        <v>665</v>
      </c>
      <c r="AQ423">
        <f t="shared" si="76"/>
        <v>5063550</v>
      </c>
      <c r="AU423">
        <v>43.15</v>
      </c>
      <c r="AV423">
        <v>0.06</v>
      </c>
      <c r="AW423">
        <v>43.1</v>
      </c>
    </row>
    <row r="424" spans="1:49" hidden="1" outlineLevel="1">
      <c r="A424" t="s">
        <v>720</v>
      </c>
      <c r="B424" s="7" t="s">
        <v>320</v>
      </c>
      <c r="C424" s="1">
        <f t="shared" si="66"/>
        <v>704</v>
      </c>
      <c r="D424" s="7">
        <f>IF(N424&gt;0, RANK(N424,(N424:P424,Q424:AE424)),0)</f>
        <v>1</v>
      </c>
      <c r="E424" s="7">
        <f>IF(O424&gt;0,RANK(O424,(N424:P424,Q424:AE424)),0)</f>
        <v>2</v>
      </c>
      <c r="F424" s="7">
        <f t="shared" si="67"/>
        <v>3</v>
      </c>
      <c r="G424" s="53">
        <f t="shared" si="68"/>
        <v>224</v>
      </c>
      <c r="H424" s="56">
        <f t="shared" si="69"/>
        <v>0.31818181818181818</v>
      </c>
      <c r="I424" s="6"/>
      <c r="J424" s="2">
        <f t="shared" si="70"/>
        <v>0.64488636363636365</v>
      </c>
      <c r="K424" s="2">
        <f t="shared" si="71"/>
        <v>0.32670454545454547</v>
      </c>
      <c r="L424" s="2">
        <f t="shared" si="72"/>
        <v>1.4204545454545454E-2</v>
      </c>
      <c r="M424" s="2">
        <f t="shared" si="73"/>
        <v>1.420454545454543E-2</v>
      </c>
      <c r="N424" s="1">
        <v>454</v>
      </c>
      <c r="O424" s="1">
        <v>230</v>
      </c>
      <c r="P424" s="1">
        <v>10</v>
      </c>
      <c r="Q424" s="1"/>
      <c r="R424" s="1"/>
      <c r="S424" s="1"/>
      <c r="T424" s="1">
        <v>0</v>
      </c>
      <c r="U424" s="1">
        <v>1</v>
      </c>
      <c r="V424" s="1">
        <v>9</v>
      </c>
      <c r="W424" s="1"/>
      <c r="X424" s="1"/>
      <c r="Y424" s="1"/>
      <c r="Z424" s="1"/>
      <c r="AA424" s="1"/>
      <c r="AB424" s="1"/>
      <c r="AG424" t="str">
        <f t="shared" si="74"/>
        <v>Sharon</v>
      </c>
      <c r="AH424" t="s">
        <v>106</v>
      </c>
      <c r="AI424">
        <v>1</v>
      </c>
      <c r="AK424" s="88">
        <v>50</v>
      </c>
      <c r="AL424" s="90">
        <v>27</v>
      </c>
      <c r="AM424" s="90">
        <v>85</v>
      </c>
      <c r="AN424" s="93">
        <v>63775</v>
      </c>
      <c r="AO424" s="93">
        <f t="shared" si="75"/>
        <v>50027</v>
      </c>
      <c r="AP424" s="7" t="s">
        <v>665</v>
      </c>
      <c r="AQ424">
        <f t="shared" si="76"/>
        <v>5063775</v>
      </c>
      <c r="AU424">
        <v>40.1</v>
      </c>
      <c r="AV424">
        <v>0.48</v>
      </c>
      <c r="AW424">
        <v>39.619999999999997</v>
      </c>
    </row>
    <row r="425" spans="1:49" hidden="1" outlineLevel="1">
      <c r="A425" t="s">
        <v>890</v>
      </c>
      <c r="B425" s="7" t="s">
        <v>320</v>
      </c>
      <c r="C425" s="1">
        <f t="shared" si="66"/>
        <v>286</v>
      </c>
      <c r="D425" s="7">
        <f>IF(N425&gt;0, RANK(N425,(N425:P425,Q425:AE425)),0)</f>
        <v>1</v>
      </c>
      <c r="E425" s="7">
        <f>IF(O425&gt;0,RANK(O425,(N425:P425,Q425:AE425)),0)</f>
        <v>2</v>
      </c>
      <c r="F425" s="7">
        <f t="shared" si="67"/>
        <v>3</v>
      </c>
      <c r="G425" s="53">
        <f t="shared" si="68"/>
        <v>16</v>
      </c>
      <c r="H425" s="56">
        <f t="shared" si="69"/>
        <v>5.5944055944055944E-2</v>
      </c>
      <c r="I425" s="6"/>
      <c r="J425" s="2">
        <f t="shared" si="70"/>
        <v>0.48951048951048953</v>
      </c>
      <c r="K425" s="2">
        <f t="shared" si="71"/>
        <v>0.43356643356643354</v>
      </c>
      <c r="L425" s="2">
        <f t="shared" si="72"/>
        <v>3.4965034965034968E-2</v>
      </c>
      <c r="M425" s="2">
        <f t="shared" si="73"/>
        <v>4.1958041958041904E-2</v>
      </c>
      <c r="N425" s="1">
        <v>140</v>
      </c>
      <c r="O425" s="1">
        <v>124</v>
      </c>
      <c r="P425" s="1">
        <v>10</v>
      </c>
      <c r="Q425" s="1"/>
      <c r="R425" s="1"/>
      <c r="S425" s="1"/>
      <c r="T425" s="1">
        <v>1</v>
      </c>
      <c r="U425" s="1">
        <v>7</v>
      </c>
      <c r="V425" s="1">
        <v>4</v>
      </c>
      <c r="W425" s="1"/>
      <c r="X425" s="1"/>
      <c r="Y425" s="1"/>
      <c r="Z425" s="1"/>
      <c r="AA425" s="1"/>
      <c r="AB425" s="1"/>
      <c r="AG425" t="str">
        <f t="shared" si="74"/>
        <v>Sheffield</v>
      </c>
      <c r="AH425" t="s">
        <v>322</v>
      </c>
      <c r="AI425">
        <v>1</v>
      </c>
      <c r="AK425" s="88">
        <v>50</v>
      </c>
      <c r="AL425" s="90">
        <v>5</v>
      </c>
      <c r="AM425" s="90">
        <v>60</v>
      </c>
      <c r="AN425" s="93">
        <v>64075</v>
      </c>
      <c r="AO425" s="93">
        <f t="shared" si="75"/>
        <v>50005</v>
      </c>
      <c r="AP425" s="7" t="s">
        <v>665</v>
      </c>
      <c r="AQ425">
        <f t="shared" si="76"/>
        <v>5064075</v>
      </c>
      <c r="AU425">
        <v>32.78</v>
      </c>
      <c r="AV425">
        <v>0.15</v>
      </c>
      <c r="AW425">
        <v>32.619999999999997</v>
      </c>
    </row>
    <row r="426" spans="1:49" hidden="1" outlineLevel="1">
      <c r="A426" t="s">
        <v>891</v>
      </c>
      <c r="B426" s="7" t="s">
        <v>320</v>
      </c>
      <c r="C426" s="1">
        <f t="shared" si="66"/>
        <v>4463</v>
      </c>
      <c r="D426" s="7">
        <f>IF(N426&gt;0, RANK(N426,(N426:P426,Q426:AE426)),0)</f>
        <v>1</v>
      </c>
      <c r="E426" s="7">
        <f>IF(O426&gt;0,RANK(O426,(N426:P426,Q426:AE426)),0)</f>
        <v>2</v>
      </c>
      <c r="F426" s="7">
        <f t="shared" si="67"/>
        <v>3</v>
      </c>
      <c r="G426" s="53">
        <f t="shared" si="68"/>
        <v>1156</v>
      </c>
      <c r="H426" s="56">
        <f t="shared" si="69"/>
        <v>0.25901859735603855</v>
      </c>
      <c r="I426" s="6"/>
      <c r="J426" s="2">
        <f t="shared" si="70"/>
        <v>0.61505713645529914</v>
      </c>
      <c r="K426" s="2">
        <f t="shared" si="71"/>
        <v>0.35603853909926059</v>
      </c>
      <c r="L426" s="2">
        <f t="shared" si="72"/>
        <v>1.2995742773918888E-2</v>
      </c>
      <c r="M426" s="2">
        <f t="shared" si="73"/>
        <v>1.5908581671521389E-2</v>
      </c>
      <c r="N426" s="1">
        <v>2745</v>
      </c>
      <c r="O426" s="1">
        <v>1589</v>
      </c>
      <c r="P426" s="1">
        <v>58</v>
      </c>
      <c r="Q426" s="1"/>
      <c r="R426" s="1"/>
      <c r="S426" s="1"/>
      <c r="T426" s="1">
        <v>8</v>
      </c>
      <c r="U426" s="1">
        <v>8</v>
      </c>
      <c r="V426" s="1">
        <v>55</v>
      </c>
      <c r="W426" s="1"/>
      <c r="X426" s="1"/>
      <c r="Y426" s="1"/>
      <c r="Z426" s="1"/>
      <c r="AA426" s="1"/>
      <c r="AB426" s="1"/>
      <c r="AG426" t="str">
        <f t="shared" si="74"/>
        <v>Shelburne</v>
      </c>
      <c r="AH426" t="s">
        <v>323</v>
      </c>
      <c r="AI426">
        <v>1</v>
      </c>
      <c r="AK426" s="88">
        <v>50</v>
      </c>
      <c r="AL426" s="90">
        <v>7</v>
      </c>
      <c r="AM426" s="90">
        <v>65</v>
      </c>
      <c r="AN426" s="93">
        <v>64300</v>
      </c>
      <c r="AO426" s="93">
        <f t="shared" si="75"/>
        <v>50007</v>
      </c>
      <c r="AP426" s="7" t="s">
        <v>665</v>
      </c>
      <c r="AQ426">
        <f t="shared" si="76"/>
        <v>5064300</v>
      </c>
      <c r="AU426">
        <v>44.89</v>
      </c>
      <c r="AV426">
        <v>20.58</v>
      </c>
      <c r="AW426">
        <v>24.31</v>
      </c>
    </row>
    <row r="427" spans="1:49" hidden="1" outlineLevel="1">
      <c r="A427" t="s">
        <v>953</v>
      </c>
      <c r="B427" s="7" t="s">
        <v>320</v>
      </c>
      <c r="C427" s="1">
        <f t="shared" si="66"/>
        <v>773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 t="shared" si="67"/>
        <v>3</v>
      </c>
      <c r="G427" s="53">
        <f t="shared" si="68"/>
        <v>92</v>
      </c>
      <c r="H427" s="56">
        <f t="shared" si="69"/>
        <v>0.11901681759379043</v>
      </c>
      <c r="I427" s="6"/>
      <c r="J427" s="2">
        <f t="shared" si="70"/>
        <v>0.42690815006468308</v>
      </c>
      <c r="K427" s="2">
        <f t="shared" si="71"/>
        <v>0.54592496765847343</v>
      </c>
      <c r="L427" s="2">
        <f t="shared" si="72"/>
        <v>1.1642949547218629E-2</v>
      </c>
      <c r="M427" s="2">
        <f t="shared" si="73"/>
        <v>1.5523932729624866E-2</v>
      </c>
      <c r="N427" s="1">
        <v>330</v>
      </c>
      <c r="O427" s="1">
        <v>422</v>
      </c>
      <c r="P427" s="1">
        <v>9</v>
      </c>
      <c r="Q427" s="1"/>
      <c r="R427" s="1"/>
      <c r="S427" s="1"/>
      <c r="T427" s="1">
        <v>4</v>
      </c>
      <c r="U427" s="1">
        <v>2</v>
      </c>
      <c r="V427" s="1">
        <v>6</v>
      </c>
      <c r="W427" s="1"/>
      <c r="X427" s="1"/>
      <c r="Y427" s="1"/>
      <c r="Z427" s="1"/>
      <c r="AA427" s="1"/>
      <c r="AB427" s="1"/>
      <c r="AG427" t="str">
        <f t="shared" si="74"/>
        <v>Sheldon</v>
      </c>
      <c r="AH427" t="s">
        <v>37</v>
      </c>
      <c r="AI427">
        <v>1</v>
      </c>
      <c r="AK427" s="88">
        <v>50</v>
      </c>
      <c r="AL427" s="90">
        <v>11</v>
      </c>
      <c r="AM427" s="90">
        <v>75</v>
      </c>
      <c r="AN427" s="93">
        <v>64600</v>
      </c>
      <c r="AO427" s="93">
        <f t="shared" si="75"/>
        <v>50011</v>
      </c>
      <c r="AP427" s="7" t="s">
        <v>665</v>
      </c>
      <c r="AQ427">
        <f t="shared" si="76"/>
        <v>5064600</v>
      </c>
      <c r="AU427">
        <v>39.32</v>
      </c>
      <c r="AV427">
        <v>0.67</v>
      </c>
      <c r="AW427">
        <v>38.659999999999997</v>
      </c>
    </row>
    <row r="428" spans="1:49" hidden="1" outlineLevel="1">
      <c r="A428" t="s">
        <v>708</v>
      </c>
      <c r="B428" s="7" t="s">
        <v>320</v>
      </c>
      <c r="C428" s="1">
        <f t="shared" si="66"/>
        <v>619</v>
      </c>
      <c r="D428" s="7">
        <f>IF(N428&gt;0, RANK(N428,(N428:P428,Q428:AE428)),0)</f>
        <v>1</v>
      </c>
      <c r="E428" s="7">
        <f>IF(O428&gt;0,RANK(O428,(N428:P428,Q428:AE428)),0)</f>
        <v>2</v>
      </c>
      <c r="F428" s="7">
        <f t="shared" si="67"/>
        <v>3</v>
      </c>
      <c r="G428" s="53">
        <f t="shared" si="68"/>
        <v>49</v>
      </c>
      <c r="H428" s="56">
        <f t="shared" si="69"/>
        <v>7.9159935379644594E-2</v>
      </c>
      <c r="I428" s="6"/>
      <c r="J428" s="2">
        <f t="shared" si="70"/>
        <v>0.52988691437802904</v>
      </c>
      <c r="K428" s="2">
        <f t="shared" si="71"/>
        <v>0.45072697899838449</v>
      </c>
      <c r="L428" s="2">
        <f t="shared" si="72"/>
        <v>1.1308562197092083E-2</v>
      </c>
      <c r="M428" s="2">
        <f t="shared" si="73"/>
        <v>8.0775444264943909E-3</v>
      </c>
      <c r="N428" s="1">
        <v>328</v>
      </c>
      <c r="O428" s="1">
        <v>279</v>
      </c>
      <c r="P428" s="1">
        <v>7</v>
      </c>
      <c r="Q428" s="1"/>
      <c r="R428" s="1"/>
      <c r="S428" s="1"/>
      <c r="T428" s="1">
        <v>2</v>
      </c>
      <c r="U428" s="1">
        <v>0</v>
      </c>
      <c r="V428" s="1">
        <v>3</v>
      </c>
      <c r="W428" s="1"/>
      <c r="X428" s="1"/>
      <c r="Y428" s="1"/>
      <c r="Z428" s="1"/>
      <c r="AA428" s="1"/>
      <c r="AB428" s="1"/>
      <c r="AG428" t="str">
        <f t="shared" si="74"/>
        <v>Shoreham</v>
      </c>
      <c r="AH428" t="s">
        <v>319</v>
      </c>
      <c r="AI428">
        <v>1</v>
      </c>
      <c r="AK428" s="88">
        <v>50</v>
      </c>
      <c r="AL428" s="90">
        <v>1</v>
      </c>
      <c r="AM428" s="90">
        <v>90</v>
      </c>
      <c r="AN428" s="93">
        <v>65050</v>
      </c>
      <c r="AO428" s="93">
        <f t="shared" si="75"/>
        <v>50001</v>
      </c>
      <c r="AP428" s="7" t="s">
        <v>665</v>
      </c>
      <c r="AQ428">
        <f t="shared" si="76"/>
        <v>5065050</v>
      </c>
      <c r="AU428">
        <v>46.32</v>
      </c>
      <c r="AV428">
        <v>2.82</v>
      </c>
      <c r="AW428">
        <v>43.5</v>
      </c>
    </row>
    <row r="429" spans="1:49" hidden="1" outlineLevel="1">
      <c r="A429" t="s">
        <v>892</v>
      </c>
      <c r="B429" s="7" t="s">
        <v>320</v>
      </c>
      <c r="C429" s="1">
        <f t="shared" si="66"/>
        <v>644</v>
      </c>
      <c r="D429" s="7">
        <f>IF(N429&gt;0, RANK(N429,(N429:P429,Q429:AE429)),0)</f>
        <v>1</v>
      </c>
      <c r="E429" s="7">
        <f>IF(O429&gt;0,RANK(O429,(N429:P429,Q429:AE429)),0)</f>
        <v>2</v>
      </c>
      <c r="F429" s="7">
        <f t="shared" si="67"/>
        <v>3</v>
      </c>
      <c r="G429" s="53">
        <f t="shared" si="68"/>
        <v>99</v>
      </c>
      <c r="H429" s="56">
        <f t="shared" si="69"/>
        <v>0.15372670807453417</v>
      </c>
      <c r="I429" s="6"/>
      <c r="J429" s="2">
        <f t="shared" si="70"/>
        <v>0.55434782608695654</v>
      </c>
      <c r="K429" s="2">
        <f t="shared" si="71"/>
        <v>0.40062111801242234</v>
      </c>
      <c r="L429" s="2">
        <f t="shared" si="72"/>
        <v>2.0186335403726708E-2</v>
      </c>
      <c r="M429" s="2">
        <f t="shared" si="73"/>
        <v>2.4844720496894412E-2</v>
      </c>
      <c r="N429" s="1">
        <v>357</v>
      </c>
      <c r="O429" s="1">
        <v>258</v>
      </c>
      <c r="P429" s="1">
        <v>13</v>
      </c>
      <c r="Q429" s="1"/>
      <c r="R429" s="1"/>
      <c r="S429" s="1"/>
      <c r="T429" s="1">
        <v>1</v>
      </c>
      <c r="U429" s="1">
        <v>3</v>
      </c>
      <c r="V429" s="1">
        <v>12</v>
      </c>
      <c r="W429" s="1"/>
      <c r="X429" s="1"/>
      <c r="Y429" s="1"/>
      <c r="Z429" s="1"/>
      <c r="AA429" s="1"/>
      <c r="AB429" s="1"/>
      <c r="AG429" t="str">
        <f t="shared" si="74"/>
        <v>Shrewsbury</v>
      </c>
      <c r="AH429" t="s">
        <v>104</v>
      </c>
      <c r="AI429">
        <v>1</v>
      </c>
      <c r="AK429" s="88">
        <v>50</v>
      </c>
      <c r="AL429" s="90">
        <v>21</v>
      </c>
      <c r="AM429" s="90">
        <v>110</v>
      </c>
      <c r="AN429" s="93">
        <v>65275</v>
      </c>
      <c r="AO429" s="93">
        <f t="shared" si="75"/>
        <v>50021</v>
      </c>
      <c r="AP429" s="7" t="s">
        <v>665</v>
      </c>
      <c r="AQ429">
        <f t="shared" si="76"/>
        <v>5065275</v>
      </c>
      <c r="AU429">
        <v>50.19</v>
      </c>
      <c r="AV429">
        <v>0.14000000000000001</v>
      </c>
      <c r="AW429">
        <v>50.05</v>
      </c>
    </row>
    <row r="430" spans="1:49" hidden="1" outlineLevel="1">
      <c r="A430" t="s">
        <v>735</v>
      </c>
      <c r="B430" s="7" t="s">
        <v>320</v>
      </c>
      <c r="C430" s="1">
        <f t="shared" si="66"/>
        <v>9309</v>
      </c>
      <c r="D430" s="7">
        <f>IF(N430&gt;0, RANK(N430,(N430:P430,Q430:AE430)),0)</f>
        <v>1</v>
      </c>
      <c r="E430" s="7">
        <f>IF(O430&gt;0,RANK(O430,(N430:P430,Q430:AE430)),0)</f>
        <v>2</v>
      </c>
      <c r="F430" s="7">
        <f t="shared" si="67"/>
        <v>3</v>
      </c>
      <c r="G430" s="53">
        <f t="shared" si="68"/>
        <v>2624</v>
      </c>
      <c r="H430" s="56">
        <f t="shared" si="69"/>
        <v>0.28187775271242882</v>
      </c>
      <c r="I430" s="6"/>
      <c r="J430" s="2">
        <f t="shared" si="70"/>
        <v>0.62369749704586963</v>
      </c>
      <c r="K430" s="2">
        <f t="shared" si="71"/>
        <v>0.34181974433344076</v>
      </c>
      <c r="L430" s="2">
        <f t="shared" si="72"/>
        <v>1.4179825974863036E-2</v>
      </c>
      <c r="M430" s="2">
        <f t="shared" si="73"/>
        <v>2.0302932645826575E-2</v>
      </c>
      <c r="N430" s="1">
        <v>5806</v>
      </c>
      <c r="O430" s="1">
        <v>3182</v>
      </c>
      <c r="P430" s="1">
        <v>132</v>
      </c>
      <c r="Q430" s="1"/>
      <c r="R430" s="1"/>
      <c r="S430" s="1"/>
      <c r="T430" s="1">
        <v>21</v>
      </c>
      <c r="U430" s="1">
        <v>51</v>
      </c>
      <c r="V430" s="1">
        <v>117</v>
      </c>
      <c r="W430" s="1"/>
      <c r="X430" s="1"/>
      <c r="Y430" s="1"/>
      <c r="Z430" s="1"/>
      <c r="AA430" s="1"/>
      <c r="AB430" s="1"/>
      <c r="AG430" t="str">
        <f t="shared" si="74"/>
        <v>South Burlington</v>
      </c>
      <c r="AH430" t="s">
        <v>323</v>
      </c>
      <c r="AI430">
        <v>1</v>
      </c>
      <c r="AK430" s="88">
        <v>50</v>
      </c>
      <c r="AL430" s="90">
        <v>7</v>
      </c>
      <c r="AM430" s="90">
        <v>70</v>
      </c>
      <c r="AN430" s="93">
        <v>66175</v>
      </c>
      <c r="AO430" s="93">
        <f t="shared" si="75"/>
        <v>50007</v>
      </c>
      <c r="AP430" s="7" t="s">
        <v>146</v>
      </c>
      <c r="AQ430">
        <f t="shared" si="76"/>
        <v>5066175</v>
      </c>
      <c r="AU430">
        <v>29.62</v>
      </c>
      <c r="AV430">
        <v>12.98</v>
      </c>
      <c r="AW430">
        <v>16.64</v>
      </c>
    </row>
    <row r="431" spans="1:49" hidden="1" outlineLevel="1">
      <c r="A431" t="s">
        <v>736</v>
      </c>
      <c r="B431" s="7" t="s">
        <v>320</v>
      </c>
      <c r="C431" s="1">
        <f t="shared" si="66"/>
        <v>1075</v>
      </c>
      <c r="D431" s="7">
        <f>IF(N431&gt;0, RANK(N431,(N431:P431,Q431:AE431)),0)</f>
        <v>1</v>
      </c>
      <c r="E431" s="7">
        <f>IF(O431&gt;0,RANK(O431,(N431:P431,Q431:AE431)),0)</f>
        <v>2</v>
      </c>
      <c r="F431" s="7">
        <f t="shared" si="67"/>
        <v>3</v>
      </c>
      <c r="G431" s="53">
        <f t="shared" si="68"/>
        <v>202</v>
      </c>
      <c r="H431" s="56">
        <f t="shared" si="69"/>
        <v>0.18790697674418605</v>
      </c>
      <c r="I431" s="6"/>
      <c r="J431" s="2">
        <f t="shared" si="70"/>
        <v>0.57953488372093021</v>
      </c>
      <c r="K431" s="2">
        <f t="shared" si="71"/>
        <v>0.39162790697674421</v>
      </c>
      <c r="L431" s="2">
        <f t="shared" si="72"/>
        <v>1.5813953488372091E-2</v>
      </c>
      <c r="M431" s="2">
        <f t="shared" si="73"/>
        <v>1.3023255813953492E-2</v>
      </c>
      <c r="N431" s="1">
        <v>623</v>
      </c>
      <c r="O431" s="1">
        <v>421</v>
      </c>
      <c r="P431" s="1">
        <v>17</v>
      </c>
      <c r="Q431" s="1"/>
      <c r="R431" s="1"/>
      <c r="S431" s="1"/>
      <c r="T431" s="1">
        <v>1</v>
      </c>
      <c r="U431" s="1">
        <v>3</v>
      </c>
      <c r="V431" s="1">
        <v>10</v>
      </c>
      <c r="W431" s="1"/>
      <c r="X431" s="1"/>
      <c r="Y431" s="1"/>
      <c r="Z431" s="1"/>
      <c r="AA431" s="1"/>
      <c r="AB431" s="1"/>
      <c r="AG431" t="str">
        <f t="shared" si="74"/>
        <v>South Hero</v>
      </c>
      <c r="AH431" t="s">
        <v>17</v>
      </c>
      <c r="AI431">
        <v>1</v>
      </c>
      <c r="AK431" s="88">
        <v>50</v>
      </c>
      <c r="AL431" s="90">
        <v>13</v>
      </c>
      <c r="AM431" s="90">
        <v>25</v>
      </c>
      <c r="AN431" s="93">
        <v>67000</v>
      </c>
      <c r="AO431" s="93">
        <f t="shared" si="75"/>
        <v>50013</v>
      </c>
      <c r="AP431" s="7" t="s">
        <v>665</v>
      </c>
      <c r="AQ431">
        <f t="shared" si="76"/>
        <v>5067000</v>
      </c>
      <c r="AU431">
        <v>47.5</v>
      </c>
      <c r="AV431">
        <v>32.4</v>
      </c>
      <c r="AW431">
        <v>15.1</v>
      </c>
    </row>
    <row r="432" spans="1:49" hidden="1" outlineLevel="1">
      <c r="A432" t="s">
        <v>166</v>
      </c>
      <c r="B432" s="7" t="s">
        <v>320</v>
      </c>
      <c r="C432" s="1">
        <f t="shared" si="66"/>
        <v>3731</v>
      </c>
      <c r="D432" s="7">
        <f>IF(N432&gt;0, RANK(N432,(N432:P432,Q432:AE432)),0)</f>
        <v>1</v>
      </c>
      <c r="E432" s="7">
        <f>IF(O432&gt;0,RANK(O432,(N432:P432,Q432:AE432)),0)</f>
        <v>2</v>
      </c>
      <c r="F432" s="7">
        <f t="shared" si="67"/>
        <v>3</v>
      </c>
      <c r="G432" s="53">
        <f t="shared" si="68"/>
        <v>841</v>
      </c>
      <c r="H432" s="56">
        <f t="shared" si="69"/>
        <v>0.22540873760385954</v>
      </c>
      <c r="I432" s="6"/>
      <c r="J432" s="2">
        <f t="shared" si="70"/>
        <v>0.58080943446797106</v>
      </c>
      <c r="K432" s="2">
        <f t="shared" si="71"/>
        <v>0.35540069686411152</v>
      </c>
      <c r="L432" s="2">
        <f t="shared" si="72"/>
        <v>3.2162958992227285E-2</v>
      </c>
      <c r="M432" s="2">
        <f t="shared" si="73"/>
        <v>3.1626909675690131E-2</v>
      </c>
      <c r="N432" s="1">
        <v>2167</v>
      </c>
      <c r="O432" s="1">
        <v>1326</v>
      </c>
      <c r="P432" s="1">
        <v>120</v>
      </c>
      <c r="Q432" s="1"/>
      <c r="R432" s="1"/>
      <c r="S432" s="1"/>
      <c r="T432" s="1">
        <v>15</v>
      </c>
      <c r="U432" s="1">
        <v>2</v>
      </c>
      <c r="V432" s="1">
        <v>101</v>
      </c>
      <c r="W432" s="1"/>
      <c r="X432" s="1"/>
      <c r="Y432" s="1"/>
      <c r="Z432" s="1"/>
      <c r="AA432" s="1"/>
      <c r="AB432" s="1"/>
      <c r="AG432" t="str">
        <f t="shared" si="74"/>
        <v>Springfield</v>
      </c>
      <c r="AH432" t="s">
        <v>106</v>
      </c>
      <c r="AI432">
        <v>1</v>
      </c>
      <c r="AK432" s="88">
        <v>50</v>
      </c>
      <c r="AL432" s="90">
        <v>27</v>
      </c>
      <c r="AM432" s="90">
        <v>90</v>
      </c>
      <c r="AN432" s="93">
        <v>69550</v>
      </c>
      <c r="AO432" s="93">
        <f t="shared" si="75"/>
        <v>50027</v>
      </c>
      <c r="AP432" s="7" t="s">
        <v>665</v>
      </c>
      <c r="AQ432">
        <f t="shared" si="76"/>
        <v>5069550</v>
      </c>
      <c r="AU432">
        <v>49.46</v>
      </c>
      <c r="AV432">
        <v>0.15</v>
      </c>
      <c r="AW432">
        <v>49.32</v>
      </c>
    </row>
    <row r="433" spans="1:49" hidden="1" outlineLevel="1">
      <c r="A433" t="s">
        <v>721</v>
      </c>
      <c r="B433" s="7" t="s">
        <v>320</v>
      </c>
      <c r="C433" s="1">
        <f t="shared" si="66"/>
        <v>437</v>
      </c>
      <c r="D433" s="7">
        <f>IF(N433&gt;0, RANK(N433,(N433:P433,Q433:AE433)),0)</f>
        <v>1</v>
      </c>
      <c r="E433" s="7">
        <f>IF(O433&gt;0,RANK(O433,(N433:P433,Q433:AE433)),0)</f>
        <v>2</v>
      </c>
      <c r="F433" s="7">
        <f t="shared" si="67"/>
        <v>3</v>
      </c>
      <c r="G433" s="53">
        <f t="shared" si="68"/>
        <v>116</v>
      </c>
      <c r="H433" s="56">
        <f t="shared" si="69"/>
        <v>0.26544622425629288</v>
      </c>
      <c r="I433" s="6"/>
      <c r="J433" s="2">
        <f t="shared" si="70"/>
        <v>0.57208237986270027</v>
      </c>
      <c r="K433" s="2">
        <f t="shared" si="71"/>
        <v>0.30663615560640733</v>
      </c>
      <c r="L433" s="2">
        <f t="shared" si="72"/>
        <v>5.2631578947368418E-2</v>
      </c>
      <c r="M433" s="2">
        <f t="shared" si="73"/>
        <v>6.8649885583523973E-2</v>
      </c>
      <c r="N433" s="1">
        <v>250</v>
      </c>
      <c r="O433" s="1">
        <v>134</v>
      </c>
      <c r="P433" s="1">
        <v>23</v>
      </c>
      <c r="Q433" s="1"/>
      <c r="R433" s="1"/>
      <c r="S433" s="1"/>
      <c r="T433" s="1">
        <v>8</v>
      </c>
      <c r="U433" s="1">
        <v>0</v>
      </c>
      <c r="V433" s="1">
        <v>22</v>
      </c>
      <c r="W433" s="1"/>
      <c r="X433" s="1"/>
      <c r="Y433" s="1"/>
      <c r="Z433" s="1"/>
      <c r="AA433" s="1"/>
      <c r="AB433" s="1"/>
      <c r="AG433" t="str">
        <f t="shared" si="74"/>
        <v>Stamford</v>
      </c>
      <c r="AH433" t="s">
        <v>321</v>
      </c>
      <c r="AI433">
        <v>1</v>
      </c>
      <c r="AK433" s="88">
        <v>50</v>
      </c>
      <c r="AL433" s="90">
        <v>3</v>
      </c>
      <c r="AM433" s="90">
        <v>65</v>
      </c>
      <c r="AN433" s="93">
        <v>69775</v>
      </c>
      <c r="AO433" s="93">
        <f t="shared" si="75"/>
        <v>50003</v>
      </c>
      <c r="AP433" s="7" t="s">
        <v>665</v>
      </c>
      <c r="AQ433">
        <f t="shared" si="76"/>
        <v>5069775</v>
      </c>
      <c r="AU433">
        <v>39.630000000000003</v>
      </c>
      <c r="AV433">
        <v>0.1</v>
      </c>
      <c r="AW433">
        <v>39.520000000000003</v>
      </c>
    </row>
    <row r="434" spans="1:49" hidden="1" outlineLevel="1">
      <c r="A434" t="s">
        <v>737</v>
      </c>
      <c r="B434" s="7" t="s">
        <v>320</v>
      </c>
      <c r="C434" s="1">
        <f t="shared" si="66"/>
        <v>95</v>
      </c>
      <c r="D434" s="7">
        <f>IF(N434&gt;0, RANK(N434,(N434:P434,Q434:AE434)),0)</f>
        <v>1</v>
      </c>
      <c r="E434" s="7">
        <f>IF(O434&gt;0,RANK(O434,(N434:P434,Q434:AE434)),0)</f>
        <v>2</v>
      </c>
      <c r="F434" s="7">
        <f t="shared" si="67"/>
        <v>3</v>
      </c>
      <c r="G434" s="53">
        <f t="shared" si="68"/>
        <v>28</v>
      </c>
      <c r="H434" s="56">
        <f t="shared" si="69"/>
        <v>0.29473684210526313</v>
      </c>
      <c r="I434" s="6"/>
      <c r="J434" s="2">
        <f t="shared" si="70"/>
        <v>0.58947368421052626</v>
      </c>
      <c r="K434" s="2">
        <f t="shared" si="71"/>
        <v>0.29473684210526313</v>
      </c>
      <c r="L434" s="2">
        <f t="shared" si="72"/>
        <v>5.2631578947368418E-2</v>
      </c>
      <c r="M434" s="2">
        <f t="shared" si="73"/>
        <v>6.3157894736842191E-2</v>
      </c>
      <c r="N434" s="1">
        <v>56</v>
      </c>
      <c r="O434" s="1">
        <v>28</v>
      </c>
      <c r="P434" s="1">
        <v>5</v>
      </c>
      <c r="Q434" s="1"/>
      <c r="R434" s="1"/>
      <c r="S434" s="1"/>
      <c r="T434" s="1">
        <v>0</v>
      </c>
      <c r="U434" s="1">
        <v>1</v>
      </c>
      <c r="V434" s="1">
        <v>5</v>
      </c>
      <c r="W434" s="1"/>
      <c r="X434" s="1"/>
      <c r="Y434" s="1"/>
      <c r="Z434" s="1"/>
      <c r="AA434" s="1"/>
      <c r="AB434" s="1"/>
      <c r="AG434" t="str">
        <f t="shared" si="74"/>
        <v>Stannard</v>
      </c>
      <c r="AH434" t="s">
        <v>322</v>
      </c>
      <c r="AI434">
        <v>1</v>
      </c>
      <c r="AK434" s="88">
        <v>50</v>
      </c>
      <c r="AL434" s="90">
        <v>5</v>
      </c>
      <c r="AM434" s="90">
        <v>65</v>
      </c>
      <c r="AN434" s="93">
        <v>69925</v>
      </c>
      <c r="AO434" s="93">
        <f t="shared" si="75"/>
        <v>50005</v>
      </c>
      <c r="AP434" s="7" t="s">
        <v>665</v>
      </c>
      <c r="AQ434">
        <f t="shared" si="76"/>
        <v>5069925</v>
      </c>
      <c r="AU434">
        <v>12.54</v>
      </c>
      <c r="AV434">
        <v>0.03</v>
      </c>
      <c r="AW434">
        <v>12.51</v>
      </c>
    </row>
    <row r="435" spans="1:49" hidden="1" outlineLevel="1">
      <c r="A435" t="s">
        <v>872</v>
      </c>
      <c r="B435" s="7" t="s">
        <v>320</v>
      </c>
      <c r="C435" s="1">
        <f t="shared" si="66"/>
        <v>829</v>
      </c>
      <c r="D435" s="7">
        <f>IF(N435&gt;0, RANK(N435,(N435:P435,Q435:AE435)),0)</f>
        <v>1</v>
      </c>
      <c r="E435" s="7">
        <f>IF(O435&gt;0,RANK(O435,(N435:P435,Q435:AE435)),0)</f>
        <v>2</v>
      </c>
      <c r="F435" s="7">
        <f t="shared" si="67"/>
        <v>3</v>
      </c>
      <c r="G435" s="53">
        <f t="shared" si="68"/>
        <v>250</v>
      </c>
      <c r="H435" s="56">
        <f t="shared" si="69"/>
        <v>0.30156815440289503</v>
      </c>
      <c r="I435" s="6"/>
      <c r="J435" s="2">
        <f t="shared" si="70"/>
        <v>0.63449939686369117</v>
      </c>
      <c r="K435" s="2">
        <f t="shared" si="71"/>
        <v>0.33293124246079614</v>
      </c>
      <c r="L435" s="2">
        <f t="shared" si="72"/>
        <v>1.6887816646562123E-2</v>
      </c>
      <c r="M435" s="2">
        <f t="shared" si="73"/>
        <v>1.568154402895057E-2</v>
      </c>
      <c r="N435" s="1">
        <v>526</v>
      </c>
      <c r="O435" s="1">
        <v>276</v>
      </c>
      <c r="P435" s="1">
        <v>14</v>
      </c>
      <c r="Q435" s="1"/>
      <c r="R435" s="1"/>
      <c r="S435" s="1"/>
      <c r="T435" s="1">
        <v>1</v>
      </c>
      <c r="U435" s="1">
        <v>3</v>
      </c>
      <c r="V435" s="1">
        <v>9</v>
      </c>
      <c r="W435" s="1"/>
      <c r="X435" s="1"/>
      <c r="Y435" s="1"/>
      <c r="Z435" s="1"/>
      <c r="AA435" s="1"/>
      <c r="AB435" s="1"/>
      <c r="AG435" t="str">
        <f t="shared" si="74"/>
        <v>Starksboro</v>
      </c>
      <c r="AH435" t="s">
        <v>319</v>
      </c>
      <c r="AI435">
        <v>1</v>
      </c>
      <c r="AK435" s="88">
        <v>50</v>
      </c>
      <c r="AL435" s="90">
        <v>1</v>
      </c>
      <c r="AM435" s="90">
        <v>95</v>
      </c>
      <c r="AN435" s="93">
        <v>70075</v>
      </c>
      <c r="AO435" s="93">
        <f t="shared" si="75"/>
        <v>50001</v>
      </c>
      <c r="AP435" s="7" t="s">
        <v>665</v>
      </c>
      <c r="AQ435">
        <f t="shared" si="76"/>
        <v>5070075</v>
      </c>
      <c r="AU435">
        <v>45.51</v>
      </c>
      <c r="AV435">
        <v>0.05</v>
      </c>
      <c r="AW435">
        <v>45.47</v>
      </c>
    </row>
    <row r="436" spans="1:49" hidden="1" outlineLevel="1">
      <c r="A436" t="s">
        <v>893</v>
      </c>
      <c r="B436" s="7" t="s">
        <v>320</v>
      </c>
      <c r="C436" s="1">
        <f t="shared" si="66"/>
        <v>385</v>
      </c>
      <c r="D436" s="7">
        <f>IF(N436&gt;0, RANK(N436,(N436:P436,Q436:AE436)),0)</f>
        <v>1</v>
      </c>
      <c r="E436" s="7">
        <f>IF(O436&gt;0,RANK(O436,(N436:P436,Q436:AE436)),0)</f>
        <v>2</v>
      </c>
      <c r="F436" s="7">
        <f t="shared" si="67"/>
        <v>4</v>
      </c>
      <c r="G436" s="53">
        <f t="shared" si="68"/>
        <v>73</v>
      </c>
      <c r="H436" s="56">
        <f t="shared" si="69"/>
        <v>0.18961038961038962</v>
      </c>
      <c r="I436" s="6"/>
      <c r="J436" s="2">
        <f t="shared" si="70"/>
        <v>0.5714285714285714</v>
      </c>
      <c r="K436" s="2">
        <f t="shared" si="71"/>
        <v>0.38181818181818183</v>
      </c>
      <c r="L436" s="2">
        <f t="shared" si="72"/>
        <v>1.2987012987012988E-2</v>
      </c>
      <c r="M436" s="2">
        <f t="shared" si="73"/>
        <v>3.3766233766233777E-2</v>
      </c>
      <c r="N436" s="1">
        <v>220</v>
      </c>
      <c r="O436" s="1">
        <v>147</v>
      </c>
      <c r="P436" s="1">
        <v>5</v>
      </c>
      <c r="Q436" s="1"/>
      <c r="R436" s="1"/>
      <c r="S436" s="1"/>
      <c r="T436" s="1">
        <v>2</v>
      </c>
      <c r="U436" s="1">
        <v>0</v>
      </c>
      <c r="V436" s="1">
        <v>11</v>
      </c>
      <c r="W436" s="1"/>
      <c r="X436" s="1"/>
      <c r="Y436" s="1"/>
      <c r="Z436" s="1"/>
      <c r="AA436" s="1"/>
      <c r="AB436" s="1"/>
      <c r="AG436" t="str">
        <f t="shared" si="74"/>
        <v>Stockbridge</v>
      </c>
      <c r="AH436" t="s">
        <v>106</v>
      </c>
      <c r="AI436">
        <v>1</v>
      </c>
      <c r="AK436" s="88">
        <v>50</v>
      </c>
      <c r="AL436" s="90">
        <v>27</v>
      </c>
      <c r="AM436" s="90">
        <v>95</v>
      </c>
      <c r="AN436" s="93">
        <v>70375</v>
      </c>
      <c r="AO436" s="93">
        <f t="shared" si="75"/>
        <v>50027</v>
      </c>
      <c r="AP436" s="7" t="s">
        <v>665</v>
      </c>
      <c r="AQ436">
        <f t="shared" si="76"/>
        <v>5070375</v>
      </c>
      <c r="AU436">
        <v>46.17</v>
      </c>
      <c r="AV436">
        <v>0.05</v>
      </c>
      <c r="AW436">
        <v>46.12</v>
      </c>
    </row>
    <row r="437" spans="1:49" hidden="1" outlineLevel="1">
      <c r="A437" t="s">
        <v>873</v>
      </c>
      <c r="B437" s="7" t="s">
        <v>320</v>
      </c>
      <c r="C437" s="1">
        <f t="shared" si="66"/>
        <v>2616</v>
      </c>
      <c r="D437" s="7">
        <f>IF(N437&gt;0, RANK(N437,(N437:P437,Q437:AE437)),0)</f>
        <v>1</v>
      </c>
      <c r="E437" s="7">
        <f>IF(O437&gt;0,RANK(O437,(N437:P437,Q437:AE437)),0)</f>
        <v>2</v>
      </c>
      <c r="F437" s="7">
        <f t="shared" si="67"/>
        <v>4</v>
      </c>
      <c r="G437" s="53">
        <f t="shared" si="68"/>
        <v>354</v>
      </c>
      <c r="H437" s="56">
        <f t="shared" si="69"/>
        <v>0.13532110091743119</v>
      </c>
      <c r="I437" s="6"/>
      <c r="J437" s="2">
        <f t="shared" si="70"/>
        <v>0.54587155963302747</v>
      </c>
      <c r="K437" s="2">
        <f t="shared" si="71"/>
        <v>0.41055045871559631</v>
      </c>
      <c r="L437" s="2">
        <f t="shared" si="72"/>
        <v>1.7201834862385322E-2</v>
      </c>
      <c r="M437" s="2">
        <f t="shared" si="73"/>
        <v>2.6376146788990897E-2</v>
      </c>
      <c r="N437" s="1">
        <v>1428</v>
      </c>
      <c r="O437" s="1">
        <v>1074</v>
      </c>
      <c r="P437" s="1">
        <v>45</v>
      </c>
      <c r="Q437" s="1"/>
      <c r="R437" s="1"/>
      <c r="S437" s="1"/>
      <c r="T437" s="1">
        <v>11</v>
      </c>
      <c r="U437" s="1">
        <v>5</v>
      </c>
      <c r="V437" s="1">
        <v>53</v>
      </c>
      <c r="W437" s="1"/>
      <c r="X437" s="1"/>
      <c r="Y437" s="1"/>
      <c r="Z437" s="1"/>
      <c r="AA437" s="1"/>
      <c r="AB437" s="1"/>
      <c r="AG437" t="str">
        <f t="shared" si="74"/>
        <v>Stowe</v>
      </c>
      <c r="AH437" t="s">
        <v>18</v>
      </c>
      <c r="AI437">
        <v>1</v>
      </c>
      <c r="AK437" s="88">
        <v>50</v>
      </c>
      <c r="AL437" s="90">
        <v>15</v>
      </c>
      <c r="AM437" s="90">
        <v>40</v>
      </c>
      <c r="AN437" s="93">
        <v>70525</v>
      </c>
      <c r="AO437" s="93">
        <f t="shared" si="75"/>
        <v>50015</v>
      </c>
      <c r="AP437" s="7" t="s">
        <v>665</v>
      </c>
      <c r="AQ437">
        <f t="shared" si="76"/>
        <v>5070525</v>
      </c>
      <c r="AU437">
        <v>72.739999999999995</v>
      </c>
      <c r="AV437">
        <v>7.0000000000000007E-2</v>
      </c>
      <c r="AW437">
        <v>72.680000000000007</v>
      </c>
    </row>
    <row r="438" spans="1:49" hidden="1" outlineLevel="1">
      <c r="A438" t="s">
        <v>317</v>
      </c>
      <c r="B438" s="7" t="s">
        <v>320</v>
      </c>
      <c r="C438" s="1">
        <f t="shared" ref="C438:C492" si="77">SUM(N438:AE438)</f>
        <v>675</v>
      </c>
      <c r="D438" s="7">
        <f>IF(N438&gt;0, RANK(N438,(N438:P438,Q438:AE438)),0)</f>
        <v>1</v>
      </c>
      <c r="E438" s="7">
        <f>IF(O438&gt;0,RANK(O438,(N438:P438,Q438:AE438)),0)</f>
        <v>2</v>
      </c>
      <c r="F438" s="7">
        <f t="shared" ref="F438:F492" si="78">IF(P438&gt;0,RANK(P438,(N438:AE438)),0)</f>
        <v>4</v>
      </c>
      <c r="G438" s="53">
        <f t="shared" ref="G438:G492" si="79">IF(C438&gt;0,MAX(N438:P438)-LARGE(N438:P438,2),0)</f>
        <v>369</v>
      </c>
      <c r="H438" s="56">
        <f t="shared" ref="H438:H492" si="80">IF(C438&gt;0,G438/C438,0)</f>
        <v>0.54666666666666663</v>
      </c>
      <c r="I438" s="6"/>
      <c r="J438" s="2">
        <f t="shared" ref="J438:J492" si="81">IF(C438=0,"-",N438/C438)</f>
        <v>0.74962962962962965</v>
      </c>
      <c r="K438" s="2">
        <f t="shared" ref="K438:K492" si="82">IF(C438=0,"-",O438/C438)</f>
        <v>0.20296296296296296</v>
      </c>
      <c r="L438" s="2">
        <f t="shared" ref="L438:L492" si="83">IF(C438=0,"-",P438/C438)</f>
        <v>1.9259259259259261E-2</v>
      </c>
      <c r="M438" s="2">
        <f t="shared" ref="M438:M492" si="84">IF(C438=0,"-",(1-J438-K438-L438))</f>
        <v>2.8148148148148137E-2</v>
      </c>
      <c r="N438" s="1">
        <v>506</v>
      </c>
      <c r="O438" s="1">
        <v>137</v>
      </c>
      <c r="P438" s="1">
        <v>13</v>
      </c>
      <c r="Q438" s="1"/>
      <c r="R438" s="1"/>
      <c r="S438" s="1"/>
      <c r="T438" s="1">
        <v>3</v>
      </c>
      <c r="U438" s="1">
        <v>2</v>
      </c>
      <c r="V438" s="1">
        <v>14</v>
      </c>
      <c r="W438" s="1"/>
      <c r="X438" s="1"/>
      <c r="Y438" s="1"/>
      <c r="Z438" s="1"/>
      <c r="AA438" s="1"/>
      <c r="AB438" s="1"/>
      <c r="AG438" t="str">
        <f t="shared" ref="AG438:AG492" si="85">A438</f>
        <v>Strafford</v>
      </c>
      <c r="AH438" t="s">
        <v>983</v>
      </c>
      <c r="AI438">
        <v>1</v>
      </c>
      <c r="AK438" s="88">
        <v>50</v>
      </c>
      <c r="AL438" s="90">
        <v>17</v>
      </c>
      <c r="AM438" s="90">
        <v>50</v>
      </c>
      <c r="AN438" s="93">
        <v>70675</v>
      </c>
      <c r="AO438" s="93">
        <f t="shared" ref="AO438:AO491" si="86">AK438*1000+AL438</f>
        <v>50017</v>
      </c>
      <c r="AP438" s="7" t="s">
        <v>665</v>
      </c>
      <c r="AQ438">
        <f t="shared" ref="AQ438:AQ491" si="87">AK438*100000+AN438</f>
        <v>5070675</v>
      </c>
      <c r="AU438">
        <v>44.34</v>
      </c>
      <c r="AV438">
        <v>0.11</v>
      </c>
      <c r="AW438">
        <v>44.22</v>
      </c>
    </row>
    <row r="439" spans="1:49" hidden="1" outlineLevel="1">
      <c r="A439" t="s">
        <v>874</v>
      </c>
      <c r="B439" s="7" t="s">
        <v>320</v>
      </c>
      <c r="C439" s="1">
        <f t="shared" si="77"/>
        <v>140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 t="shared" si="78"/>
        <v>3</v>
      </c>
      <c r="G439" s="53">
        <f t="shared" si="79"/>
        <v>23</v>
      </c>
      <c r="H439" s="56">
        <f t="shared" si="80"/>
        <v>0.16428571428571428</v>
      </c>
      <c r="I439" s="6"/>
      <c r="J439" s="2">
        <f t="shared" si="81"/>
        <v>0.37142857142857144</v>
      </c>
      <c r="K439" s="2">
        <f t="shared" si="82"/>
        <v>0.5357142857142857</v>
      </c>
      <c r="L439" s="2">
        <f t="shared" si="83"/>
        <v>3.5714285714285712E-2</v>
      </c>
      <c r="M439" s="2">
        <f t="shared" si="84"/>
        <v>5.7142857142857148E-2</v>
      </c>
      <c r="N439" s="1">
        <v>52</v>
      </c>
      <c r="O439" s="1">
        <v>75</v>
      </c>
      <c r="P439" s="1">
        <v>5</v>
      </c>
      <c r="Q439" s="1"/>
      <c r="R439" s="1"/>
      <c r="S439" s="1"/>
      <c r="T439" s="1">
        <v>4</v>
      </c>
      <c r="U439" s="1">
        <v>0</v>
      </c>
      <c r="V439" s="1">
        <v>4</v>
      </c>
      <c r="W439" s="1"/>
      <c r="X439" s="1"/>
      <c r="Y439" s="1"/>
      <c r="Z439" s="1"/>
      <c r="AA439" s="1"/>
      <c r="AB439" s="1"/>
      <c r="AG439" t="str">
        <f t="shared" si="85"/>
        <v>Stratton</v>
      </c>
      <c r="AH439" t="s">
        <v>105</v>
      </c>
      <c r="AI439">
        <v>1</v>
      </c>
      <c r="AK439" s="88">
        <v>50</v>
      </c>
      <c r="AL439" s="90">
        <v>25</v>
      </c>
      <c r="AM439" s="90">
        <v>75</v>
      </c>
      <c r="AN439" s="93">
        <v>70750</v>
      </c>
      <c r="AO439" s="93">
        <f t="shared" si="86"/>
        <v>50025</v>
      </c>
      <c r="AP439" s="7" t="s">
        <v>665</v>
      </c>
      <c r="AQ439">
        <f t="shared" si="87"/>
        <v>5070750</v>
      </c>
      <c r="AU439">
        <v>46.93</v>
      </c>
      <c r="AV439">
        <v>0.54</v>
      </c>
      <c r="AW439">
        <v>46.39</v>
      </c>
    </row>
    <row r="440" spans="1:49" hidden="1" outlineLevel="1">
      <c r="A440" t="s">
        <v>894</v>
      </c>
      <c r="B440" s="7" t="s">
        <v>320</v>
      </c>
      <c r="C440" s="1">
        <f t="shared" si="77"/>
        <v>308</v>
      </c>
      <c r="D440" s="7">
        <f>IF(N440&gt;0, RANK(N440,(N440:P440,Q440:AE440)),0)</f>
        <v>1</v>
      </c>
      <c r="E440" s="7">
        <f>IF(O440&gt;0,RANK(O440,(N440:P440,Q440:AE440)),0)</f>
        <v>2</v>
      </c>
      <c r="F440" s="7">
        <f t="shared" si="78"/>
        <v>4</v>
      </c>
      <c r="G440" s="53">
        <f t="shared" si="79"/>
        <v>28</v>
      </c>
      <c r="H440" s="56">
        <f t="shared" si="80"/>
        <v>9.0909090909090912E-2</v>
      </c>
      <c r="I440" s="6"/>
      <c r="J440" s="2">
        <f t="shared" si="81"/>
        <v>0.52922077922077926</v>
      </c>
      <c r="K440" s="2">
        <f t="shared" si="82"/>
        <v>0.43831168831168832</v>
      </c>
      <c r="L440" s="2">
        <f t="shared" si="83"/>
        <v>6.4935064935064939E-3</v>
      </c>
      <c r="M440" s="2">
        <f t="shared" si="84"/>
        <v>2.5974025974025927E-2</v>
      </c>
      <c r="N440" s="1">
        <v>163</v>
      </c>
      <c r="O440" s="1">
        <v>135</v>
      </c>
      <c r="P440" s="1">
        <v>2</v>
      </c>
      <c r="Q440" s="1"/>
      <c r="R440" s="1"/>
      <c r="S440" s="1"/>
      <c r="T440" s="1">
        <v>2</v>
      </c>
      <c r="U440" s="1">
        <v>0</v>
      </c>
      <c r="V440" s="1">
        <v>6</v>
      </c>
      <c r="W440" s="1"/>
      <c r="X440" s="1"/>
      <c r="Y440" s="1"/>
      <c r="Z440" s="1"/>
      <c r="AA440" s="1"/>
      <c r="AB440" s="1"/>
      <c r="AG440" t="str">
        <f t="shared" si="85"/>
        <v>Sudbury</v>
      </c>
      <c r="AH440" t="s">
        <v>104</v>
      </c>
      <c r="AI440">
        <v>1</v>
      </c>
      <c r="AK440" s="88">
        <v>50</v>
      </c>
      <c r="AL440" s="90">
        <v>21</v>
      </c>
      <c r="AM440" s="90">
        <v>115</v>
      </c>
      <c r="AN440" s="93">
        <v>71050</v>
      </c>
      <c r="AO440" s="93">
        <f t="shared" si="86"/>
        <v>50021</v>
      </c>
      <c r="AP440" s="7" t="s">
        <v>665</v>
      </c>
      <c r="AQ440">
        <f t="shared" si="87"/>
        <v>5071050</v>
      </c>
      <c r="AU440">
        <v>22.2</v>
      </c>
      <c r="AV440">
        <v>0.7</v>
      </c>
      <c r="AW440">
        <v>21.5</v>
      </c>
    </row>
    <row r="441" spans="1:49" hidden="1" outlineLevel="1">
      <c r="A441" t="s">
        <v>895</v>
      </c>
      <c r="B441" s="7" t="s">
        <v>320</v>
      </c>
      <c r="C441" s="1">
        <f t="shared" si="77"/>
        <v>473</v>
      </c>
      <c r="D441" s="7">
        <f>IF(N441&gt;0, RANK(N441,(N441:P441,Q441:AE441)),0)</f>
        <v>1</v>
      </c>
      <c r="E441" s="7">
        <f>IF(O441&gt;0,RANK(O441,(N441:P441,Q441:AE441)),0)</f>
        <v>2</v>
      </c>
      <c r="F441" s="7">
        <f t="shared" si="78"/>
        <v>4</v>
      </c>
      <c r="G441" s="53">
        <f t="shared" si="79"/>
        <v>138</v>
      </c>
      <c r="H441" s="56">
        <f t="shared" si="80"/>
        <v>0.29175475687103591</v>
      </c>
      <c r="I441" s="6"/>
      <c r="J441" s="2">
        <f t="shared" si="81"/>
        <v>0.61522198731501054</v>
      </c>
      <c r="K441" s="2">
        <f t="shared" si="82"/>
        <v>0.32346723044397463</v>
      </c>
      <c r="L441" s="2">
        <f t="shared" si="83"/>
        <v>1.9027484143763214E-2</v>
      </c>
      <c r="M441" s="2">
        <f t="shared" si="84"/>
        <v>4.2283298097251613E-2</v>
      </c>
      <c r="N441" s="1">
        <v>291</v>
      </c>
      <c r="O441" s="1">
        <v>153</v>
      </c>
      <c r="P441" s="1">
        <v>9</v>
      </c>
      <c r="Q441" s="1"/>
      <c r="R441" s="1"/>
      <c r="S441" s="1"/>
      <c r="T441" s="1">
        <v>3</v>
      </c>
      <c r="U441" s="1">
        <v>0</v>
      </c>
      <c r="V441" s="1">
        <v>17</v>
      </c>
      <c r="W441" s="1"/>
      <c r="X441" s="1"/>
      <c r="Y441" s="1"/>
      <c r="Z441" s="1"/>
      <c r="AA441" s="1"/>
      <c r="AB441" s="1"/>
      <c r="AG441" t="str">
        <f t="shared" si="85"/>
        <v>Sunderland</v>
      </c>
      <c r="AH441" t="s">
        <v>321</v>
      </c>
      <c r="AI441">
        <v>1</v>
      </c>
      <c r="AK441" s="88">
        <v>50</v>
      </c>
      <c r="AL441" s="90">
        <v>3</v>
      </c>
      <c r="AM441" s="90">
        <v>70</v>
      </c>
      <c r="AN441" s="93">
        <v>71425</v>
      </c>
      <c r="AO441" s="93">
        <f t="shared" si="86"/>
        <v>50003</v>
      </c>
      <c r="AP441" s="7" t="s">
        <v>665</v>
      </c>
      <c r="AQ441">
        <f t="shared" si="87"/>
        <v>5071425</v>
      </c>
      <c r="AU441">
        <v>45.65</v>
      </c>
      <c r="AV441">
        <v>0.25</v>
      </c>
      <c r="AW441">
        <v>45.4</v>
      </c>
    </row>
    <row r="442" spans="1:49" hidden="1" outlineLevel="1">
      <c r="A442" t="s">
        <v>896</v>
      </c>
      <c r="B442" s="7" t="s">
        <v>320</v>
      </c>
      <c r="C442" s="1">
        <f t="shared" si="77"/>
        <v>423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 t="shared" si="78"/>
        <v>4</v>
      </c>
      <c r="G442" s="53">
        <f t="shared" si="79"/>
        <v>47</v>
      </c>
      <c r="H442" s="56">
        <f t="shared" si="80"/>
        <v>0.1111111111111111</v>
      </c>
      <c r="I442" s="6"/>
      <c r="J442" s="2">
        <f t="shared" si="81"/>
        <v>0.4160756501182033</v>
      </c>
      <c r="K442" s="2">
        <f t="shared" si="82"/>
        <v>0.5271867612293144</v>
      </c>
      <c r="L442" s="2">
        <f t="shared" si="83"/>
        <v>2.1276595744680851E-2</v>
      </c>
      <c r="M442" s="2">
        <f t="shared" si="84"/>
        <v>3.5460992907801497E-2</v>
      </c>
      <c r="N442" s="1">
        <v>176</v>
      </c>
      <c r="O442" s="1">
        <v>223</v>
      </c>
      <c r="P442" s="1">
        <v>9</v>
      </c>
      <c r="Q442" s="1"/>
      <c r="R442" s="1"/>
      <c r="S442" s="1"/>
      <c r="T442" s="1">
        <v>2</v>
      </c>
      <c r="U442" s="1">
        <v>1</v>
      </c>
      <c r="V442" s="1">
        <v>12</v>
      </c>
      <c r="W442" s="1"/>
      <c r="X442" s="1"/>
      <c r="Y442" s="1"/>
      <c r="Z442" s="1"/>
      <c r="AA442" s="1"/>
      <c r="AB442" s="1"/>
      <c r="AG442" t="str">
        <f t="shared" si="85"/>
        <v>Sutton</v>
      </c>
      <c r="AH442" t="s">
        <v>322</v>
      </c>
      <c r="AI442">
        <v>1</v>
      </c>
      <c r="AK442" s="88">
        <v>50</v>
      </c>
      <c r="AL442" s="90">
        <v>5</v>
      </c>
      <c r="AM442" s="90">
        <v>70</v>
      </c>
      <c r="AN442" s="93">
        <v>71575</v>
      </c>
      <c r="AO442" s="93">
        <f t="shared" si="86"/>
        <v>50005</v>
      </c>
      <c r="AP442" s="7" t="s">
        <v>665</v>
      </c>
      <c r="AQ442">
        <f t="shared" si="87"/>
        <v>5071575</v>
      </c>
      <c r="AU442">
        <v>38.369999999999997</v>
      </c>
      <c r="AV442">
        <v>0.11</v>
      </c>
      <c r="AW442">
        <v>38.26</v>
      </c>
    </row>
    <row r="443" spans="1:49" hidden="1" outlineLevel="1">
      <c r="A443" t="s">
        <v>875</v>
      </c>
      <c r="B443" s="7" t="s">
        <v>320</v>
      </c>
      <c r="C443" s="1">
        <f t="shared" si="77"/>
        <v>2448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 t="shared" si="78"/>
        <v>4</v>
      </c>
      <c r="G443" s="53">
        <f t="shared" si="79"/>
        <v>434</v>
      </c>
      <c r="H443" s="56">
        <f t="shared" si="80"/>
        <v>0.17728758169934641</v>
      </c>
      <c r="I443" s="6"/>
      <c r="J443" s="2">
        <f t="shared" si="81"/>
        <v>0.39950980392156865</v>
      </c>
      <c r="K443" s="2">
        <f t="shared" si="82"/>
        <v>0.57679738562091498</v>
      </c>
      <c r="L443" s="2">
        <f t="shared" si="83"/>
        <v>8.9869281045751627E-3</v>
      </c>
      <c r="M443" s="2">
        <f t="shared" si="84"/>
        <v>1.4705882352941204E-2</v>
      </c>
      <c r="N443" s="1">
        <v>978</v>
      </c>
      <c r="O443" s="1">
        <v>1412</v>
      </c>
      <c r="P443" s="1">
        <v>22</v>
      </c>
      <c r="Q443" s="1"/>
      <c r="R443" s="1"/>
      <c r="S443" s="1"/>
      <c r="T443" s="1">
        <v>6</v>
      </c>
      <c r="U443" s="1">
        <v>3</v>
      </c>
      <c r="V443" s="1">
        <v>27</v>
      </c>
      <c r="W443" s="1"/>
      <c r="X443" s="1"/>
      <c r="Y443" s="1"/>
      <c r="Z443" s="1"/>
      <c r="AA443" s="1"/>
      <c r="AB443" s="1"/>
      <c r="AG443" t="str">
        <f t="shared" si="85"/>
        <v>Swanton</v>
      </c>
      <c r="AH443" t="s">
        <v>37</v>
      </c>
      <c r="AI443">
        <v>1</v>
      </c>
      <c r="AK443" s="88">
        <v>50</v>
      </c>
      <c r="AL443" s="90">
        <v>11</v>
      </c>
      <c r="AM443" s="90">
        <v>80</v>
      </c>
      <c r="AN443" s="93">
        <v>71725</v>
      </c>
      <c r="AO443" s="93">
        <f t="shared" si="86"/>
        <v>50011</v>
      </c>
      <c r="AP443" s="7" t="s">
        <v>665</v>
      </c>
      <c r="AQ443">
        <f t="shared" si="87"/>
        <v>5071725</v>
      </c>
      <c r="AU443">
        <v>61.66</v>
      </c>
      <c r="AV443">
        <v>13.26</v>
      </c>
      <c r="AW443">
        <v>48.41</v>
      </c>
    </row>
    <row r="444" spans="1:49" hidden="1" outlineLevel="1">
      <c r="A444" t="s">
        <v>876</v>
      </c>
      <c r="B444" s="7" t="s">
        <v>320</v>
      </c>
      <c r="C444" s="1">
        <f t="shared" si="77"/>
        <v>1518</v>
      </c>
      <c r="D444" s="7">
        <f>IF(N444&gt;0, RANK(N444,(N444:P444,Q444:AE444)),0)</f>
        <v>1</v>
      </c>
      <c r="E444" s="7">
        <f>IF(O444&gt;0,RANK(O444,(N444:P444,Q444:AE444)),0)</f>
        <v>2</v>
      </c>
      <c r="F444" s="7">
        <f t="shared" si="78"/>
        <v>3</v>
      </c>
      <c r="G444" s="53">
        <f t="shared" si="79"/>
        <v>788</v>
      </c>
      <c r="H444" s="56">
        <f t="shared" si="80"/>
        <v>0.51910408432147559</v>
      </c>
      <c r="I444" s="6"/>
      <c r="J444" s="2">
        <f t="shared" si="81"/>
        <v>0.74440052700922266</v>
      </c>
      <c r="K444" s="2">
        <f t="shared" si="82"/>
        <v>0.22529644268774704</v>
      </c>
      <c r="L444" s="2">
        <f t="shared" si="83"/>
        <v>1.5810276679841896E-2</v>
      </c>
      <c r="M444" s="2">
        <f t="shared" si="84"/>
        <v>1.4492753623188408E-2</v>
      </c>
      <c r="N444" s="1">
        <v>1130</v>
      </c>
      <c r="O444" s="1">
        <v>342</v>
      </c>
      <c r="P444" s="1">
        <v>24</v>
      </c>
      <c r="Q444" s="1"/>
      <c r="R444" s="1"/>
      <c r="S444" s="1"/>
      <c r="T444" s="1">
        <v>1</v>
      </c>
      <c r="U444" s="1">
        <v>0</v>
      </c>
      <c r="V444" s="1">
        <v>21</v>
      </c>
      <c r="W444" s="1"/>
      <c r="X444" s="1"/>
      <c r="Y444" s="1"/>
      <c r="Z444" s="1"/>
      <c r="AA444" s="1"/>
      <c r="AB444" s="1"/>
      <c r="AG444" t="str">
        <f t="shared" si="85"/>
        <v>Thetford</v>
      </c>
      <c r="AH444" t="s">
        <v>983</v>
      </c>
      <c r="AI444">
        <v>1</v>
      </c>
      <c r="AK444" s="88">
        <v>50</v>
      </c>
      <c r="AL444" s="90">
        <v>17</v>
      </c>
      <c r="AM444" s="90">
        <v>55</v>
      </c>
      <c r="AN444" s="93">
        <v>72400</v>
      </c>
      <c r="AO444" s="93">
        <f t="shared" si="86"/>
        <v>50017</v>
      </c>
      <c r="AP444" s="7" t="s">
        <v>665</v>
      </c>
      <c r="AQ444">
        <f t="shared" si="87"/>
        <v>5072400</v>
      </c>
      <c r="AU444">
        <v>44.16</v>
      </c>
      <c r="AV444">
        <v>0.6</v>
      </c>
      <c r="AW444">
        <v>43.56</v>
      </c>
    </row>
    <row r="445" spans="1:49" hidden="1" outlineLevel="1">
      <c r="A445" t="s">
        <v>877</v>
      </c>
      <c r="B445" s="7" t="s">
        <v>320</v>
      </c>
      <c r="C445" s="1">
        <f t="shared" si="77"/>
        <v>287</v>
      </c>
      <c r="D445" s="7">
        <f>IF(N445&gt;0, RANK(N445,(N445:P445,Q445:AE445)),0)</f>
        <v>1</v>
      </c>
      <c r="E445" s="7">
        <f>IF(O445&gt;0,RANK(O445,(N445:P445,Q445:AE445)),0)</f>
        <v>2</v>
      </c>
      <c r="F445" s="7">
        <f t="shared" si="78"/>
        <v>4</v>
      </c>
      <c r="G445" s="53">
        <f t="shared" si="79"/>
        <v>27</v>
      </c>
      <c r="H445" s="56">
        <f t="shared" si="80"/>
        <v>9.4076655052264813E-2</v>
      </c>
      <c r="I445" s="6"/>
      <c r="J445" s="2">
        <f t="shared" si="81"/>
        <v>0.50871080139372826</v>
      </c>
      <c r="K445" s="2">
        <f t="shared" si="82"/>
        <v>0.41463414634146339</v>
      </c>
      <c r="L445" s="2">
        <f t="shared" si="83"/>
        <v>2.0905923344947737E-2</v>
      </c>
      <c r="M445" s="2">
        <f t="shared" si="84"/>
        <v>5.5749128919860606E-2</v>
      </c>
      <c r="N445" s="1">
        <v>146</v>
      </c>
      <c r="O445" s="1">
        <v>119</v>
      </c>
      <c r="P445" s="1">
        <v>6</v>
      </c>
      <c r="Q445" s="1"/>
      <c r="R445" s="1"/>
      <c r="S445" s="1"/>
      <c r="T445" s="1">
        <v>4</v>
      </c>
      <c r="U445" s="1">
        <v>9</v>
      </c>
      <c r="V445" s="1">
        <v>3</v>
      </c>
      <c r="W445" s="1"/>
      <c r="X445" s="1"/>
      <c r="Y445" s="1"/>
      <c r="Z445" s="1"/>
      <c r="AA445" s="1"/>
      <c r="AB445" s="1"/>
      <c r="AG445" t="str">
        <f t="shared" si="85"/>
        <v>Tinmouth</v>
      </c>
      <c r="AH445" t="s">
        <v>104</v>
      </c>
      <c r="AI445">
        <v>1</v>
      </c>
      <c r="AK445" s="88">
        <v>50</v>
      </c>
      <c r="AL445" s="90">
        <v>21</v>
      </c>
      <c r="AM445" s="90">
        <v>120</v>
      </c>
      <c r="AN445" s="93">
        <v>72925</v>
      </c>
      <c r="AO445" s="93">
        <f t="shared" si="86"/>
        <v>50021</v>
      </c>
      <c r="AP445" s="7" t="s">
        <v>665</v>
      </c>
      <c r="AQ445">
        <f t="shared" si="87"/>
        <v>5072925</v>
      </c>
      <c r="AU445">
        <v>28.41</v>
      </c>
      <c r="AV445">
        <v>0.12</v>
      </c>
      <c r="AW445">
        <v>28.28</v>
      </c>
    </row>
    <row r="446" spans="1:49" hidden="1" outlineLevel="1">
      <c r="A446" t="s">
        <v>168</v>
      </c>
      <c r="B446" s="7" t="s">
        <v>320</v>
      </c>
      <c r="C446" s="1">
        <f t="shared" si="77"/>
        <v>507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 t="shared" si="78"/>
        <v>3</v>
      </c>
      <c r="G446" s="53">
        <f t="shared" si="79"/>
        <v>20</v>
      </c>
      <c r="H446" s="56">
        <f t="shared" si="80"/>
        <v>3.9447731755424063E-2</v>
      </c>
      <c r="I446" s="6"/>
      <c r="J446" s="2">
        <f t="shared" si="81"/>
        <v>0.45562130177514792</v>
      </c>
      <c r="K446" s="2">
        <f t="shared" si="82"/>
        <v>0.49506903353057197</v>
      </c>
      <c r="L446" s="2">
        <f t="shared" si="83"/>
        <v>2.7613412228796843E-2</v>
      </c>
      <c r="M446" s="2">
        <f t="shared" si="84"/>
        <v>2.1696252465483266E-2</v>
      </c>
      <c r="N446" s="1">
        <v>231</v>
      </c>
      <c r="O446" s="1">
        <v>251</v>
      </c>
      <c r="P446" s="1">
        <v>14</v>
      </c>
      <c r="Q446" s="1"/>
      <c r="R446" s="1"/>
      <c r="S446" s="1"/>
      <c r="T446" s="1">
        <v>2</v>
      </c>
      <c r="U446" s="1">
        <v>2</v>
      </c>
      <c r="V446" s="1">
        <v>7</v>
      </c>
      <c r="W446" s="1"/>
      <c r="X446" s="1"/>
      <c r="Y446" s="1"/>
      <c r="Z446" s="1"/>
      <c r="AA446" s="1"/>
      <c r="AB446" s="1"/>
      <c r="AG446" t="str">
        <f t="shared" si="85"/>
        <v>Topsham</v>
      </c>
      <c r="AH446" t="s">
        <v>983</v>
      </c>
      <c r="AI446">
        <v>1</v>
      </c>
      <c r="AK446" s="88">
        <v>50</v>
      </c>
      <c r="AL446" s="90">
        <v>17</v>
      </c>
      <c r="AM446" s="90">
        <v>60</v>
      </c>
      <c r="AN446" s="93">
        <v>73075</v>
      </c>
      <c r="AO446" s="93">
        <f t="shared" si="86"/>
        <v>50017</v>
      </c>
      <c r="AP446" s="7" t="s">
        <v>665</v>
      </c>
      <c r="AQ446">
        <f t="shared" si="87"/>
        <v>5073075</v>
      </c>
      <c r="AU446">
        <v>48.98</v>
      </c>
      <c r="AV446">
        <v>0.05</v>
      </c>
      <c r="AW446">
        <v>48.93</v>
      </c>
    </row>
    <row r="447" spans="1:49" hidden="1" outlineLevel="1">
      <c r="A447" t="s">
        <v>878</v>
      </c>
      <c r="B447" s="7" t="s">
        <v>320</v>
      </c>
      <c r="C447" s="1">
        <f t="shared" si="77"/>
        <v>645</v>
      </c>
      <c r="D447" s="7">
        <f>IF(N447&gt;0, RANK(N447,(N447:P447,Q447:AE447)),0)</f>
        <v>1</v>
      </c>
      <c r="E447" s="7">
        <f>IF(O447&gt;0,RANK(O447,(N447:P447,Q447:AE447)),0)</f>
        <v>2</v>
      </c>
      <c r="F447" s="7">
        <f t="shared" si="78"/>
        <v>4</v>
      </c>
      <c r="G447" s="53">
        <f t="shared" si="79"/>
        <v>253</v>
      </c>
      <c r="H447" s="56">
        <f t="shared" si="80"/>
        <v>0.39224806201550388</v>
      </c>
      <c r="I447" s="6"/>
      <c r="J447" s="2">
        <f t="shared" si="81"/>
        <v>0.67131782945736429</v>
      </c>
      <c r="K447" s="2">
        <f t="shared" si="82"/>
        <v>0.27906976744186046</v>
      </c>
      <c r="L447" s="2">
        <f t="shared" si="83"/>
        <v>1.7054263565891473E-2</v>
      </c>
      <c r="M447" s="2">
        <f t="shared" si="84"/>
        <v>3.2558139534883776E-2</v>
      </c>
      <c r="N447" s="1">
        <v>433</v>
      </c>
      <c r="O447" s="1">
        <v>180</v>
      </c>
      <c r="P447" s="1">
        <v>11</v>
      </c>
      <c r="Q447" s="1"/>
      <c r="R447" s="1"/>
      <c r="S447" s="1"/>
      <c r="T447" s="1">
        <v>7</v>
      </c>
      <c r="U447" s="1">
        <v>0</v>
      </c>
      <c r="V447" s="1">
        <v>14</v>
      </c>
      <c r="W447" s="1"/>
      <c r="X447" s="1"/>
      <c r="Y447" s="1"/>
      <c r="Z447" s="1"/>
      <c r="AA447" s="1"/>
      <c r="AB447" s="1"/>
      <c r="AG447" t="str">
        <f t="shared" si="85"/>
        <v>Townshend</v>
      </c>
      <c r="AH447" t="s">
        <v>105</v>
      </c>
      <c r="AI447">
        <v>1</v>
      </c>
      <c r="AK447" s="88">
        <v>50</v>
      </c>
      <c r="AL447" s="90">
        <v>25</v>
      </c>
      <c r="AM447" s="90">
        <v>80</v>
      </c>
      <c r="AN447" s="93">
        <v>73300</v>
      </c>
      <c r="AO447" s="93">
        <f t="shared" si="86"/>
        <v>50025</v>
      </c>
      <c r="AP447" s="7" t="s">
        <v>665</v>
      </c>
      <c r="AQ447">
        <f t="shared" si="87"/>
        <v>5073300</v>
      </c>
      <c r="AU447">
        <v>42.78</v>
      </c>
      <c r="AV447">
        <v>0.06</v>
      </c>
      <c r="AW447">
        <v>42.72</v>
      </c>
    </row>
    <row r="448" spans="1:49" hidden="1" outlineLevel="1">
      <c r="A448" t="s">
        <v>169</v>
      </c>
      <c r="B448" s="7" t="s">
        <v>320</v>
      </c>
      <c r="C448" s="1">
        <f t="shared" si="77"/>
        <v>631</v>
      </c>
      <c r="D448" s="7">
        <f>IF(N448&gt;0, RANK(N448,(N448:P448,Q448:AE448)),0)</f>
        <v>1</v>
      </c>
      <c r="E448" s="7">
        <f>IF(O448&gt;0,RANK(O448,(N448:P448,Q448:AE448)),0)</f>
        <v>2</v>
      </c>
      <c r="F448" s="7">
        <f t="shared" si="78"/>
        <v>3</v>
      </c>
      <c r="G448" s="53">
        <f t="shared" si="79"/>
        <v>17</v>
      </c>
      <c r="H448" s="56">
        <f t="shared" si="80"/>
        <v>2.694136291600634E-2</v>
      </c>
      <c r="I448" s="6"/>
      <c r="J448" s="2">
        <f t="shared" si="81"/>
        <v>0.49603803486529319</v>
      </c>
      <c r="K448" s="2">
        <f t="shared" si="82"/>
        <v>0.46909667194928684</v>
      </c>
      <c r="L448" s="2">
        <f t="shared" si="83"/>
        <v>1.4263074484944533E-2</v>
      </c>
      <c r="M448" s="2">
        <f t="shared" si="84"/>
        <v>2.0602218700475444E-2</v>
      </c>
      <c r="N448" s="1">
        <v>313</v>
      </c>
      <c r="O448" s="1">
        <v>296</v>
      </c>
      <c r="P448" s="1">
        <v>9</v>
      </c>
      <c r="Q448" s="1"/>
      <c r="R448" s="1"/>
      <c r="S448" s="1"/>
      <c r="T448" s="1">
        <v>3</v>
      </c>
      <c r="U448" s="1">
        <v>3</v>
      </c>
      <c r="V448" s="1">
        <v>7</v>
      </c>
      <c r="W448" s="1"/>
      <c r="X448" s="1"/>
      <c r="Y448" s="1"/>
      <c r="Z448" s="1"/>
      <c r="AA448" s="1"/>
      <c r="AB448" s="1"/>
      <c r="AG448" t="str">
        <f t="shared" si="85"/>
        <v>Troy</v>
      </c>
      <c r="AH448" t="s">
        <v>19</v>
      </c>
      <c r="AI448">
        <v>1</v>
      </c>
      <c r="AK448" s="88">
        <v>50</v>
      </c>
      <c r="AL448" s="90">
        <v>19</v>
      </c>
      <c r="AM448" s="90">
        <v>85</v>
      </c>
      <c r="AN448" s="93">
        <v>73525</v>
      </c>
      <c r="AO448" s="93">
        <f t="shared" si="86"/>
        <v>50019</v>
      </c>
      <c r="AP448" s="7" t="s">
        <v>665</v>
      </c>
      <c r="AQ448">
        <f t="shared" si="87"/>
        <v>5073525</v>
      </c>
      <c r="AU448">
        <v>36.06</v>
      </c>
      <c r="AV448">
        <v>0</v>
      </c>
      <c r="AW448">
        <v>36.06</v>
      </c>
    </row>
    <row r="449" spans="1:49" hidden="1" outlineLevel="1">
      <c r="A449" t="s">
        <v>908</v>
      </c>
      <c r="B449" s="7" t="s">
        <v>320</v>
      </c>
      <c r="C449" s="1">
        <f t="shared" si="77"/>
        <v>769</v>
      </c>
      <c r="D449" s="7">
        <f>IF(N449&gt;0, RANK(N449,(N449:P449,Q449:AE449)),0)</f>
        <v>1</v>
      </c>
      <c r="E449" s="7">
        <f>IF(O449&gt;0,RANK(O449,(N449:P449,Q449:AE449)),0)</f>
        <v>2</v>
      </c>
      <c r="F449" s="7">
        <f t="shared" si="78"/>
        <v>3</v>
      </c>
      <c r="G449" s="53">
        <f t="shared" si="79"/>
        <v>114</v>
      </c>
      <c r="H449" s="56">
        <f t="shared" si="80"/>
        <v>0.14824447334200261</v>
      </c>
      <c r="I449" s="6"/>
      <c r="J449" s="2">
        <f t="shared" si="81"/>
        <v>0.55916775032509758</v>
      </c>
      <c r="K449" s="2">
        <f t="shared" si="82"/>
        <v>0.41092327698309494</v>
      </c>
      <c r="L449" s="2">
        <f t="shared" si="83"/>
        <v>1.4304291287386216E-2</v>
      </c>
      <c r="M449" s="2">
        <f t="shared" si="84"/>
        <v>1.5604681404421263E-2</v>
      </c>
      <c r="N449" s="1">
        <v>430</v>
      </c>
      <c r="O449" s="1">
        <v>316</v>
      </c>
      <c r="P449" s="1">
        <v>11</v>
      </c>
      <c r="Q449" s="1"/>
      <c r="R449" s="1"/>
      <c r="S449" s="1"/>
      <c r="T449" s="1">
        <v>2</v>
      </c>
      <c r="U449" s="1">
        <v>1</v>
      </c>
      <c r="V449" s="1">
        <v>9</v>
      </c>
      <c r="W449" s="1"/>
      <c r="X449" s="1"/>
      <c r="Y449" s="1"/>
      <c r="Z449" s="1"/>
      <c r="AA449" s="1"/>
      <c r="AB449" s="1"/>
      <c r="AG449" t="str">
        <f t="shared" si="85"/>
        <v>Tunbridge</v>
      </c>
      <c r="AH449" t="s">
        <v>983</v>
      </c>
      <c r="AI449">
        <v>1</v>
      </c>
      <c r="AK449" s="88">
        <v>50</v>
      </c>
      <c r="AL449" s="90">
        <v>17</v>
      </c>
      <c r="AM449" s="90">
        <v>65</v>
      </c>
      <c r="AN449" s="93">
        <v>73675</v>
      </c>
      <c r="AO449" s="93">
        <f t="shared" si="86"/>
        <v>50017</v>
      </c>
      <c r="AP449" s="7" t="s">
        <v>665</v>
      </c>
      <c r="AQ449">
        <f t="shared" si="87"/>
        <v>5073675</v>
      </c>
      <c r="AU449">
        <v>44.76</v>
      </c>
      <c r="AV449">
        <v>0.02</v>
      </c>
      <c r="AW449">
        <v>44.73</v>
      </c>
    </row>
    <row r="450" spans="1:49" hidden="1" outlineLevel="1">
      <c r="A450" t="s">
        <v>845</v>
      </c>
      <c r="B450" s="7" t="s">
        <v>320</v>
      </c>
      <c r="C450" s="1">
        <f t="shared" si="77"/>
        <v>1804</v>
      </c>
      <c r="D450" s="7">
        <f>IF(N450&gt;0, RANK(N450,(N450:P450,Q450:AE450)),0)</f>
        <v>1</v>
      </c>
      <c r="E450" s="7">
        <f>IF(O450&gt;0,RANK(O450,(N450:P450,Q450:AE450)),0)</f>
        <v>2</v>
      </c>
      <c r="F450" s="7">
        <f t="shared" si="78"/>
        <v>4</v>
      </c>
      <c r="G450" s="53">
        <f t="shared" si="79"/>
        <v>457</v>
      </c>
      <c r="H450" s="56">
        <f t="shared" si="80"/>
        <v>0.25332594235033257</v>
      </c>
      <c r="I450" s="6"/>
      <c r="J450" s="2">
        <f t="shared" si="81"/>
        <v>0.61141906873614194</v>
      </c>
      <c r="K450" s="2">
        <f t="shared" si="82"/>
        <v>0.35809312638580931</v>
      </c>
      <c r="L450" s="2">
        <f t="shared" si="83"/>
        <v>1.2749445676274944E-2</v>
      </c>
      <c r="M450" s="2">
        <f t="shared" si="84"/>
        <v>1.7738359201773808E-2</v>
      </c>
      <c r="N450" s="1">
        <v>1103</v>
      </c>
      <c r="O450" s="1">
        <v>646</v>
      </c>
      <c r="P450" s="1">
        <v>23</v>
      </c>
      <c r="Q450" s="1"/>
      <c r="R450" s="1"/>
      <c r="S450" s="1"/>
      <c r="T450" s="1">
        <v>7</v>
      </c>
      <c r="U450" s="1">
        <v>1</v>
      </c>
      <c r="V450" s="1">
        <v>24</v>
      </c>
      <c r="W450" s="1"/>
      <c r="X450" s="1"/>
      <c r="Y450" s="1"/>
      <c r="Z450" s="1"/>
      <c r="AA450" s="1"/>
      <c r="AB450" s="1"/>
      <c r="AG450" t="str">
        <f t="shared" si="85"/>
        <v>Underhill</v>
      </c>
      <c r="AH450" t="s">
        <v>323</v>
      </c>
      <c r="AI450">
        <v>1</v>
      </c>
      <c r="AK450" s="88">
        <v>50</v>
      </c>
      <c r="AL450" s="90">
        <v>7</v>
      </c>
      <c r="AM450" s="90">
        <v>75</v>
      </c>
      <c r="AN450" s="93">
        <v>73975</v>
      </c>
      <c r="AO450" s="93">
        <f t="shared" si="86"/>
        <v>50007</v>
      </c>
      <c r="AP450" s="7" t="s">
        <v>665</v>
      </c>
      <c r="AQ450">
        <f t="shared" si="87"/>
        <v>5073975</v>
      </c>
      <c r="AU450">
        <v>51.4</v>
      </c>
      <c r="AV450">
        <v>0.05</v>
      </c>
      <c r="AW450">
        <v>51.35</v>
      </c>
    </row>
    <row r="451" spans="1:49" hidden="1" outlineLevel="1">
      <c r="A451" t="s">
        <v>846</v>
      </c>
      <c r="B451" s="7" t="s">
        <v>320</v>
      </c>
      <c r="C451" s="1">
        <f t="shared" si="77"/>
        <v>1118</v>
      </c>
      <c r="D451" s="7">
        <f>IF(N451&gt;0, RANK(N451,(N451:P451,Q451:AE451)),0)</f>
        <v>1</v>
      </c>
      <c r="E451" s="7">
        <f>IF(O451&gt;0,RANK(O451,(N451:P451,Q451:AE451)),0)</f>
        <v>2</v>
      </c>
      <c r="F451" s="7">
        <f t="shared" si="78"/>
        <v>3</v>
      </c>
      <c r="G451" s="53">
        <f t="shared" si="79"/>
        <v>242</v>
      </c>
      <c r="H451" s="56">
        <f t="shared" si="80"/>
        <v>0.21645796064400716</v>
      </c>
      <c r="I451" s="6"/>
      <c r="J451" s="2">
        <f t="shared" si="81"/>
        <v>0.59123434704830058</v>
      </c>
      <c r="K451" s="2">
        <f t="shared" si="82"/>
        <v>0.37477638640429339</v>
      </c>
      <c r="L451" s="2">
        <f t="shared" si="83"/>
        <v>1.6994633273703041E-2</v>
      </c>
      <c r="M451" s="2">
        <f t="shared" si="84"/>
        <v>1.6994633273702986E-2</v>
      </c>
      <c r="N451" s="1">
        <v>661</v>
      </c>
      <c r="O451" s="1">
        <v>419</v>
      </c>
      <c r="P451" s="1">
        <v>19</v>
      </c>
      <c r="Q451" s="1"/>
      <c r="R451" s="1"/>
      <c r="S451" s="1"/>
      <c r="T451" s="1">
        <v>4</v>
      </c>
      <c r="U451" s="1">
        <v>0</v>
      </c>
      <c r="V451" s="1">
        <v>15</v>
      </c>
      <c r="W451" s="1"/>
      <c r="X451" s="1"/>
      <c r="Y451" s="1"/>
      <c r="Z451" s="1"/>
      <c r="AA451" s="1"/>
      <c r="AB451" s="1"/>
      <c r="AG451" t="str">
        <f t="shared" si="85"/>
        <v>Vergennes</v>
      </c>
      <c r="AH451" t="s">
        <v>319</v>
      </c>
      <c r="AI451">
        <v>1</v>
      </c>
      <c r="AK451" s="88">
        <v>50</v>
      </c>
      <c r="AL451" s="90">
        <v>1</v>
      </c>
      <c r="AM451" s="90">
        <v>100</v>
      </c>
      <c r="AN451" s="93">
        <v>74650</v>
      </c>
      <c r="AO451" s="93">
        <f t="shared" si="86"/>
        <v>50001</v>
      </c>
      <c r="AP451" s="7" t="s">
        <v>146</v>
      </c>
      <c r="AQ451">
        <f t="shared" si="87"/>
        <v>5074650</v>
      </c>
      <c r="AU451">
        <v>2.5</v>
      </c>
      <c r="AV451">
        <v>0.1</v>
      </c>
      <c r="AW451">
        <v>2.4</v>
      </c>
    </row>
    <row r="452" spans="1:49" hidden="1" outlineLevel="1">
      <c r="A452" t="s">
        <v>93</v>
      </c>
      <c r="B452" s="7" t="s">
        <v>320</v>
      </c>
      <c r="C452" s="1">
        <f t="shared" si="77"/>
        <v>1056</v>
      </c>
      <c r="D452" s="7">
        <f>IF(N452&gt;0, RANK(N452,(N452:P452,Q452:AE452)),0)</f>
        <v>2</v>
      </c>
      <c r="E452" s="7">
        <f>IF(O452&gt;0,RANK(O452,(N452:P452,Q452:AE452)),0)</f>
        <v>1</v>
      </c>
      <c r="F452" s="7">
        <f t="shared" si="78"/>
        <v>3</v>
      </c>
      <c r="G452" s="53">
        <f t="shared" si="79"/>
        <v>222</v>
      </c>
      <c r="H452" s="56">
        <f t="shared" si="80"/>
        <v>0.21022727272727273</v>
      </c>
      <c r="I452" s="6"/>
      <c r="J452" s="2">
        <f t="shared" si="81"/>
        <v>0.35416666666666669</v>
      </c>
      <c r="K452" s="2">
        <f t="shared" si="82"/>
        <v>0.56439393939393945</v>
      </c>
      <c r="L452" s="2">
        <f t="shared" si="83"/>
        <v>4.1666666666666664E-2</v>
      </c>
      <c r="M452" s="2">
        <f t="shared" si="84"/>
        <v>3.9772727272727147E-2</v>
      </c>
      <c r="N452" s="1">
        <v>374</v>
      </c>
      <c r="O452" s="1">
        <v>596</v>
      </c>
      <c r="P452" s="1">
        <v>44</v>
      </c>
      <c r="Q452" s="1"/>
      <c r="R452" s="1"/>
      <c r="S452" s="1"/>
      <c r="T452" s="1">
        <v>16</v>
      </c>
      <c r="U452" s="1">
        <v>1</v>
      </c>
      <c r="V452" s="1">
        <v>25</v>
      </c>
      <c r="W452" s="1"/>
      <c r="X452" s="1"/>
      <c r="Y452" s="1"/>
      <c r="Z452" s="1"/>
      <c r="AA452" s="1"/>
      <c r="AB452" s="1"/>
      <c r="AG452" t="str">
        <f t="shared" si="85"/>
        <v>Vernon</v>
      </c>
      <c r="AH452" t="s">
        <v>105</v>
      </c>
      <c r="AI452">
        <v>1</v>
      </c>
      <c r="AK452" s="88">
        <v>50</v>
      </c>
      <c r="AL452" s="90">
        <v>25</v>
      </c>
      <c r="AM452" s="90">
        <v>85</v>
      </c>
      <c r="AN452" s="93">
        <v>74800</v>
      </c>
      <c r="AO452" s="93">
        <f t="shared" si="86"/>
        <v>50025</v>
      </c>
      <c r="AP452" s="7" t="s">
        <v>665</v>
      </c>
      <c r="AQ452">
        <f t="shared" si="87"/>
        <v>5074800</v>
      </c>
      <c r="AU452">
        <v>20.010000000000002</v>
      </c>
      <c r="AV452">
        <v>0.63</v>
      </c>
      <c r="AW452">
        <v>19.38</v>
      </c>
    </row>
    <row r="453" spans="1:49" hidden="1" outlineLevel="1">
      <c r="A453" t="s">
        <v>847</v>
      </c>
      <c r="B453" s="7" t="s">
        <v>320</v>
      </c>
      <c r="C453" s="1">
        <f t="shared" si="77"/>
        <v>339</v>
      </c>
      <c r="D453" s="7">
        <f>IF(N453&gt;0, RANK(N453,(N453:P453,Q453:AE453)),0)</f>
        <v>1</v>
      </c>
      <c r="E453" s="7">
        <f>IF(O453&gt;0,RANK(O453,(N453:P453,Q453:AE453)),0)</f>
        <v>2</v>
      </c>
      <c r="F453" s="7">
        <f t="shared" si="78"/>
        <v>4</v>
      </c>
      <c r="G453" s="53">
        <f t="shared" si="79"/>
        <v>102</v>
      </c>
      <c r="H453" s="56">
        <f t="shared" si="80"/>
        <v>0.30088495575221241</v>
      </c>
      <c r="I453" s="6"/>
      <c r="J453" s="2">
        <f t="shared" si="81"/>
        <v>0.61946902654867253</v>
      </c>
      <c r="K453" s="2">
        <f t="shared" si="82"/>
        <v>0.31858407079646017</v>
      </c>
      <c r="L453" s="2">
        <f t="shared" si="83"/>
        <v>2.6548672566371681E-2</v>
      </c>
      <c r="M453" s="2">
        <f t="shared" si="84"/>
        <v>3.5398230088495616E-2</v>
      </c>
      <c r="N453" s="1">
        <v>210</v>
      </c>
      <c r="O453" s="1">
        <v>108</v>
      </c>
      <c r="P453" s="1">
        <v>9</v>
      </c>
      <c r="Q453" s="1"/>
      <c r="R453" s="1"/>
      <c r="S453" s="1"/>
      <c r="T453" s="1">
        <v>0</v>
      </c>
      <c r="U453" s="1">
        <v>0</v>
      </c>
      <c r="V453" s="1">
        <v>12</v>
      </c>
      <c r="W453" s="1"/>
      <c r="X453" s="1"/>
      <c r="Y453" s="1"/>
      <c r="Z453" s="1"/>
      <c r="AA453" s="1"/>
      <c r="AB453" s="1"/>
      <c r="AG453" t="str">
        <f t="shared" si="85"/>
        <v>Vershire</v>
      </c>
      <c r="AH453" t="s">
        <v>983</v>
      </c>
      <c r="AI453">
        <v>1</v>
      </c>
      <c r="AK453" s="88">
        <v>50</v>
      </c>
      <c r="AL453" s="90">
        <v>17</v>
      </c>
      <c r="AM453" s="90">
        <v>70</v>
      </c>
      <c r="AN453" s="93">
        <v>74950</v>
      </c>
      <c r="AO453" s="93">
        <f t="shared" si="86"/>
        <v>50017</v>
      </c>
      <c r="AP453" s="7" t="s">
        <v>665</v>
      </c>
      <c r="AQ453">
        <f t="shared" si="87"/>
        <v>5074950</v>
      </c>
      <c r="AU453">
        <v>36.53</v>
      </c>
      <c r="AV453">
        <v>0.02</v>
      </c>
      <c r="AW453">
        <v>36.5</v>
      </c>
    </row>
    <row r="454" spans="1:49" hidden="1" outlineLevel="1">
      <c r="A454" t="s">
        <v>848</v>
      </c>
      <c r="B454" s="7" t="s">
        <v>320</v>
      </c>
      <c r="C454" s="1">
        <f t="shared" si="77"/>
        <v>50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 t="shared" si="78"/>
        <v>4</v>
      </c>
      <c r="G454" s="53">
        <f t="shared" si="79"/>
        <v>15</v>
      </c>
      <c r="H454" s="56">
        <f t="shared" si="80"/>
        <v>0.3</v>
      </c>
      <c r="I454" s="6"/>
      <c r="J454" s="2">
        <f t="shared" si="81"/>
        <v>0.28000000000000003</v>
      </c>
      <c r="K454" s="2">
        <f t="shared" si="82"/>
        <v>0.57999999999999996</v>
      </c>
      <c r="L454" s="2">
        <f t="shared" si="83"/>
        <v>0.04</v>
      </c>
      <c r="M454" s="2">
        <f t="shared" si="84"/>
        <v>0.1</v>
      </c>
      <c r="N454" s="1">
        <v>14</v>
      </c>
      <c r="O454" s="1">
        <v>29</v>
      </c>
      <c r="P454" s="1">
        <v>2</v>
      </c>
      <c r="Q454" s="1"/>
      <c r="R454" s="1"/>
      <c r="S454" s="1"/>
      <c r="T454" s="1">
        <v>0</v>
      </c>
      <c r="U454" s="1">
        <v>1</v>
      </c>
      <c r="V454" s="1">
        <v>4</v>
      </c>
      <c r="W454" s="1"/>
      <c r="X454" s="1"/>
      <c r="Y454" s="1"/>
      <c r="Z454" s="1"/>
      <c r="AA454" s="1"/>
      <c r="AB454" s="1"/>
      <c r="AG454" t="str">
        <f t="shared" si="85"/>
        <v>Victory</v>
      </c>
      <c r="AH454" t="s">
        <v>98</v>
      </c>
      <c r="AI454">
        <v>1</v>
      </c>
      <c r="AK454" s="88">
        <v>50</v>
      </c>
      <c r="AL454" s="90">
        <v>9</v>
      </c>
      <c r="AM454" s="90">
        <v>85</v>
      </c>
      <c r="AN454" s="93">
        <v>75175</v>
      </c>
      <c r="AO454" s="93">
        <f t="shared" si="86"/>
        <v>50009</v>
      </c>
      <c r="AP454" s="7" t="s">
        <v>665</v>
      </c>
      <c r="AQ454">
        <f t="shared" si="87"/>
        <v>5075175</v>
      </c>
      <c r="AU454">
        <v>43</v>
      </c>
      <c r="AV454">
        <v>0.03</v>
      </c>
      <c r="AW454">
        <v>42.97</v>
      </c>
    </row>
    <row r="455" spans="1:49" hidden="1" outlineLevel="1">
      <c r="A455" t="s">
        <v>849</v>
      </c>
      <c r="B455" s="7" t="s">
        <v>320</v>
      </c>
      <c r="C455" s="1">
        <f t="shared" si="77"/>
        <v>1088</v>
      </c>
      <c r="D455" s="7">
        <f>IF(N455&gt;0, RANK(N455,(N455:P455,Q455:AE455)),0)</f>
        <v>1</v>
      </c>
      <c r="E455" s="7">
        <f>IF(O455&gt;0,RANK(O455,(N455:P455,Q455:AE455)),0)</f>
        <v>2</v>
      </c>
      <c r="F455" s="7">
        <f t="shared" si="78"/>
        <v>3</v>
      </c>
      <c r="G455" s="53">
        <f t="shared" si="79"/>
        <v>351</v>
      </c>
      <c r="H455" s="56">
        <f t="shared" si="80"/>
        <v>0.32261029411764708</v>
      </c>
      <c r="I455" s="6"/>
      <c r="J455" s="2">
        <f t="shared" si="81"/>
        <v>0.62775735294117652</v>
      </c>
      <c r="K455" s="2">
        <f t="shared" si="82"/>
        <v>0.30514705882352944</v>
      </c>
      <c r="L455" s="2">
        <f t="shared" si="83"/>
        <v>2.6654411764705881E-2</v>
      </c>
      <c r="M455" s="2">
        <f t="shared" si="84"/>
        <v>4.0441176470588161E-2</v>
      </c>
      <c r="N455" s="1">
        <v>683</v>
      </c>
      <c r="O455" s="1">
        <v>332</v>
      </c>
      <c r="P455" s="1">
        <v>29</v>
      </c>
      <c r="Q455" s="1"/>
      <c r="R455" s="1"/>
      <c r="S455" s="1"/>
      <c r="T455" s="1">
        <v>4</v>
      </c>
      <c r="U455" s="1">
        <v>20</v>
      </c>
      <c r="V455" s="1">
        <v>20</v>
      </c>
      <c r="W455" s="1"/>
      <c r="X455" s="1"/>
      <c r="Y455" s="1"/>
      <c r="Z455" s="1"/>
      <c r="AA455" s="1"/>
      <c r="AB455" s="1"/>
      <c r="AG455" t="str">
        <f t="shared" si="85"/>
        <v>Waitsfield</v>
      </c>
      <c r="AH455" t="s">
        <v>393</v>
      </c>
      <c r="AI455">
        <v>1</v>
      </c>
      <c r="AK455" s="88">
        <v>50</v>
      </c>
      <c r="AL455" s="90">
        <v>23</v>
      </c>
      <c r="AM455" s="90">
        <v>80</v>
      </c>
      <c r="AN455" s="93">
        <v>75325</v>
      </c>
      <c r="AO455" s="93">
        <f t="shared" si="86"/>
        <v>50023</v>
      </c>
      <c r="AP455" s="7" t="s">
        <v>665</v>
      </c>
      <c r="AQ455">
        <f t="shared" si="87"/>
        <v>5075325</v>
      </c>
      <c r="AU455">
        <v>26.91</v>
      </c>
      <c r="AV455">
        <v>0.01</v>
      </c>
      <c r="AW455">
        <v>26.91</v>
      </c>
    </row>
    <row r="456" spans="1:49" hidden="1" outlineLevel="1">
      <c r="A456" t="s">
        <v>850</v>
      </c>
      <c r="B456" s="7" t="s">
        <v>320</v>
      </c>
      <c r="C456" s="1">
        <f t="shared" si="77"/>
        <v>479</v>
      </c>
      <c r="D456" s="7">
        <f>IF(N456&gt;0, RANK(N456,(N456:P456,Q456:AE456)),0)</f>
        <v>1</v>
      </c>
      <c r="E456" s="7">
        <f>IF(O456&gt;0,RANK(O456,(N456:P456,Q456:AE456)),0)</f>
        <v>2</v>
      </c>
      <c r="F456" s="7">
        <f t="shared" si="78"/>
        <v>4</v>
      </c>
      <c r="G456" s="53">
        <f t="shared" si="79"/>
        <v>58</v>
      </c>
      <c r="H456" s="56">
        <f t="shared" si="80"/>
        <v>0.12108559498956159</v>
      </c>
      <c r="I456" s="6"/>
      <c r="J456" s="2">
        <f t="shared" si="81"/>
        <v>0.51774530271398744</v>
      </c>
      <c r="K456" s="2">
        <f t="shared" si="82"/>
        <v>0.39665970772442588</v>
      </c>
      <c r="L456" s="2">
        <f t="shared" si="83"/>
        <v>2.0876826722338204E-2</v>
      </c>
      <c r="M456" s="2">
        <f t="shared" si="84"/>
        <v>6.4718162839248472E-2</v>
      </c>
      <c r="N456" s="1">
        <v>248</v>
      </c>
      <c r="O456" s="1">
        <v>190</v>
      </c>
      <c r="P456" s="1">
        <v>10</v>
      </c>
      <c r="Q456" s="1"/>
      <c r="R456" s="1"/>
      <c r="S456" s="1"/>
      <c r="T456" s="1">
        <v>3</v>
      </c>
      <c r="U456" s="1">
        <v>6</v>
      </c>
      <c r="V456" s="1">
        <v>22</v>
      </c>
      <c r="W456" s="1"/>
      <c r="X456" s="1"/>
      <c r="Y456" s="1"/>
      <c r="Z456" s="1"/>
      <c r="AA456" s="1"/>
      <c r="AB456" s="1"/>
      <c r="AG456" t="str">
        <f t="shared" si="85"/>
        <v>Walden</v>
      </c>
      <c r="AH456" t="s">
        <v>322</v>
      </c>
      <c r="AI456">
        <v>1</v>
      </c>
      <c r="AK456" s="88">
        <v>50</v>
      </c>
      <c r="AL456" s="90">
        <v>5</v>
      </c>
      <c r="AM456" s="90">
        <v>75</v>
      </c>
      <c r="AN456" s="93">
        <v>75700</v>
      </c>
      <c r="AO456" s="93">
        <f t="shared" si="86"/>
        <v>50005</v>
      </c>
      <c r="AP456" s="7" t="s">
        <v>665</v>
      </c>
      <c r="AQ456">
        <f t="shared" si="87"/>
        <v>5075700</v>
      </c>
      <c r="AU456">
        <v>39.020000000000003</v>
      </c>
      <c r="AV456">
        <v>0.28999999999999998</v>
      </c>
      <c r="AW456">
        <v>38.729999999999997</v>
      </c>
    </row>
    <row r="457" spans="1:49" hidden="1" outlineLevel="1">
      <c r="A457" t="s">
        <v>966</v>
      </c>
      <c r="B457" s="7" t="s">
        <v>320</v>
      </c>
      <c r="C457" s="1">
        <f t="shared" si="77"/>
        <v>1114</v>
      </c>
      <c r="D457" s="7">
        <f>IF(N457&gt;0, RANK(N457,(N457:P457,Q457:AE457)),0)</f>
        <v>1</v>
      </c>
      <c r="E457" s="7">
        <f>IF(O457&gt;0,RANK(O457,(N457:P457,Q457:AE457)),0)</f>
        <v>2</v>
      </c>
      <c r="F457" s="7">
        <f t="shared" si="78"/>
        <v>4</v>
      </c>
      <c r="G457" s="53">
        <f t="shared" si="79"/>
        <v>112</v>
      </c>
      <c r="H457" s="56">
        <f t="shared" si="80"/>
        <v>0.10053859964093358</v>
      </c>
      <c r="I457" s="6"/>
      <c r="J457" s="2">
        <f t="shared" si="81"/>
        <v>0.52244165170556556</v>
      </c>
      <c r="K457" s="2">
        <f t="shared" si="82"/>
        <v>0.42190305206463197</v>
      </c>
      <c r="L457" s="2">
        <f t="shared" si="83"/>
        <v>1.615798922800718E-2</v>
      </c>
      <c r="M457" s="2">
        <f t="shared" si="84"/>
        <v>3.9497307001795295E-2</v>
      </c>
      <c r="N457" s="1">
        <v>582</v>
      </c>
      <c r="O457" s="1">
        <v>470</v>
      </c>
      <c r="P457" s="1">
        <v>18</v>
      </c>
      <c r="Q457" s="1"/>
      <c r="R457" s="1"/>
      <c r="S457" s="1"/>
      <c r="T457" s="1">
        <v>7</v>
      </c>
      <c r="U457" s="1">
        <v>10</v>
      </c>
      <c r="V457" s="1">
        <v>27</v>
      </c>
      <c r="W457" s="1"/>
      <c r="X457" s="1"/>
      <c r="Y457" s="1"/>
      <c r="Z457" s="1"/>
      <c r="AA457" s="1"/>
      <c r="AB457" s="1"/>
      <c r="AG457" t="str">
        <f t="shared" si="85"/>
        <v>Wallingford</v>
      </c>
      <c r="AH457" t="s">
        <v>104</v>
      </c>
      <c r="AI457">
        <v>1</v>
      </c>
      <c r="AK457" s="88">
        <v>50</v>
      </c>
      <c r="AL457" s="90">
        <v>21</v>
      </c>
      <c r="AM457" s="90">
        <v>125</v>
      </c>
      <c r="AN457" s="93">
        <v>75925</v>
      </c>
      <c r="AO457" s="93">
        <f t="shared" si="86"/>
        <v>50021</v>
      </c>
      <c r="AP457" s="7" t="s">
        <v>665</v>
      </c>
      <c r="AQ457">
        <f t="shared" si="87"/>
        <v>5075925</v>
      </c>
      <c r="AU457">
        <v>43.45</v>
      </c>
      <c r="AV457">
        <v>0.21</v>
      </c>
      <c r="AW457">
        <v>43.24</v>
      </c>
    </row>
    <row r="458" spans="1:49" hidden="1" outlineLevel="1">
      <c r="A458" t="s">
        <v>171</v>
      </c>
      <c r="B458" s="7" t="s">
        <v>320</v>
      </c>
      <c r="C458" s="1">
        <f t="shared" si="77"/>
        <v>266</v>
      </c>
      <c r="D458" s="7">
        <f>IF(N458&gt;0, RANK(N458,(N458:P458,Q458:AE458)),0)</f>
        <v>1</v>
      </c>
      <c r="E458" s="7">
        <f>IF(O458&gt;0,RANK(O458,(N458:P458,Q458:AE458)),0)</f>
        <v>2</v>
      </c>
      <c r="F458" s="7">
        <f t="shared" si="78"/>
        <v>3</v>
      </c>
      <c r="G458" s="53">
        <f t="shared" si="79"/>
        <v>56</v>
      </c>
      <c r="H458" s="56">
        <f t="shared" si="80"/>
        <v>0.21052631578947367</v>
      </c>
      <c r="I458" s="6"/>
      <c r="J458" s="2">
        <f t="shared" si="81"/>
        <v>0.59022556390977443</v>
      </c>
      <c r="K458" s="2">
        <f t="shared" si="82"/>
        <v>0.37969924812030076</v>
      </c>
      <c r="L458" s="2">
        <f t="shared" si="83"/>
        <v>1.5037593984962405E-2</v>
      </c>
      <c r="M458" s="2">
        <f t="shared" si="84"/>
        <v>1.5037593984962405E-2</v>
      </c>
      <c r="N458" s="1">
        <v>157</v>
      </c>
      <c r="O458" s="1">
        <v>101</v>
      </c>
      <c r="P458" s="1">
        <v>4</v>
      </c>
      <c r="Q458" s="1"/>
      <c r="R458" s="1"/>
      <c r="S458" s="1"/>
      <c r="T458" s="1">
        <v>1</v>
      </c>
      <c r="U458" s="1">
        <v>0</v>
      </c>
      <c r="V458" s="1">
        <v>3</v>
      </c>
      <c r="W458" s="1"/>
      <c r="X458" s="1"/>
      <c r="Y458" s="1"/>
      <c r="Z458" s="1"/>
      <c r="AA458" s="1"/>
      <c r="AB458" s="1"/>
      <c r="AG458" t="str">
        <f t="shared" si="85"/>
        <v>Waltham</v>
      </c>
      <c r="AH458" t="s">
        <v>319</v>
      </c>
      <c r="AI458">
        <v>1</v>
      </c>
      <c r="AK458" s="88">
        <v>50</v>
      </c>
      <c r="AL458" s="90">
        <v>1</v>
      </c>
      <c r="AM458" s="90">
        <v>105</v>
      </c>
      <c r="AN458" s="93">
        <v>76075</v>
      </c>
      <c r="AO458" s="93">
        <f t="shared" si="86"/>
        <v>50001</v>
      </c>
      <c r="AP458" s="7" t="s">
        <v>665</v>
      </c>
      <c r="AQ458">
        <f t="shared" si="87"/>
        <v>5076075</v>
      </c>
      <c r="AU458">
        <v>8.8699999999999992</v>
      </c>
      <c r="AV458">
        <v>0.15</v>
      </c>
      <c r="AW458">
        <v>8.7200000000000006</v>
      </c>
    </row>
    <row r="459" spans="1:49" hidden="1" outlineLevel="1">
      <c r="A459" t="s">
        <v>851</v>
      </c>
      <c r="B459" s="7" t="s">
        <v>320</v>
      </c>
      <c r="C459" s="1">
        <f t="shared" si="77"/>
        <v>376</v>
      </c>
      <c r="D459" s="7">
        <f>IF(N459&gt;0, RANK(N459,(N459:P459,Q459:AE459)),0)</f>
        <v>1</v>
      </c>
      <c r="E459" s="7">
        <f>IF(O459&gt;0,RANK(O459,(N459:P459,Q459:AE459)),0)</f>
        <v>2</v>
      </c>
      <c r="F459" s="7">
        <f t="shared" si="78"/>
        <v>4</v>
      </c>
      <c r="G459" s="53">
        <f t="shared" si="79"/>
        <v>129</v>
      </c>
      <c r="H459" s="56">
        <f t="shared" si="80"/>
        <v>0.34308510638297873</v>
      </c>
      <c r="I459" s="6"/>
      <c r="J459" s="2">
        <f t="shared" si="81"/>
        <v>0.63297872340425532</v>
      </c>
      <c r="K459" s="2">
        <f t="shared" si="82"/>
        <v>0.28989361702127658</v>
      </c>
      <c r="L459" s="2">
        <f t="shared" si="83"/>
        <v>2.6595744680851064E-2</v>
      </c>
      <c r="M459" s="2">
        <f t="shared" si="84"/>
        <v>5.0531914893617039E-2</v>
      </c>
      <c r="N459" s="1">
        <v>238</v>
      </c>
      <c r="O459" s="1">
        <v>109</v>
      </c>
      <c r="P459" s="1">
        <v>10</v>
      </c>
      <c r="Q459" s="1"/>
      <c r="R459" s="1"/>
      <c r="S459" s="1"/>
      <c r="T459" s="1">
        <v>4</v>
      </c>
      <c r="U459" s="1">
        <v>1</v>
      </c>
      <c r="V459" s="1">
        <v>14</v>
      </c>
      <c r="W459" s="1"/>
      <c r="X459" s="1"/>
      <c r="Y459" s="1"/>
      <c r="Z459" s="1"/>
      <c r="AA459" s="1"/>
      <c r="AB459" s="1"/>
      <c r="AG459" t="str">
        <f t="shared" si="85"/>
        <v>Wardsboro</v>
      </c>
      <c r="AH459" t="s">
        <v>105</v>
      </c>
      <c r="AI459">
        <v>1</v>
      </c>
      <c r="AK459" s="88">
        <v>50</v>
      </c>
      <c r="AL459" s="90">
        <v>25</v>
      </c>
      <c r="AM459" s="90">
        <v>90</v>
      </c>
      <c r="AN459" s="93">
        <v>76225</v>
      </c>
      <c r="AO459" s="93">
        <f t="shared" si="86"/>
        <v>50025</v>
      </c>
      <c r="AP459" s="7" t="s">
        <v>665</v>
      </c>
      <c r="AQ459">
        <f t="shared" si="87"/>
        <v>5076225</v>
      </c>
      <c r="AU459">
        <v>29.28</v>
      </c>
      <c r="AV459">
        <v>0</v>
      </c>
      <c r="AW459">
        <v>29.28</v>
      </c>
    </row>
    <row r="460" spans="1:49" hidden="1" outlineLevel="1">
      <c r="A460" t="s">
        <v>446</v>
      </c>
      <c r="B460" s="7" t="s">
        <v>320</v>
      </c>
      <c r="C460" s="1">
        <f t="shared" si="77"/>
        <v>992</v>
      </c>
      <c r="D460" s="7">
        <f>IF(N460&gt;0, RANK(N460,(N460:P460,Q460:AE460)),0)</f>
        <v>1</v>
      </c>
      <c r="E460" s="7">
        <f>IF(O460&gt;0,RANK(O460,(N460:P460,Q460:AE460)),0)</f>
        <v>2</v>
      </c>
      <c r="F460" s="7">
        <f t="shared" si="78"/>
        <v>3</v>
      </c>
      <c r="G460" s="53">
        <f t="shared" si="79"/>
        <v>412</v>
      </c>
      <c r="H460" s="56">
        <f t="shared" si="80"/>
        <v>0.41532258064516131</v>
      </c>
      <c r="I460" s="6"/>
      <c r="J460" s="2">
        <f t="shared" si="81"/>
        <v>0.686491935483871</v>
      </c>
      <c r="K460" s="2">
        <f t="shared" si="82"/>
        <v>0.27116935483870969</v>
      </c>
      <c r="L460" s="2">
        <f t="shared" si="83"/>
        <v>1.8145161290322582E-2</v>
      </c>
      <c r="M460" s="2">
        <f t="shared" si="84"/>
        <v>2.4193548387096735E-2</v>
      </c>
      <c r="N460" s="1">
        <v>681</v>
      </c>
      <c r="O460" s="1">
        <v>269</v>
      </c>
      <c r="P460" s="1">
        <v>18</v>
      </c>
      <c r="Q460" s="1"/>
      <c r="R460" s="1"/>
      <c r="S460" s="1"/>
      <c r="T460" s="1">
        <v>2</v>
      </c>
      <c r="U460" s="1">
        <v>6</v>
      </c>
      <c r="V460" s="1">
        <v>16</v>
      </c>
      <c r="W460" s="1"/>
      <c r="X460" s="1"/>
      <c r="Y460" s="1"/>
      <c r="Z460" s="1"/>
      <c r="AA460" s="1"/>
      <c r="AB460" s="1"/>
      <c r="AG460" t="str">
        <f t="shared" si="85"/>
        <v>Warren</v>
      </c>
      <c r="AH460" t="s">
        <v>393</v>
      </c>
      <c r="AI460">
        <v>1</v>
      </c>
      <c r="AK460" s="88">
        <v>50</v>
      </c>
      <c r="AL460" s="90">
        <v>23</v>
      </c>
      <c r="AM460" s="90">
        <v>85</v>
      </c>
      <c r="AN460" s="93">
        <v>76525</v>
      </c>
      <c r="AO460" s="93">
        <f t="shared" si="86"/>
        <v>50023</v>
      </c>
      <c r="AP460" s="7" t="s">
        <v>665</v>
      </c>
      <c r="AQ460">
        <f t="shared" si="87"/>
        <v>5076525</v>
      </c>
      <c r="AU460">
        <v>40.07</v>
      </c>
      <c r="AV460">
        <v>0</v>
      </c>
      <c r="AW460">
        <v>40.07</v>
      </c>
    </row>
    <row r="461" spans="1:49" hidden="1" outlineLevel="1">
      <c r="A461" t="s">
        <v>393</v>
      </c>
      <c r="B461" s="7" t="s">
        <v>320</v>
      </c>
      <c r="C461" s="1">
        <f t="shared" si="77"/>
        <v>512</v>
      </c>
      <c r="D461" s="7">
        <f>IF(N461&gt;0, RANK(N461,(N461:P461,Q461:AE461)),0)</f>
        <v>1</v>
      </c>
      <c r="E461" s="7">
        <f>IF(O461&gt;0,RANK(O461,(N461:P461,Q461:AE461)),0)</f>
        <v>2</v>
      </c>
      <c r="F461" s="7">
        <f t="shared" si="78"/>
        <v>4</v>
      </c>
      <c r="G461" s="53">
        <f t="shared" si="79"/>
        <v>29</v>
      </c>
      <c r="H461" s="56">
        <f t="shared" si="80"/>
        <v>5.6640625E-2</v>
      </c>
      <c r="I461" s="6"/>
      <c r="J461" s="2">
        <f t="shared" si="81"/>
        <v>0.51171875</v>
      </c>
      <c r="K461" s="2">
        <f t="shared" si="82"/>
        <v>0.455078125</v>
      </c>
      <c r="L461" s="2">
        <f t="shared" si="83"/>
        <v>9.765625E-3</v>
      </c>
      <c r="M461" s="2">
        <f t="shared" si="84"/>
        <v>2.34375E-2</v>
      </c>
      <c r="N461" s="1">
        <v>262</v>
      </c>
      <c r="O461" s="1">
        <v>233</v>
      </c>
      <c r="P461" s="1">
        <v>5</v>
      </c>
      <c r="Q461" s="1"/>
      <c r="R461" s="1"/>
      <c r="S461" s="1"/>
      <c r="T461" s="1">
        <v>2</v>
      </c>
      <c r="U461" s="1">
        <v>6</v>
      </c>
      <c r="V461" s="1">
        <v>4</v>
      </c>
      <c r="W461" s="1"/>
      <c r="X461" s="1"/>
      <c r="Y461" s="1"/>
      <c r="Z461" s="1"/>
      <c r="AA461" s="1"/>
      <c r="AB461" s="1"/>
      <c r="AG461" t="str">
        <f t="shared" si="85"/>
        <v>Washington</v>
      </c>
      <c r="AH461" t="s">
        <v>983</v>
      </c>
      <c r="AI461">
        <v>1</v>
      </c>
      <c r="AK461" s="88">
        <v>50</v>
      </c>
      <c r="AL461" s="90">
        <v>17</v>
      </c>
      <c r="AM461" s="90">
        <v>75</v>
      </c>
      <c r="AN461" s="93">
        <v>76750</v>
      </c>
      <c r="AO461" s="93">
        <f t="shared" si="86"/>
        <v>50017</v>
      </c>
      <c r="AP461" s="7" t="s">
        <v>665</v>
      </c>
      <c r="AQ461">
        <f t="shared" si="87"/>
        <v>5076750</v>
      </c>
      <c r="AU461">
        <v>38.869999999999997</v>
      </c>
      <c r="AV461">
        <v>0.01</v>
      </c>
      <c r="AW461">
        <v>38.86</v>
      </c>
    </row>
    <row r="462" spans="1:49" hidden="1" outlineLevel="1">
      <c r="A462" t="s">
        <v>967</v>
      </c>
      <c r="B462" s="7" t="s">
        <v>320</v>
      </c>
      <c r="C462" s="1">
        <f t="shared" si="77"/>
        <v>2678</v>
      </c>
      <c r="D462" s="7">
        <f>IF(N462&gt;0, RANK(N462,(N462:P462,Q462:AE462)),0)</f>
        <v>1</v>
      </c>
      <c r="E462" s="7">
        <f>IF(O462&gt;0,RANK(O462,(N462:P462,Q462:AE462)),0)</f>
        <v>2</v>
      </c>
      <c r="F462" s="7">
        <f t="shared" si="78"/>
        <v>3</v>
      </c>
      <c r="G462" s="53">
        <f t="shared" si="79"/>
        <v>522</v>
      </c>
      <c r="H462" s="56">
        <f t="shared" si="80"/>
        <v>0.19492158327109785</v>
      </c>
      <c r="I462" s="6"/>
      <c r="J462" s="2">
        <f t="shared" si="81"/>
        <v>0.57692307692307687</v>
      </c>
      <c r="K462" s="2">
        <f t="shared" si="82"/>
        <v>0.38200149365197911</v>
      </c>
      <c r="L462" s="2">
        <f t="shared" si="83"/>
        <v>2.2404779686333084E-2</v>
      </c>
      <c r="M462" s="2">
        <f t="shared" si="84"/>
        <v>1.8670649738610937E-2</v>
      </c>
      <c r="N462" s="1">
        <v>1545</v>
      </c>
      <c r="O462" s="1">
        <v>1023</v>
      </c>
      <c r="P462" s="1">
        <v>60</v>
      </c>
      <c r="Q462" s="1"/>
      <c r="R462" s="1"/>
      <c r="S462" s="1"/>
      <c r="T462" s="1">
        <v>12</v>
      </c>
      <c r="U462" s="1">
        <v>4</v>
      </c>
      <c r="V462" s="1">
        <v>34</v>
      </c>
      <c r="W462" s="1"/>
      <c r="X462" s="1"/>
      <c r="Y462" s="1"/>
      <c r="Z462" s="1"/>
      <c r="AA462" s="1"/>
      <c r="AB462" s="1"/>
      <c r="AG462" t="str">
        <f t="shared" si="85"/>
        <v>Waterbury</v>
      </c>
      <c r="AH462" t="s">
        <v>393</v>
      </c>
      <c r="AI462">
        <v>1</v>
      </c>
      <c r="AK462" s="88">
        <v>50</v>
      </c>
      <c r="AL462" s="90">
        <v>23</v>
      </c>
      <c r="AM462" s="90">
        <v>90</v>
      </c>
      <c r="AN462" s="93">
        <v>76975</v>
      </c>
      <c r="AO462" s="93">
        <f t="shared" si="86"/>
        <v>50023</v>
      </c>
      <c r="AP462" s="7" t="s">
        <v>665</v>
      </c>
      <c r="AQ462">
        <f t="shared" si="87"/>
        <v>5076975</v>
      </c>
      <c r="AU462">
        <v>49.75</v>
      </c>
      <c r="AV462">
        <v>1.52</v>
      </c>
      <c r="AW462">
        <v>48.23</v>
      </c>
    </row>
    <row r="463" spans="1:49" hidden="1" outlineLevel="1">
      <c r="A463" t="s">
        <v>999</v>
      </c>
      <c r="B463" s="7" t="s">
        <v>320</v>
      </c>
      <c r="C463" s="1">
        <f t="shared" si="77"/>
        <v>697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 t="shared" si="78"/>
        <v>3</v>
      </c>
      <c r="G463" s="53">
        <f t="shared" si="79"/>
        <v>105</v>
      </c>
      <c r="H463" s="56">
        <f t="shared" si="80"/>
        <v>0.15064562410329985</v>
      </c>
      <c r="I463" s="6"/>
      <c r="J463" s="2">
        <f t="shared" si="81"/>
        <v>0.40889526542324245</v>
      </c>
      <c r="K463" s="2">
        <f t="shared" si="82"/>
        <v>0.55954088952654235</v>
      </c>
      <c r="L463" s="2">
        <f t="shared" si="83"/>
        <v>1.5781922525107604E-2</v>
      </c>
      <c r="M463" s="2">
        <f t="shared" si="84"/>
        <v>1.5781922525107541E-2</v>
      </c>
      <c r="N463" s="1">
        <v>285</v>
      </c>
      <c r="O463" s="1">
        <v>390</v>
      </c>
      <c r="P463" s="1">
        <v>11</v>
      </c>
      <c r="Q463" s="1"/>
      <c r="R463" s="1"/>
      <c r="S463" s="1"/>
      <c r="T463" s="1">
        <v>0</v>
      </c>
      <c r="U463" s="1">
        <v>0</v>
      </c>
      <c r="V463" s="1">
        <v>11</v>
      </c>
      <c r="W463" s="1"/>
      <c r="X463" s="1"/>
      <c r="Y463" s="1"/>
      <c r="Z463" s="1"/>
      <c r="AA463" s="1"/>
      <c r="AB463" s="1"/>
      <c r="AG463" t="str">
        <f t="shared" si="85"/>
        <v>Waterford</v>
      </c>
      <c r="AH463" t="s">
        <v>322</v>
      </c>
      <c r="AI463">
        <v>1</v>
      </c>
      <c r="AK463" s="88">
        <v>50</v>
      </c>
      <c r="AL463" s="90">
        <v>5</v>
      </c>
      <c r="AM463" s="90">
        <v>80</v>
      </c>
      <c r="AN463" s="93">
        <v>77125</v>
      </c>
      <c r="AO463" s="93">
        <f t="shared" si="86"/>
        <v>50005</v>
      </c>
      <c r="AP463" s="7" t="s">
        <v>665</v>
      </c>
      <c r="AQ463">
        <f t="shared" si="87"/>
        <v>5077125</v>
      </c>
      <c r="AU463">
        <v>39.729999999999997</v>
      </c>
      <c r="AV463">
        <v>1.58</v>
      </c>
      <c r="AW463">
        <v>38.15</v>
      </c>
    </row>
    <row r="464" spans="1:49" hidden="1" outlineLevel="1">
      <c r="A464" t="s">
        <v>619</v>
      </c>
      <c r="B464" s="7" t="s">
        <v>320</v>
      </c>
      <c r="C464" s="1">
        <f t="shared" si="77"/>
        <v>335</v>
      </c>
      <c r="D464" s="7">
        <f>IF(N464&gt;0, RANK(N464,(N464:P464,Q464:AE464)),0)</f>
        <v>1</v>
      </c>
      <c r="E464" s="7">
        <f>IF(O464&gt;0,RANK(O464,(N464:P464,Q464:AE464)),0)</f>
        <v>2</v>
      </c>
      <c r="F464" s="7">
        <f t="shared" si="78"/>
        <v>3</v>
      </c>
      <c r="G464" s="53">
        <f t="shared" si="79"/>
        <v>46</v>
      </c>
      <c r="H464" s="56">
        <f t="shared" si="80"/>
        <v>0.1373134328358209</v>
      </c>
      <c r="I464" s="6"/>
      <c r="J464" s="2">
        <f t="shared" si="81"/>
        <v>0.54925373134328359</v>
      </c>
      <c r="K464" s="2">
        <f t="shared" si="82"/>
        <v>0.41194029850746267</v>
      </c>
      <c r="L464" s="2">
        <f t="shared" si="83"/>
        <v>1.4925373134328358E-2</v>
      </c>
      <c r="M464" s="2">
        <f t="shared" si="84"/>
        <v>2.3880597014925384E-2</v>
      </c>
      <c r="N464" s="1">
        <v>184</v>
      </c>
      <c r="O464" s="1">
        <v>138</v>
      </c>
      <c r="P464" s="1">
        <v>5</v>
      </c>
      <c r="Q464" s="1"/>
      <c r="R464" s="1"/>
      <c r="S464" s="1"/>
      <c r="T464" s="1">
        <v>3</v>
      </c>
      <c r="U464" s="1">
        <v>0</v>
      </c>
      <c r="V464" s="1">
        <v>5</v>
      </c>
      <c r="W464" s="1"/>
      <c r="X464" s="1"/>
      <c r="Y464" s="1"/>
      <c r="Z464" s="1"/>
      <c r="AA464" s="1"/>
      <c r="AB464" s="1"/>
      <c r="AG464" t="str">
        <f t="shared" si="85"/>
        <v>Waterville</v>
      </c>
      <c r="AH464" t="s">
        <v>18</v>
      </c>
      <c r="AI464">
        <v>1</v>
      </c>
      <c r="AK464" s="88">
        <v>50</v>
      </c>
      <c r="AL464" s="90">
        <v>15</v>
      </c>
      <c r="AM464" s="90">
        <v>45</v>
      </c>
      <c r="AN464" s="93">
        <v>77425</v>
      </c>
      <c r="AO464" s="93">
        <f t="shared" si="86"/>
        <v>50015</v>
      </c>
      <c r="AP464" s="7" t="s">
        <v>665</v>
      </c>
      <c r="AQ464">
        <f t="shared" si="87"/>
        <v>5077425</v>
      </c>
      <c r="AU464">
        <v>16.41</v>
      </c>
      <c r="AV464">
        <v>0.01</v>
      </c>
      <c r="AW464">
        <v>16.399999999999999</v>
      </c>
    </row>
    <row r="465" spans="1:49" hidden="1" outlineLevel="1">
      <c r="A465" t="s">
        <v>852</v>
      </c>
      <c r="B465" s="7" t="s">
        <v>320</v>
      </c>
      <c r="C465" s="1">
        <f t="shared" si="77"/>
        <v>1423</v>
      </c>
      <c r="D465" s="7">
        <f>IF(N465&gt;0, RANK(N465,(N465:P465,Q465:AE465)),0)</f>
        <v>1</v>
      </c>
      <c r="E465" s="7">
        <f>IF(O465&gt;0,RANK(O465,(N465:P465,Q465:AE465)),0)</f>
        <v>2</v>
      </c>
      <c r="F465" s="7">
        <f t="shared" si="78"/>
        <v>4</v>
      </c>
      <c r="G465" s="53">
        <f t="shared" si="79"/>
        <v>314</v>
      </c>
      <c r="H465" s="56">
        <f t="shared" si="80"/>
        <v>0.22066057624736471</v>
      </c>
      <c r="I465" s="6"/>
      <c r="J465" s="2">
        <f t="shared" si="81"/>
        <v>0.58678847505270559</v>
      </c>
      <c r="K465" s="2">
        <f t="shared" si="82"/>
        <v>0.36612789880534086</v>
      </c>
      <c r="L465" s="2">
        <f t="shared" si="83"/>
        <v>2.1082220660576249E-2</v>
      </c>
      <c r="M465" s="2">
        <f t="shared" si="84"/>
        <v>2.6001405481377301E-2</v>
      </c>
      <c r="N465" s="1">
        <v>835</v>
      </c>
      <c r="O465" s="1">
        <v>521</v>
      </c>
      <c r="P465" s="1">
        <v>30</v>
      </c>
      <c r="Q465" s="1"/>
      <c r="R465" s="1"/>
      <c r="S465" s="1"/>
      <c r="T465" s="1">
        <v>4</v>
      </c>
      <c r="U465" s="1">
        <v>2</v>
      </c>
      <c r="V465" s="1">
        <v>31</v>
      </c>
      <c r="W465" s="1"/>
      <c r="X465" s="1"/>
      <c r="Y465" s="1"/>
      <c r="Z465" s="1"/>
      <c r="AA465" s="1"/>
      <c r="AB465" s="1"/>
      <c r="AG465" t="str">
        <f t="shared" si="85"/>
        <v>Weathersfield</v>
      </c>
      <c r="AH465" t="s">
        <v>106</v>
      </c>
      <c r="AI465">
        <v>1</v>
      </c>
      <c r="AK465" s="88">
        <v>50</v>
      </c>
      <c r="AL465" s="90">
        <v>27</v>
      </c>
      <c r="AM465" s="90">
        <v>100</v>
      </c>
      <c r="AN465" s="93">
        <v>77500</v>
      </c>
      <c r="AO465" s="93">
        <f t="shared" si="86"/>
        <v>50027</v>
      </c>
      <c r="AP465" s="7" t="s">
        <v>665</v>
      </c>
      <c r="AQ465">
        <f t="shared" si="87"/>
        <v>5077500</v>
      </c>
      <c r="AU465">
        <v>44.18</v>
      </c>
      <c r="AV465">
        <v>0.41</v>
      </c>
      <c r="AW465">
        <v>43.78</v>
      </c>
    </row>
    <row r="466" spans="1:49" hidden="1" outlineLevel="1">
      <c r="A466" t="s">
        <v>512</v>
      </c>
      <c r="B466" s="7" t="s">
        <v>320</v>
      </c>
      <c r="C466" s="1">
        <f t="shared" si="77"/>
        <v>525</v>
      </c>
      <c r="D466" s="7">
        <f>IF(N466&gt;0, RANK(N466,(N466:P466,Q466:AE466)),0)</f>
        <v>1</v>
      </c>
      <c r="E466" s="7">
        <f>IF(O466&gt;0,RANK(O466,(N466:P466,Q466:AE466)),0)</f>
        <v>2</v>
      </c>
      <c r="F466" s="7">
        <f t="shared" si="78"/>
        <v>3</v>
      </c>
      <c r="G466" s="53">
        <f t="shared" si="79"/>
        <v>54</v>
      </c>
      <c r="H466" s="56">
        <f t="shared" si="80"/>
        <v>0.10285714285714286</v>
      </c>
      <c r="I466" s="6"/>
      <c r="J466" s="2">
        <f t="shared" si="81"/>
        <v>0.52761904761904765</v>
      </c>
      <c r="K466" s="2">
        <f t="shared" si="82"/>
        <v>0.42476190476190478</v>
      </c>
      <c r="L466" s="2">
        <f t="shared" si="83"/>
        <v>2.4761904761904763E-2</v>
      </c>
      <c r="M466" s="2">
        <f t="shared" si="84"/>
        <v>2.2857142857142798E-2</v>
      </c>
      <c r="N466" s="1">
        <v>277</v>
      </c>
      <c r="O466" s="1">
        <v>223</v>
      </c>
      <c r="P466" s="1">
        <v>13</v>
      </c>
      <c r="Q466" s="1"/>
      <c r="R466" s="1"/>
      <c r="S466" s="1"/>
      <c r="T466" s="1">
        <v>3</v>
      </c>
      <c r="U466" s="1">
        <v>1</v>
      </c>
      <c r="V466" s="1">
        <v>8</v>
      </c>
      <c r="W466" s="1"/>
      <c r="X466" s="1"/>
      <c r="Y466" s="1"/>
      <c r="Z466" s="1"/>
      <c r="AA466" s="1"/>
      <c r="AB466" s="1"/>
      <c r="AG466" t="str">
        <f t="shared" si="85"/>
        <v>Wells</v>
      </c>
      <c r="AH466" t="s">
        <v>104</v>
      </c>
      <c r="AI466">
        <v>1</v>
      </c>
      <c r="AK466" s="88">
        <v>50</v>
      </c>
      <c r="AL466" s="90">
        <v>21</v>
      </c>
      <c r="AM466" s="90">
        <v>130</v>
      </c>
      <c r="AN466" s="93">
        <v>77950</v>
      </c>
      <c r="AO466" s="93">
        <f t="shared" si="86"/>
        <v>50021</v>
      </c>
      <c r="AP466" s="7" t="s">
        <v>665</v>
      </c>
      <c r="AQ466">
        <f t="shared" si="87"/>
        <v>5077950</v>
      </c>
      <c r="AU466">
        <v>23.36</v>
      </c>
      <c r="AV466">
        <v>0.8</v>
      </c>
      <c r="AW466">
        <v>22.55</v>
      </c>
    </row>
    <row r="467" spans="1:49" hidden="1" outlineLevel="1">
      <c r="A467" t="s">
        <v>853</v>
      </c>
      <c r="B467" s="7" t="s">
        <v>320</v>
      </c>
      <c r="C467" s="1">
        <f t="shared" si="77"/>
        <v>294</v>
      </c>
      <c r="D467" s="7">
        <f>IF(N467&gt;0, RANK(N467,(N467:P467,Q467:AE467)),0)</f>
        <v>1</v>
      </c>
      <c r="E467" s="7">
        <f>IF(O467&gt;0,RANK(O467,(N467:P467,Q467:AE467)),0)</f>
        <v>2</v>
      </c>
      <c r="F467" s="7">
        <f t="shared" si="78"/>
        <v>4</v>
      </c>
      <c r="G467" s="53">
        <f t="shared" si="79"/>
        <v>56</v>
      </c>
      <c r="H467" s="56">
        <f t="shared" si="80"/>
        <v>0.19047619047619047</v>
      </c>
      <c r="I467" s="6"/>
      <c r="J467" s="2">
        <f t="shared" si="81"/>
        <v>0.56122448979591832</v>
      </c>
      <c r="K467" s="2">
        <f t="shared" si="82"/>
        <v>0.37074829931972791</v>
      </c>
      <c r="L467" s="2">
        <f t="shared" si="83"/>
        <v>2.3809523809523808E-2</v>
      </c>
      <c r="M467" s="2">
        <f t="shared" si="84"/>
        <v>4.4217687074829953E-2</v>
      </c>
      <c r="N467" s="1">
        <v>165</v>
      </c>
      <c r="O467" s="1">
        <v>109</v>
      </c>
      <c r="P467" s="1">
        <v>7</v>
      </c>
      <c r="Q467" s="1"/>
      <c r="R467" s="1"/>
      <c r="S467" s="1"/>
      <c r="T467" s="1">
        <v>3</v>
      </c>
      <c r="U467" s="1">
        <v>2</v>
      </c>
      <c r="V467" s="1">
        <v>8</v>
      </c>
      <c r="W467" s="1"/>
      <c r="X467" s="1"/>
      <c r="Y467" s="1"/>
      <c r="Z467" s="1"/>
      <c r="AA467" s="1"/>
      <c r="AB467" s="1"/>
      <c r="AG467" t="str">
        <f t="shared" si="85"/>
        <v>West Fairlee</v>
      </c>
      <c r="AH467" t="s">
        <v>983</v>
      </c>
      <c r="AI467">
        <v>1</v>
      </c>
      <c r="AK467" s="88">
        <v>50</v>
      </c>
      <c r="AL467" s="90">
        <v>17</v>
      </c>
      <c r="AM467" s="90">
        <v>80</v>
      </c>
      <c r="AN467" s="93">
        <v>79975</v>
      </c>
      <c r="AO467" s="93">
        <f t="shared" si="86"/>
        <v>50017</v>
      </c>
      <c r="AP467" s="7" t="s">
        <v>665</v>
      </c>
      <c r="AQ467">
        <f t="shared" si="87"/>
        <v>5079975</v>
      </c>
      <c r="AU467">
        <v>22.83</v>
      </c>
      <c r="AV467">
        <v>0.22</v>
      </c>
      <c r="AW467">
        <v>22.6</v>
      </c>
    </row>
    <row r="468" spans="1:49" hidden="1" outlineLevel="1">
      <c r="A468" t="s">
        <v>1000</v>
      </c>
      <c r="B468" s="7" t="s">
        <v>320</v>
      </c>
      <c r="C468" s="1">
        <f t="shared" si="77"/>
        <v>127</v>
      </c>
      <c r="D468" s="7">
        <f>IF(N468&gt;0, RANK(N468,(N468:P468,Q468:AE468)),0)</f>
        <v>1</v>
      </c>
      <c r="E468" s="7">
        <f>IF(O468&gt;0,RANK(O468,(N468:P468,Q468:AE468)),0)</f>
        <v>2</v>
      </c>
      <c r="F468" s="7">
        <f t="shared" si="78"/>
        <v>3</v>
      </c>
      <c r="G468" s="53">
        <f t="shared" si="79"/>
        <v>6</v>
      </c>
      <c r="H468" s="56">
        <f t="shared" si="80"/>
        <v>4.7244094488188976E-2</v>
      </c>
      <c r="I468" s="6"/>
      <c r="J468" s="2">
        <f t="shared" si="81"/>
        <v>0.51181102362204722</v>
      </c>
      <c r="K468" s="2">
        <f t="shared" si="82"/>
        <v>0.46456692913385828</v>
      </c>
      <c r="L468" s="2">
        <f t="shared" si="83"/>
        <v>7.874015748031496E-3</v>
      </c>
      <c r="M468" s="2">
        <f t="shared" si="84"/>
        <v>1.5748031496063006E-2</v>
      </c>
      <c r="N468" s="1">
        <v>65</v>
      </c>
      <c r="O468" s="1">
        <v>59</v>
      </c>
      <c r="P468" s="1">
        <v>1</v>
      </c>
      <c r="Q468" s="1"/>
      <c r="R468" s="1"/>
      <c r="S468" s="1"/>
      <c r="T468" s="1">
        <v>1</v>
      </c>
      <c r="U468" s="1">
        <v>1</v>
      </c>
      <c r="V468" s="1">
        <v>0</v>
      </c>
      <c r="W468" s="1"/>
      <c r="X468" s="1"/>
      <c r="Y468" s="1"/>
      <c r="Z468" s="1"/>
      <c r="AA468" s="1"/>
      <c r="AB468" s="1"/>
      <c r="AG468" t="str">
        <f t="shared" si="85"/>
        <v>West Haven</v>
      </c>
      <c r="AH468" t="s">
        <v>104</v>
      </c>
      <c r="AI468">
        <v>1</v>
      </c>
      <c r="AK468" s="88">
        <v>50</v>
      </c>
      <c r="AL468" s="90">
        <v>21</v>
      </c>
      <c r="AM468" s="90">
        <v>135</v>
      </c>
      <c r="AN468" s="93">
        <v>80875</v>
      </c>
      <c r="AO468" s="93">
        <f t="shared" si="86"/>
        <v>50021</v>
      </c>
      <c r="AP468" s="7" t="s">
        <v>665</v>
      </c>
      <c r="AQ468">
        <f t="shared" si="87"/>
        <v>5080875</v>
      </c>
      <c r="AU468">
        <v>28.49</v>
      </c>
      <c r="AV468">
        <v>0.49</v>
      </c>
      <c r="AW468">
        <v>28</v>
      </c>
    </row>
    <row r="469" spans="1:49" hidden="1" outlineLevel="1">
      <c r="A469" t="s">
        <v>854</v>
      </c>
      <c r="B469" s="7" t="s">
        <v>320</v>
      </c>
      <c r="C469" s="1">
        <f t="shared" si="77"/>
        <v>1002</v>
      </c>
      <c r="D469" s="7">
        <f>IF(N469&gt;0, RANK(N469,(N469:P469,Q469:AE469)),0)</f>
        <v>2</v>
      </c>
      <c r="E469" s="7">
        <f>IF(O469&gt;0,RANK(O469,(N469:P469,Q469:AE469)),0)</f>
        <v>1</v>
      </c>
      <c r="F469" s="7">
        <f t="shared" si="78"/>
        <v>3</v>
      </c>
      <c r="G469" s="53">
        <f t="shared" si="79"/>
        <v>63</v>
      </c>
      <c r="H469" s="56">
        <f t="shared" si="80"/>
        <v>6.2874251497005984E-2</v>
      </c>
      <c r="I469" s="6"/>
      <c r="J469" s="2">
        <f t="shared" si="81"/>
        <v>0.44810379241516968</v>
      </c>
      <c r="K469" s="2">
        <f t="shared" si="82"/>
        <v>0.51097804391217561</v>
      </c>
      <c r="L469" s="2">
        <f t="shared" si="83"/>
        <v>1.6966067864271458E-2</v>
      </c>
      <c r="M469" s="2">
        <f t="shared" si="84"/>
        <v>2.3952095808383315E-2</v>
      </c>
      <c r="N469" s="1">
        <v>449</v>
      </c>
      <c r="O469" s="1">
        <v>512</v>
      </c>
      <c r="P469" s="1">
        <v>17</v>
      </c>
      <c r="Q469" s="1"/>
      <c r="R469" s="1"/>
      <c r="S469" s="1"/>
      <c r="T469" s="1">
        <v>6</v>
      </c>
      <c r="U469" s="1">
        <v>4</v>
      </c>
      <c r="V469" s="1">
        <v>14</v>
      </c>
      <c r="W469" s="1"/>
      <c r="X469" s="1"/>
      <c r="Y469" s="1"/>
      <c r="Z469" s="1"/>
      <c r="AA469" s="1"/>
      <c r="AB469" s="1"/>
      <c r="AG469" t="str">
        <f t="shared" si="85"/>
        <v>West Rutland</v>
      </c>
      <c r="AH469" t="s">
        <v>104</v>
      </c>
      <c r="AI469">
        <v>1</v>
      </c>
      <c r="AK469" s="88">
        <v>50</v>
      </c>
      <c r="AL469" s="90">
        <v>21</v>
      </c>
      <c r="AM469" s="90">
        <v>140</v>
      </c>
      <c r="AN469" s="93">
        <v>82300</v>
      </c>
      <c r="AO469" s="93">
        <f t="shared" si="86"/>
        <v>50021</v>
      </c>
      <c r="AP469" s="7" t="s">
        <v>665</v>
      </c>
      <c r="AQ469">
        <f t="shared" si="87"/>
        <v>5082300</v>
      </c>
      <c r="AU469">
        <v>18</v>
      </c>
      <c r="AV469">
        <v>0</v>
      </c>
      <c r="AW469">
        <v>18</v>
      </c>
    </row>
    <row r="470" spans="1:49" hidden="1" outlineLevel="1">
      <c r="A470" t="s">
        <v>855</v>
      </c>
      <c r="B470" s="7" t="s">
        <v>320</v>
      </c>
      <c r="C470" s="1">
        <f t="shared" si="77"/>
        <v>676</v>
      </c>
      <c r="D470" s="7">
        <f>IF(N470&gt;0, RANK(N470,(N470:P470,Q470:AE470)),0)</f>
        <v>1</v>
      </c>
      <c r="E470" s="7">
        <f>IF(O470&gt;0,RANK(O470,(N470:P470,Q470:AE470)),0)</f>
        <v>2</v>
      </c>
      <c r="F470" s="7">
        <f t="shared" si="78"/>
        <v>3</v>
      </c>
      <c r="G470" s="53">
        <f t="shared" si="79"/>
        <v>215</v>
      </c>
      <c r="H470" s="56">
        <f t="shared" si="80"/>
        <v>0.31804733727810652</v>
      </c>
      <c r="I470" s="6"/>
      <c r="J470" s="2">
        <f t="shared" si="81"/>
        <v>0.64644970414201186</v>
      </c>
      <c r="K470" s="2">
        <f t="shared" si="82"/>
        <v>0.32840236686390534</v>
      </c>
      <c r="L470" s="2">
        <f t="shared" si="83"/>
        <v>1.3313609467455622E-2</v>
      </c>
      <c r="M470" s="2">
        <f t="shared" si="84"/>
        <v>1.183431952662718E-2</v>
      </c>
      <c r="N470" s="1">
        <v>437</v>
      </c>
      <c r="O470" s="1">
        <v>222</v>
      </c>
      <c r="P470" s="1">
        <v>9</v>
      </c>
      <c r="Q470" s="1"/>
      <c r="R470" s="1"/>
      <c r="S470" s="1"/>
      <c r="T470" s="1">
        <v>2</v>
      </c>
      <c r="U470" s="1">
        <v>0</v>
      </c>
      <c r="V470" s="1">
        <v>6</v>
      </c>
      <c r="W470" s="1"/>
      <c r="X470" s="1"/>
      <c r="Y470" s="1"/>
      <c r="Z470" s="1"/>
      <c r="AA470" s="1"/>
      <c r="AB470" s="1"/>
      <c r="AG470" t="str">
        <f t="shared" si="85"/>
        <v>West Windsor</v>
      </c>
      <c r="AH470" t="s">
        <v>106</v>
      </c>
      <c r="AI470">
        <v>1</v>
      </c>
      <c r="AK470" s="88">
        <v>50</v>
      </c>
      <c r="AL470" s="90">
        <v>27</v>
      </c>
      <c r="AM470" s="90">
        <v>110</v>
      </c>
      <c r="AN470" s="93">
        <v>83050</v>
      </c>
      <c r="AO470" s="93">
        <f t="shared" si="86"/>
        <v>50027</v>
      </c>
      <c r="AP470" s="7" t="s">
        <v>665</v>
      </c>
      <c r="AQ470">
        <f t="shared" si="87"/>
        <v>5083050</v>
      </c>
      <c r="AU470">
        <v>24.72</v>
      </c>
      <c r="AV470">
        <v>0.02</v>
      </c>
      <c r="AW470">
        <v>24.7</v>
      </c>
    </row>
    <row r="471" spans="1:49" hidden="1" outlineLevel="1">
      <c r="A471" t="s">
        <v>620</v>
      </c>
      <c r="B471" s="7" t="s">
        <v>320</v>
      </c>
      <c r="C471" s="1">
        <f t="shared" si="77"/>
        <v>290</v>
      </c>
      <c r="D471" s="7">
        <f>IF(N471&gt;0, RANK(N471,(N471:P471,Q471:AE471)),0)</f>
        <v>2</v>
      </c>
      <c r="E471" s="7">
        <f>IF(O471&gt;0,RANK(O471,(N471:P471,Q471:AE471)),0)</f>
        <v>1</v>
      </c>
      <c r="F471" s="7">
        <f t="shared" si="78"/>
        <v>3</v>
      </c>
      <c r="G471" s="53">
        <f t="shared" si="79"/>
        <v>25</v>
      </c>
      <c r="H471" s="56">
        <f t="shared" si="80"/>
        <v>8.6206896551724144E-2</v>
      </c>
      <c r="I471" s="6"/>
      <c r="J471" s="2">
        <f t="shared" si="81"/>
        <v>0.41034482758620688</v>
      </c>
      <c r="K471" s="2">
        <f t="shared" si="82"/>
        <v>0.49655172413793103</v>
      </c>
      <c r="L471" s="2">
        <f t="shared" si="83"/>
        <v>2.7586206896551724E-2</v>
      </c>
      <c r="M471" s="2">
        <f t="shared" si="84"/>
        <v>6.5517241379310309E-2</v>
      </c>
      <c r="N471" s="1">
        <v>119</v>
      </c>
      <c r="O471" s="1">
        <v>144</v>
      </c>
      <c r="P471" s="1">
        <v>8</v>
      </c>
      <c r="Q471" s="1"/>
      <c r="R471" s="1"/>
      <c r="S471" s="1"/>
      <c r="T471" s="1">
        <v>6</v>
      </c>
      <c r="U471" s="1">
        <v>7</v>
      </c>
      <c r="V471" s="1">
        <v>6</v>
      </c>
      <c r="W471" s="1"/>
      <c r="X471" s="1"/>
      <c r="Y471" s="1"/>
      <c r="Z471" s="1"/>
      <c r="AA471" s="1"/>
      <c r="AB471" s="1"/>
      <c r="AG471" t="str">
        <f t="shared" si="85"/>
        <v>Westfield</v>
      </c>
      <c r="AH471" t="s">
        <v>19</v>
      </c>
      <c r="AI471">
        <v>1</v>
      </c>
      <c r="AK471" s="88">
        <v>50</v>
      </c>
      <c r="AL471" s="90">
        <v>19</v>
      </c>
      <c r="AM471" s="90">
        <v>90</v>
      </c>
      <c r="AN471" s="93">
        <v>80200</v>
      </c>
      <c r="AO471" s="93">
        <f t="shared" si="86"/>
        <v>50019</v>
      </c>
      <c r="AP471" s="7" t="s">
        <v>665</v>
      </c>
      <c r="AQ471">
        <f t="shared" si="87"/>
        <v>5080200</v>
      </c>
      <c r="AU471">
        <v>40.18</v>
      </c>
      <c r="AV471">
        <v>0</v>
      </c>
      <c r="AW471">
        <v>40.17</v>
      </c>
    </row>
    <row r="472" spans="1:49" hidden="1" outlineLevel="1">
      <c r="A472" t="s">
        <v>899</v>
      </c>
      <c r="B472" s="7" t="s">
        <v>320</v>
      </c>
      <c r="C472" s="1">
        <f t="shared" si="77"/>
        <v>1132</v>
      </c>
      <c r="D472" s="7">
        <f>IF(N472&gt;0, RANK(N472,(N472:P472,Q472:AE472)),0)</f>
        <v>1</v>
      </c>
      <c r="E472" s="7">
        <f>IF(O472&gt;0,RANK(O472,(N472:P472,Q472:AE472)),0)</f>
        <v>2</v>
      </c>
      <c r="F472" s="7">
        <f t="shared" si="78"/>
        <v>4</v>
      </c>
      <c r="G472" s="53">
        <f t="shared" si="79"/>
        <v>157</v>
      </c>
      <c r="H472" s="56">
        <f t="shared" si="80"/>
        <v>0.13869257950530034</v>
      </c>
      <c r="I472" s="6"/>
      <c r="J472" s="2">
        <f t="shared" si="81"/>
        <v>0.55477031802120136</v>
      </c>
      <c r="K472" s="2">
        <f t="shared" si="82"/>
        <v>0.41607773851590107</v>
      </c>
      <c r="L472" s="2">
        <f t="shared" si="83"/>
        <v>1.3250883392226149E-2</v>
      </c>
      <c r="M472" s="2">
        <f t="shared" si="84"/>
        <v>1.5901060070671418E-2</v>
      </c>
      <c r="N472" s="1">
        <v>628</v>
      </c>
      <c r="O472" s="1">
        <v>471</v>
      </c>
      <c r="P472" s="1">
        <v>15</v>
      </c>
      <c r="Q472" s="1"/>
      <c r="R472" s="1"/>
      <c r="S472" s="1"/>
      <c r="T472" s="1">
        <v>1</v>
      </c>
      <c r="U472" s="1">
        <v>0</v>
      </c>
      <c r="V472" s="1">
        <v>17</v>
      </c>
      <c r="W472" s="1"/>
      <c r="X472" s="1"/>
      <c r="Y472" s="1"/>
      <c r="Z472" s="1"/>
      <c r="AA472" s="1"/>
      <c r="AB472" s="1"/>
      <c r="AG472" t="str">
        <f t="shared" si="85"/>
        <v>Westford</v>
      </c>
      <c r="AH472" t="s">
        <v>323</v>
      </c>
      <c r="AI472">
        <v>1</v>
      </c>
      <c r="AK472" s="88">
        <v>50</v>
      </c>
      <c r="AL472" s="90">
        <v>7</v>
      </c>
      <c r="AM472" s="90">
        <v>80</v>
      </c>
      <c r="AN472" s="93">
        <v>80350</v>
      </c>
      <c r="AO472" s="93">
        <f t="shared" si="86"/>
        <v>50007</v>
      </c>
      <c r="AP472" s="7" t="s">
        <v>665</v>
      </c>
      <c r="AQ472">
        <f t="shared" si="87"/>
        <v>5080350</v>
      </c>
      <c r="AU472">
        <v>39.29</v>
      </c>
      <c r="AV472">
        <v>0.03</v>
      </c>
      <c r="AW472">
        <v>39.26</v>
      </c>
    </row>
    <row r="473" spans="1:49" hidden="1" outlineLevel="1">
      <c r="A473" t="s">
        <v>900</v>
      </c>
      <c r="B473" s="7" t="s">
        <v>320</v>
      </c>
      <c r="C473" s="1">
        <f t="shared" si="77"/>
        <v>1581</v>
      </c>
      <c r="D473" s="7">
        <f>IF(N473&gt;0, RANK(N473,(N473:P473,Q473:AE473)),0)</f>
        <v>1</v>
      </c>
      <c r="E473" s="7">
        <f>IF(O473&gt;0,RANK(O473,(N473:P473,Q473:AE473)),0)</f>
        <v>2</v>
      </c>
      <c r="F473" s="7">
        <f t="shared" si="78"/>
        <v>3</v>
      </c>
      <c r="G473" s="53">
        <f t="shared" si="79"/>
        <v>851</v>
      </c>
      <c r="H473" s="56">
        <f t="shared" si="80"/>
        <v>0.53826691967109419</v>
      </c>
      <c r="I473" s="6"/>
      <c r="J473" s="2">
        <f t="shared" si="81"/>
        <v>0.74509803921568629</v>
      </c>
      <c r="K473" s="2">
        <f t="shared" si="82"/>
        <v>0.20683111954459202</v>
      </c>
      <c r="L473" s="2">
        <f t="shared" si="83"/>
        <v>2.4035420619860848E-2</v>
      </c>
      <c r="M473" s="2">
        <f t="shared" si="84"/>
        <v>2.4035420619860842E-2</v>
      </c>
      <c r="N473" s="1">
        <v>1178</v>
      </c>
      <c r="O473" s="1">
        <v>327</v>
      </c>
      <c r="P473" s="1">
        <v>38</v>
      </c>
      <c r="Q473" s="1"/>
      <c r="R473" s="1"/>
      <c r="S473" s="1"/>
      <c r="T473" s="1">
        <v>14</v>
      </c>
      <c r="U473" s="1">
        <v>1</v>
      </c>
      <c r="V473" s="1">
        <v>23</v>
      </c>
      <c r="W473" s="1"/>
      <c r="X473" s="1"/>
      <c r="Y473" s="1"/>
      <c r="Z473" s="1"/>
      <c r="AA473" s="1"/>
      <c r="AB473" s="1"/>
      <c r="AG473" t="str">
        <f t="shared" si="85"/>
        <v>Westminster</v>
      </c>
      <c r="AH473" t="s">
        <v>105</v>
      </c>
      <c r="AI473">
        <v>1</v>
      </c>
      <c r="AK473" s="88">
        <v>50</v>
      </c>
      <c r="AL473" s="90">
        <v>25</v>
      </c>
      <c r="AM473" s="90">
        <v>95</v>
      </c>
      <c r="AN473" s="93">
        <v>81400</v>
      </c>
      <c r="AO473" s="93">
        <f t="shared" si="86"/>
        <v>50025</v>
      </c>
      <c r="AP473" s="7" t="s">
        <v>665</v>
      </c>
      <c r="AQ473">
        <f t="shared" si="87"/>
        <v>5081400</v>
      </c>
      <c r="AU473">
        <v>46.12</v>
      </c>
      <c r="AV473">
        <v>0.03</v>
      </c>
      <c r="AW473">
        <v>46.08</v>
      </c>
    </row>
    <row r="474" spans="1:49" hidden="1" outlineLevel="1">
      <c r="A474" t="s">
        <v>856</v>
      </c>
      <c r="B474" s="7" t="s">
        <v>320</v>
      </c>
      <c r="C474" s="1">
        <f t="shared" si="77"/>
        <v>197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 t="shared" si="78"/>
        <v>4</v>
      </c>
      <c r="G474" s="53">
        <f t="shared" si="79"/>
        <v>38</v>
      </c>
      <c r="H474" s="56">
        <f t="shared" si="80"/>
        <v>0.19289340101522842</v>
      </c>
      <c r="I474" s="6"/>
      <c r="J474" s="2">
        <f t="shared" si="81"/>
        <v>0.38071065989847713</v>
      </c>
      <c r="K474" s="2">
        <f t="shared" si="82"/>
        <v>0.57360406091370564</v>
      </c>
      <c r="L474" s="2">
        <f t="shared" si="83"/>
        <v>1.015228426395939E-2</v>
      </c>
      <c r="M474" s="2">
        <f t="shared" si="84"/>
        <v>3.5532994923857891E-2</v>
      </c>
      <c r="N474" s="1">
        <v>75</v>
      </c>
      <c r="O474" s="1">
        <v>113</v>
      </c>
      <c r="P474" s="1">
        <v>2</v>
      </c>
      <c r="Q474" s="1"/>
      <c r="R474" s="1"/>
      <c r="S474" s="1"/>
      <c r="T474" s="1">
        <v>2</v>
      </c>
      <c r="U474" s="1">
        <v>1</v>
      </c>
      <c r="V474" s="1">
        <v>4</v>
      </c>
      <c r="W474" s="1"/>
      <c r="X474" s="1"/>
      <c r="Y474" s="1"/>
      <c r="Z474" s="1"/>
      <c r="AA474" s="1"/>
      <c r="AB474" s="1"/>
      <c r="AG474" t="str">
        <f t="shared" si="85"/>
        <v>Westmore</v>
      </c>
      <c r="AH474" t="s">
        <v>19</v>
      </c>
      <c r="AI474">
        <v>1</v>
      </c>
      <c r="AK474" s="88">
        <v>50</v>
      </c>
      <c r="AL474" s="90">
        <v>19</v>
      </c>
      <c r="AM474" s="90">
        <v>95</v>
      </c>
      <c r="AN474" s="93">
        <v>81700</v>
      </c>
      <c r="AO474" s="93">
        <f t="shared" si="86"/>
        <v>50019</v>
      </c>
      <c r="AP474" s="7" t="s">
        <v>665</v>
      </c>
      <c r="AQ474">
        <f t="shared" si="87"/>
        <v>5081700</v>
      </c>
      <c r="AU474">
        <v>37.46</v>
      </c>
      <c r="AV474">
        <v>2.94</v>
      </c>
      <c r="AW474">
        <v>34.520000000000003</v>
      </c>
    </row>
    <row r="475" spans="1:49" hidden="1" outlineLevel="1">
      <c r="A475" t="s">
        <v>1001</v>
      </c>
      <c r="B475" s="7" t="s">
        <v>320</v>
      </c>
      <c r="C475" s="1">
        <f t="shared" si="77"/>
        <v>411</v>
      </c>
      <c r="D475" s="7">
        <f>IF(N475&gt;0, RANK(N475,(N475:P475,Q475:AE475)),0)</f>
        <v>1</v>
      </c>
      <c r="E475" s="7">
        <f>IF(O475&gt;0,RANK(O475,(N475:P475,Q475:AE475)),0)</f>
        <v>2</v>
      </c>
      <c r="F475" s="7">
        <f t="shared" si="78"/>
        <v>4</v>
      </c>
      <c r="G475" s="53">
        <f t="shared" si="79"/>
        <v>114</v>
      </c>
      <c r="H475" s="56">
        <f t="shared" si="80"/>
        <v>0.27737226277372262</v>
      </c>
      <c r="I475" s="6"/>
      <c r="J475" s="2">
        <f t="shared" si="81"/>
        <v>0.61070559610705599</v>
      </c>
      <c r="K475" s="2">
        <f t="shared" si="82"/>
        <v>0.33333333333333331</v>
      </c>
      <c r="L475" s="2">
        <f t="shared" si="83"/>
        <v>1.9464720194647202E-2</v>
      </c>
      <c r="M475" s="2">
        <f t="shared" si="84"/>
        <v>3.6496350364963487E-2</v>
      </c>
      <c r="N475" s="1">
        <v>251</v>
      </c>
      <c r="O475" s="1">
        <v>137</v>
      </c>
      <c r="P475" s="1">
        <v>8</v>
      </c>
      <c r="Q475" s="1"/>
      <c r="R475" s="1"/>
      <c r="S475" s="1"/>
      <c r="T475" s="1">
        <v>3</v>
      </c>
      <c r="U475" s="1">
        <v>0</v>
      </c>
      <c r="V475" s="1">
        <v>12</v>
      </c>
      <c r="W475" s="1"/>
      <c r="X475" s="1"/>
      <c r="Y475" s="1"/>
      <c r="Z475" s="1"/>
      <c r="AA475" s="1"/>
      <c r="AB475" s="1"/>
      <c r="AG475" t="str">
        <f t="shared" si="85"/>
        <v>Weston</v>
      </c>
      <c r="AH475" t="s">
        <v>106</v>
      </c>
      <c r="AI475">
        <v>1</v>
      </c>
      <c r="AK475" s="88">
        <v>50</v>
      </c>
      <c r="AL475" s="90">
        <v>27</v>
      </c>
      <c r="AM475" s="90">
        <v>105</v>
      </c>
      <c r="AN475" s="93">
        <v>82000</v>
      </c>
      <c r="AO475" s="93">
        <f t="shared" si="86"/>
        <v>50027</v>
      </c>
      <c r="AP475" s="7" t="s">
        <v>665</v>
      </c>
      <c r="AQ475">
        <f t="shared" si="87"/>
        <v>5082000</v>
      </c>
      <c r="AU475">
        <v>35.17</v>
      </c>
      <c r="AV475">
        <v>0.08</v>
      </c>
      <c r="AW475">
        <v>35.090000000000003</v>
      </c>
    </row>
    <row r="476" spans="1:49" hidden="1" outlineLevel="1">
      <c r="A476" t="s">
        <v>857</v>
      </c>
      <c r="B476" s="7" t="s">
        <v>320</v>
      </c>
      <c r="C476" s="1">
        <f t="shared" si="77"/>
        <v>542</v>
      </c>
      <c r="D476" s="7">
        <f>IF(N476&gt;0, RANK(N476,(N476:P476,Q476:AE476)),0)</f>
        <v>1</v>
      </c>
      <c r="E476" s="7">
        <f>IF(O476&gt;0,RANK(O476,(N476:P476,Q476:AE476)),0)</f>
        <v>2</v>
      </c>
      <c r="F476" s="7">
        <f t="shared" si="78"/>
        <v>3</v>
      </c>
      <c r="G476" s="53">
        <f t="shared" si="79"/>
        <v>165</v>
      </c>
      <c r="H476" s="56">
        <f t="shared" si="80"/>
        <v>0.30442804428044279</v>
      </c>
      <c r="I476" s="6"/>
      <c r="J476" s="2">
        <f t="shared" si="81"/>
        <v>0.64206642066420661</v>
      </c>
      <c r="K476" s="2">
        <f t="shared" si="82"/>
        <v>0.33763837638376382</v>
      </c>
      <c r="L476" s="2">
        <f t="shared" si="83"/>
        <v>1.107011070110701E-2</v>
      </c>
      <c r="M476" s="2">
        <f t="shared" si="84"/>
        <v>9.2250922509225682E-3</v>
      </c>
      <c r="N476" s="1">
        <v>348</v>
      </c>
      <c r="O476" s="1">
        <v>183</v>
      </c>
      <c r="P476" s="1">
        <v>6</v>
      </c>
      <c r="Q476" s="1"/>
      <c r="R476" s="1"/>
      <c r="S476" s="1"/>
      <c r="T476" s="1">
        <v>2</v>
      </c>
      <c r="U476" s="1">
        <v>0</v>
      </c>
      <c r="V476" s="1">
        <v>3</v>
      </c>
      <c r="W476" s="1"/>
      <c r="X476" s="1"/>
      <c r="Y476" s="1"/>
      <c r="Z476" s="1"/>
      <c r="AA476" s="1"/>
      <c r="AB476" s="1"/>
      <c r="AG476" t="str">
        <f t="shared" si="85"/>
        <v>Weybridge</v>
      </c>
      <c r="AH476" t="s">
        <v>319</v>
      </c>
      <c r="AI476">
        <v>1</v>
      </c>
      <c r="AK476" s="88">
        <v>50</v>
      </c>
      <c r="AL476" s="90">
        <v>1</v>
      </c>
      <c r="AM476" s="90">
        <v>110</v>
      </c>
      <c r="AN476" s="93">
        <v>83275</v>
      </c>
      <c r="AO476" s="93">
        <f t="shared" si="86"/>
        <v>50001</v>
      </c>
      <c r="AP476" s="7" t="s">
        <v>665</v>
      </c>
      <c r="AQ476">
        <f t="shared" si="87"/>
        <v>5083275</v>
      </c>
      <c r="AU476">
        <v>17.57</v>
      </c>
      <c r="AV476">
        <v>0.56000000000000005</v>
      </c>
      <c r="AW476">
        <v>17.010000000000002</v>
      </c>
    </row>
    <row r="477" spans="1:49" hidden="1" outlineLevel="1">
      <c r="A477" t="s">
        <v>858</v>
      </c>
      <c r="B477" s="7" t="s">
        <v>320</v>
      </c>
      <c r="C477" s="1">
        <f t="shared" si="77"/>
        <v>333</v>
      </c>
      <c r="D477" s="7">
        <f>IF(N477&gt;0, RANK(N477,(N477:P477,Q477:AE477)),0)</f>
        <v>2</v>
      </c>
      <c r="E477" s="7">
        <f>IF(O477&gt;0,RANK(O477,(N477:P477,Q477:AE477)),0)</f>
        <v>1</v>
      </c>
      <c r="F477" s="7">
        <f t="shared" si="78"/>
        <v>3</v>
      </c>
      <c r="G477" s="53">
        <f t="shared" si="79"/>
        <v>31</v>
      </c>
      <c r="H477" s="56">
        <f t="shared" si="80"/>
        <v>9.3093093093093091E-2</v>
      </c>
      <c r="I477" s="6"/>
      <c r="J477" s="2">
        <f t="shared" si="81"/>
        <v>0.42642642642642642</v>
      </c>
      <c r="K477" s="2">
        <f t="shared" si="82"/>
        <v>0.51951951951951947</v>
      </c>
      <c r="L477" s="2">
        <f t="shared" si="83"/>
        <v>2.1021021021021023E-2</v>
      </c>
      <c r="M477" s="2">
        <f t="shared" si="84"/>
        <v>3.3033033033033149E-2</v>
      </c>
      <c r="N477" s="1">
        <v>142</v>
      </c>
      <c r="O477" s="1">
        <v>173</v>
      </c>
      <c r="P477" s="1">
        <v>7</v>
      </c>
      <c r="Q477" s="1"/>
      <c r="R477" s="1"/>
      <c r="S477" s="1"/>
      <c r="T477" s="1">
        <v>3</v>
      </c>
      <c r="U477" s="1">
        <v>1</v>
      </c>
      <c r="V477" s="1">
        <v>7</v>
      </c>
      <c r="W477" s="1"/>
      <c r="X477" s="1"/>
      <c r="Y477" s="1"/>
      <c r="Z477" s="1"/>
      <c r="AA477" s="1"/>
      <c r="AB477" s="1"/>
      <c r="AG477" t="str">
        <f t="shared" si="85"/>
        <v>Wheelock</v>
      </c>
      <c r="AH477" t="s">
        <v>322</v>
      </c>
      <c r="AI477">
        <v>1</v>
      </c>
      <c r="AK477" s="88">
        <v>50</v>
      </c>
      <c r="AL477" s="90">
        <v>5</v>
      </c>
      <c r="AM477" s="90">
        <v>85</v>
      </c>
      <c r="AN477" s="93">
        <v>83500</v>
      </c>
      <c r="AO477" s="93">
        <f t="shared" si="86"/>
        <v>50005</v>
      </c>
      <c r="AP477" s="7" t="s">
        <v>665</v>
      </c>
      <c r="AQ477">
        <f t="shared" si="87"/>
        <v>5083500</v>
      </c>
      <c r="AU477">
        <v>39.82</v>
      </c>
      <c r="AV477">
        <v>0.25</v>
      </c>
      <c r="AW477">
        <v>39.56</v>
      </c>
    </row>
    <row r="478" spans="1:49" hidden="1" outlineLevel="1">
      <c r="A478" t="s">
        <v>608</v>
      </c>
      <c r="B478" s="7" t="s">
        <v>320</v>
      </c>
      <c r="C478" s="1">
        <f t="shared" si="77"/>
        <v>187</v>
      </c>
      <c r="D478" s="7">
        <f>IF(N478&gt;0, RANK(N478,(N478:P478,Q478:AE478)),0)</f>
        <v>1</v>
      </c>
      <c r="E478" s="7">
        <f>IF(O478&gt;0,RANK(O478,(N478:P478,Q478:AE478)),0)</f>
        <v>2</v>
      </c>
      <c r="F478" s="7">
        <f t="shared" si="78"/>
        <v>3</v>
      </c>
      <c r="G478" s="53">
        <f t="shared" si="79"/>
        <v>35</v>
      </c>
      <c r="H478" s="56">
        <f t="shared" si="80"/>
        <v>0.18716577540106952</v>
      </c>
      <c r="I478" s="6"/>
      <c r="J478" s="2">
        <f t="shared" si="81"/>
        <v>0.56149732620320858</v>
      </c>
      <c r="K478" s="2">
        <f t="shared" si="82"/>
        <v>0.37433155080213903</v>
      </c>
      <c r="L478" s="2">
        <f t="shared" si="83"/>
        <v>3.7433155080213901E-2</v>
      </c>
      <c r="M478" s="2">
        <f t="shared" si="84"/>
        <v>2.6737967914438485E-2</v>
      </c>
      <c r="N478" s="1">
        <v>105</v>
      </c>
      <c r="O478" s="1">
        <v>70</v>
      </c>
      <c r="P478" s="1">
        <v>7</v>
      </c>
      <c r="Q478" s="1"/>
      <c r="R478" s="1"/>
      <c r="S478" s="1"/>
      <c r="T478" s="1">
        <v>1</v>
      </c>
      <c r="U478" s="1">
        <v>0</v>
      </c>
      <c r="V478" s="1">
        <v>4</v>
      </c>
      <c r="W478" s="1"/>
      <c r="X478" s="1"/>
      <c r="Y478" s="1"/>
      <c r="Z478" s="1"/>
      <c r="AA478" s="1"/>
      <c r="AB478" s="1"/>
      <c r="AG478" t="str">
        <f t="shared" si="85"/>
        <v>Whiting</v>
      </c>
      <c r="AH478" t="s">
        <v>319</v>
      </c>
      <c r="AI478">
        <v>1</v>
      </c>
      <c r="AK478" s="88">
        <v>50</v>
      </c>
      <c r="AL478" s="90">
        <v>1</v>
      </c>
      <c r="AM478" s="90">
        <v>115</v>
      </c>
      <c r="AN478" s="93">
        <v>83800</v>
      </c>
      <c r="AO478" s="93">
        <f t="shared" si="86"/>
        <v>50001</v>
      </c>
      <c r="AP478" s="7" t="s">
        <v>665</v>
      </c>
      <c r="AQ478">
        <f t="shared" si="87"/>
        <v>5083800</v>
      </c>
      <c r="AU478">
        <v>13.68</v>
      </c>
      <c r="AV478">
        <v>0</v>
      </c>
      <c r="AW478">
        <v>13.68</v>
      </c>
    </row>
    <row r="479" spans="1:49" hidden="1" outlineLevel="1">
      <c r="A479" t="s">
        <v>859</v>
      </c>
      <c r="B479" s="7" t="s">
        <v>320</v>
      </c>
      <c r="C479" s="1">
        <f t="shared" si="77"/>
        <v>601</v>
      </c>
      <c r="D479" s="7">
        <f>IF(N479&gt;0, RANK(N479,(N479:P479,Q479:AE479)),0)</f>
        <v>1</v>
      </c>
      <c r="E479" s="7">
        <f>IF(O479&gt;0,RANK(O479,(N479:P479,Q479:AE479)),0)</f>
        <v>2</v>
      </c>
      <c r="F479" s="7">
        <f t="shared" si="78"/>
        <v>3</v>
      </c>
      <c r="G479" s="53">
        <f t="shared" si="79"/>
        <v>124</v>
      </c>
      <c r="H479" s="56">
        <f t="shared" si="80"/>
        <v>0.20632279534109818</v>
      </c>
      <c r="I479" s="6"/>
      <c r="J479" s="2">
        <f t="shared" si="81"/>
        <v>0.56073211314475868</v>
      </c>
      <c r="K479" s="2">
        <f t="shared" si="82"/>
        <v>0.35440931780366058</v>
      </c>
      <c r="L479" s="2">
        <f t="shared" si="83"/>
        <v>3.6605657237936774E-2</v>
      </c>
      <c r="M479" s="2">
        <f t="shared" si="84"/>
        <v>4.825291181364396E-2</v>
      </c>
      <c r="N479" s="1">
        <v>337</v>
      </c>
      <c r="O479" s="1">
        <v>213</v>
      </c>
      <c r="P479" s="1">
        <v>22</v>
      </c>
      <c r="Q479" s="1"/>
      <c r="R479" s="1"/>
      <c r="S479" s="1"/>
      <c r="T479" s="1">
        <v>8</v>
      </c>
      <c r="U479" s="1">
        <v>0</v>
      </c>
      <c r="V479" s="1">
        <v>21</v>
      </c>
      <c r="W479" s="1"/>
      <c r="X479" s="1"/>
      <c r="Y479" s="1"/>
      <c r="Z479" s="1"/>
      <c r="AA479" s="1"/>
      <c r="AB479" s="1"/>
      <c r="AG479" t="str">
        <f t="shared" si="85"/>
        <v>Whitingham</v>
      </c>
      <c r="AH479" t="s">
        <v>105</v>
      </c>
      <c r="AI479">
        <v>1</v>
      </c>
      <c r="AK479" s="88">
        <v>50</v>
      </c>
      <c r="AL479" s="90">
        <v>25</v>
      </c>
      <c r="AM479" s="90">
        <v>100</v>
      </c>
      <c r="AN479" s="93">
        <v>83950</v>
      </c>
      <c r="AO479" s="93">
        <f t="shared" si="86"/>
        <v>50025</v>
      </c>
      <c r="AP479" s="7" t="s">
        <v>665</v>
      </c>
      <c r="AQ479">
        <f t="shared" si="87"/>
        <v>5083950</v>
      </c>
      <c r="AU479">
        <v>39.32</v>
      </c>
      <c r="AV479">
        <v>2.2400000000000002</v>
      </c>
      <c r="AW479">
        <v>37.08</v>
      </c>
    </row>
    <row r="480" spans="1:49" hidden="1" outlineLevel="1">
      <c r="A480" t="s">
        <v>954</v>
      </c>
      <c r="B480" s="7" t="s">
        <v>320</v>
      </c>
      <c r="C480" s="1">
        <f t="shared" si="77"/>
        <v>1416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 t="shared" si="78"/>
        <v>4</v>
      </c>
      <c r="G480" s="53">
        <f t="shared" si="79"/>
        <v>11</v>
      </c>
      <c r="H480" s="56">
        <f t="shared" si="80"/>
        <v>7.7683615819209044E-3</v>
      </c>
      <c r="I480" s="6"/>
      <c r="J480" s="2">
        <f t="shared" si="81"/>
        <v>0.47457627118644069</v>
      </c>
      <c r="K480" s="2">
        <f t="shared" si="82"/>
        <v>0.48234463276836159</v>
      </c>
      <c r="L480" s="2">
        <f t="shared" si="83"/>
        <v>1.4830508474576272E-2</v>
      </c>
      <c r="M480" s="2">
        <f t="shared" si="84"/>
        <v>2.8248587570621389E-2</v>
      </c>
      <c r="N480" s="1">
        <v>672</v>
      </c>
      <c r="O480" s="1">
        <v>683</v>
      </c>
      <c r="P480" s="1">
        <v>21</v>
      </c>
      <c r="Q480" s="1"/>
      <c r="R480" s="1"/>
      <c r="S480" s="1"/>
      <c r="T480" s="1">
        <v>5</v>
      </c>
      <c r="U480" s="1">
        <v>1</v>
      </c>
      <c r="V480" s="1">
        <v>34</v>
      </c>
      <c r="W480" s="1"/>
      <c r="X480" s="1"/>
      <c r="Y480" s="1"/>
      <c r="Z480" s="1"/>
      <c r="AA480" s="1"/>
      <c r="AB480" s="1"/>
      <c r="AG480" t="str">
        <f t="shared" si="85"/>
        <v>Williamstown</v>
      </c>
      <c r="AH480" t="s">
        <v>983</v>
      </c>
      <c r="AI480">
        <v>1</v>
      </c>
      <c r="AK480" s="88">
        <v>50</v>
      </c>
      <c r="AL480" s="90">
        <v>17</v>
      </c>
      <c r="AM480" s="90">
        <v>85</v>
      </c>
      <c r="AN480" s="93">
        <v>84175</v>
      </c>
      <c r="AO480" s="93">
        <f t="shared" si="86"/>
        <v>50017</v>
      </c>
      <c r="AP480" s="7" t="s">
        <v>665</v>
      </c>
      <c r="AQ480">
        <f t="shared" si="87"/>
        <v>5084175</v>
      </c>
      <c r="AU480">
        <v>40.33</v>
      </c>
      <c r="AV480">
        <v>0.16</v>
      </c>
      <c r="AW480">
        <v>40.18</v>
      </c>
    </row>
    <row r="481" spans="1:49" hidden="1" outlineLevel="1">
      <c r="A481" t="s">
        <v>860</v>
      </c>
      <c r="B481" s="7" t="s">
        <v>320</v>
      </c>
      <c r="C481" s="1">
        <f t="shared" si="77"/>
        <v>5054</v>
      </c>
      <c r="D481" s="7">
        <f>IF(N481&gt;0, RANK(N481,(N481:P481,Q481:AE481)),0)</f>
        <v>1</v>
      </c>
      <c r="E481" s="7">
        <f>IF(O481&gt;0,RANK(O481,(N481:P481,Q481:AE481)),0)</f>
        <v>2</v>
      </c>
      <c r="F481" s="7">
        <f t="shared" si="78"/>
        <v>3</v>
      </c>
      <c r="G481" s="53">
        <f t="shared" si="79"/>
        <v>802</v>
      </c>
      <c r="H481" s="56">
        <f t="shared" si="80"/>
        <v>0.15868618915710328</v>
      </c>
      <c r="I481" s="6"/>
      <c r="J481" s="2">
        <f t="shared" si="81"/>
        <v>0.56628413138108424</v>
      </c>
      <c r="K481" s="2">
        <f t="shared" si="82"/>
        <v>0.40759794222398099</v>
      </c>
      <c r="L481" s="2">
        <f t="shared" si="83"/>
        <v>1.187178472497032E-2</v>
      </c>
      <c r="M481" s="2">
        <f t="shared" si="84"/>
        <v>1.4246141669964445E-2</v>
      </c>
      <c r="N481" s="1">
        <v>2862</v>
      </c>
      <c r="O481" s="1">
        <v>2060</v>
      </c>
      <c r="P481" s="1">
        <v>60</v>
      </c>
      <c r="Q481" s="1"/>
      <c r="R481" s="1"/>
      <c r="S481" s="1"/>
      <c r="T481" s="1">
        <v>15</v>
      </c>
      <c r="U481" s="1">
        <v>4</v>
      </c>
      <c r="V481" s="1">
        <v>53</v>
      </c>
      <c r="W481" s="1"/>
      <c r="X481" s="1"/>
      <c r="Y481" s="1"/>
      <c r="Z481" s="1"/>
      <c r="AA481" s="1"/>
      <c r="AB481" s="1"/>
      <c r="AG481" t="str">
        <f t="shared" si="85"/>
        <v>Williston</v>
      </c>
      <c r="AH481" t="s">
        <v>323</v>
      </c>
      <c r="AI481">
        <v>1</v>
      </c>
      <c r="AK481" s="88">
        <v>50</v>
      </c>
      <c r="AL481" s="90">
        <v>7</v>
      </c>
      <c r="AM481" s="90">
        <v>85</v>
      </c>
      <c r="AN481" s="93">
        <v>84475</v>
      </c>
      <c r="AO481" s="93">
        <f t="shared" si="86"/>
        <v>50007</v>
      </c>
      <c r="AP481" s="7" t="s">
        <v>665</v>
      </c>
      <c r="AQ481">
        <f t="shared" si="87"/>
        <v>5084475</v>
      </c>
      <c r="AU481">
        <v>30.71</v>
      </c>
      <c r="AV481">
        <v>0.37</v>
      </c>
      <c r="AW481">
        <v>30.34</v>
      </c>
    </row>
    <row r="482" spans="1:49" hidden="1" outlineLevel="1">
      <c r="A482" t="s">
        <v>955</v>
      </c>
      <c r="B482" s="7" t="s">
        <v>320</v>
      </c>
      <c r="C482" s="1">
        <f t="shared" si="77"/>
        <v>1013</v>
      </c>
      <c r="D482" s="7">
        <f>IF(N482&gt;0, RANK(N482,(N482:P482,Q482:AE482)),0)</f>
        <v>1</v>
      </c>
      <c r="E482" s="7">
        <f>IF(O482&gt;0,RANK(O482,(N482:P482,Q482:AE482)),0)</f>
        <v>2</v>
      </c>
      <c r="F482" s="7">
        <f t="shared" si="78"/>
        <v>4</v>
      </c>
      <c r="G482" s="53">
        <f t="shared" si="79"/>
        <v>334</v>
      </c>
      <c r="H482" s="56">
        <f t="shared" si="80"/>
        <v>0.32971372161895363</v>
      </c>
      <c r="I482" s="6"/>
      <c r="J482" s="2">
        <f t="shared" si="81"/>
        <v>0.6238894373149062</v>
      </c>
      <c r="K482" s="2">
        <f t="shared" si="82"/>
        <v>0.29417571569595263</v>
      </c>
      <c r="L482" s="2">
        <f t="shared" si="83"/>
        <v>3.0602171767028629E-2</v>
      </c>
      <c r="M482" s="2">
        <f t="shared" si="84"/>
        <v>5.1332675222112531E-2</v>
      </c>
      <c r="N482" s="1">
        <v>632</v>
      </c>
      <c r="O482" s="1">
        <v>298</v>
      </c>
      <c r="P482" s="1">
        <v>31</v>
      </c>
      <c r="Q482" s="1"/>
      <c r="R482" s="1"/>
      <c r="S482" s="1"/>
      <c r="T482" s="1">
        <v>7</v>
      </c>
      <c r="U482" s="1">
        <v>3</v>
      </c>
      <c r="V482" s="1">
        <v>42</v>
      </c>
      <c r="W482" s="1"/>
      <c r="X482" s="1"/>
      <c r="Y482" s="1"/>
      <c r="Z482" s="1"/>
      <c r="AA482" s="1"/>
      <c r="AB482" s="1"/>
      <c r="AG482" t="str">
        <f t="shared" si="85"/>
        <v>Wilmington</v>
      </c>
      <c r="AH482" t="s">
        <v>105</v>
      </c>
      <c r="AI482">
        <v>1</v>
      </c>
      <c r="AK482" s="88">
        <v>50</v>
      </c>
      <c r="AL482" s="90">
        <v>25</v>
      </c>
      <c r="AM482" s="90">
        <v>105</v>
      </c>
      <c r="AN482" s="93">
        <v>84700</v>
      </c>
      <c r="AO482" s="93">
        <f t="shared" si="86"/>
        <v>50025</v>
      </c>
      <c r="AP482" s="7" t="s">
        <v>665</v>
      </c>
      <c r="AQ482">
        <f t="shared" si="87"/>
        <v>5084700</v>
      </c>
      <c r="AU482">
        <v>41.26</v>
      </c>
      <c r="AV482">
        <v>1.81</v>
      </c>
      <c r="AW482">
        <v>39.44</v>
      </c>
    </row>
    <row r="483" spans="1:49" hidden="1" outlineLevel="1">
      <c r="A483" t="s">
        <v>105</v>
      </c>
      <c r="B483" s="7" t="s">
        <v>320</v>
      </c>
      <c r="C483" s="1">
        <f t="shared" si="77"/>
        <v>218</v>
      </c>
      <c r="D483" s="7">
        <f>IF(N483&gt;0, RANK(N483,(N483:P483,Q483:AE483)),0)</f>
        <v>1</v>
      </c>
      <c r="E483" s="7">
        <f>IF(O483&gt;0,RANK(O483,(N483:P483,Q483:AE483)),0)</f>
        <v>2</v>
      </c>
      <c r="F483" s="7">
        <f t="shared" si="78"/>
        <v>4</v>
      </c>
      <c r="G483" s="53">
        <f t="shared" si="79"/>
        <v>65</v>
      </c>
      <c r="H483" s="56">
        <f t="shared" si="80"/>
        <v>0.29816513761467889</v>
      </c>
      <c r="I483" s="6"/>
      <c r="J483" s="2">
        <f t="shared" si="81"/>
        <v>0.59174311926605505</v>
      </c>
      <c r="K483" s="2">
        <f t="shared" si="82"/>
        <v>0.29357798165137616</v>
      </c>
      <c r="L483" s="2">
        <f t="shared" si="83"/>
        <v>2.2935779816513763E-2</v>
      </c>
      <c r="M483" s="2">
        <f t="shared" si="84"/>
        <v>9.1743119266055023E-2</v>
      </c>
      <c r="N483" s="1">
        <v>129</v>
      </c>
      <c r="O483" s="1">
        <v>64</v>
      </c>
      <c r="P483" s="1">
        <v>5</v>
      </c>
      <c r="Q483" s="1"/>
      <c r="R483" s="1"/>
      <c r="S483" s="1"/>
      <c r="T483" s="1">
        <v>3</v>
      </c>
      <c r="U483" s="1">
        <v>3</v>
      </c>
      <c r="V483" s="1">
        <v>14</v>
      </c>
      <c r="W483" s="1"/>
      <c r="X483" s="1"/>
      <c r="Y483" s="1"/>
      <c r="Z483" s="1"/>
      <c r="AA483" s="1"/>
      <c r="AB483" s="1"/>
      <c r="AG483" t="str">
        <f t="shared" si="85"/>
        <v>Windham</v>
      </c>
      <c r="AH483" t="s">
        <v>105</v>
      </c>
      <c r="AI483">
        <v>1</v>
      </c>
      <c r="AK483" s="88">
        <v>50</v>
      </c>
      <c r="AL483" s="90">
        <v>25</v>
      </c>
      <c r="AM483" s="90">
        <v>110</v>
      </c>
      <c r="AN483" s="93">
        <v>84850</v>
      </c>
      <c r="AO483" s="93">
        <f t="shared" si="86"/>
        <v>50025</v>
      </c>
      <c r="AP483" s="7" t="s">
        <v>665</v>
      </c>
      <c r="AQ483">
        <f t="shared" si="87"/>
        <v>5084850</v>
      </c>
      <c r="AU483">
        <v>26.12</v>
      </c>
      <c r="AV483">
        <v>0.04</v>
      </c>
      <c r="AW483">
        <v>26.07</v>
      </c>
    </row>
    <row r="484" spans="1:49" hidden="1" outlineLevel="1">
      <c r="A484" t="s">
        <v>106</v>
      </c>
      <c r="B484" s="7" t="s">
        <v>320</v>
      </c>
      <c r="C484" s="1">
        <f t="shared" si="77"/>
        <v>1526</v>
      </c>
      <c r="D484" s="7">
        <f>IF(N484&gt;0, RANK(N484,(N484:P484,Q484:AE484)),0)</f>
        <v>1</v>
      </c>
      <c r="E484" s="7">
        <f>IF(O484&gt;0,RANK(O484,(N484:P484,Q484:AE484)),0)</f>
        <v>2</v>
      </c>
      <c r="F484" s="7">
        <f t="shared" si="78"/>
        <v>3</v>
      </c>
      <c r="G484" s="53">
        <f t="shared" si="79"/>
        <v>660</v>
      </c>
      <c r="H484" s="56">
        <f t="shared" si="80"/>
        <v>0.43250327653997378</v>
      </c>
      <c r="I484" s="6"/>
      <c r="J484" s="2">
        <f t="shared" si="81"/>
        <v>0.69134993446920057</v>
      </c>
      <c r="K484" s="2">
        <f t="shared" si="82"/>
        <v>0.25884665792922673</v>
      </c>
      <c r="L484" s="2">
        <f t="shared" si="83"/>
        <v>2.4901703800786368E-2</v>
      </c>
      <c r="M484" s="2">
        <f t="shared" si="84"/>
        <v>2.4901703800786334E-2</v>
      </c>
      <c r="N484" s="1">
        <v>1055</v>
      </c>
      <c r="O484" s="1">
        <v>395</v>
      </c>
      <c r="P484" s="1">
        <v>38</v>
      </c>
      <c r="Q484" s="1"/>
      <c r="R484" s="1"/>
      <c r="S484" s="1"/>
      <c r="T484" s="1">
        <v>4</v>
      </c>
      <c r="U484" s="1">
        <v>3</v>
      </c>
      <c r="V484" s="1">
        <v>31</v>
      </c>
      <c r="W484" s="1"/>
      <c r="X484" s="1"/>
      <c r="Y484" s="1"/>
      <c r="Z484" s="1"/>
      <c r="AA484" s="1"/>
      <c r="AB484" s="1"/>
      <c r="AG484" t="str">
        <f t="shared" si="85"/>
        <v>Windsor</v>
      </c>
      <c r="AH484" t="s">
        <v>106</v>
      </c>
      <c r="AI484">
        <v>1</v>
      </c>
      <c r="AK484" s="88">
        <v>50</v>
      </c>
      <c r="AL484" s="90">
        <v>27</v>
      </c>
      <c r="AM484" s="90">
        <v>115</v>
      </c>
      <c r="AN484" s="93">
        <v>84925</v>
      </c>
      <c r="AO484" s="93">
        <f t="shared" si="86"/>
        <v>50027</v>
      </c>
      <c r="AP484" s="7" t="s">
        <v>665</v>
      </c>
      <c r="AQ484">
        <f t="shared" si="87"/>
        <v>5084925</v>
      </c>
      <c r="AU484">
        <v>19.760000000000002</v>
      </c>
      <c r="AV484">
        <v>0.21</v>
      </c>
      <c r="AW484">
        <v>19.55</v>
      </c>
    </row>
    <row r="485" spans="1:49" hidden="1" outlineLevel="1">
      <c r="A485" t="s">
        <v>861</v>
      </c>
      <c r="B485" s="7" t="s">
        <v>320</v>
      </c>
      <c r="C485" s="1">
        <f t="shared" si="77"/>
        <v>490</v>
      </c>
      <c r="D485" s="7">
        <f>IF(N485&gt;0, RANK(N485,(N485:P485,Q485:AE485)),0)</f>
        <v>1</v>
      </c>
      <c r="E485" s="7">
        <f>IF(O485&gt;0,RANK(O485,(N485:P485,Q485:AE485)),0)</f>
        <v>2</v>
      </c>
      <c r="F485" s="7">
        <f t="shared" si="78"/>
        <v>4</v>
      </c>
      <c r="G485" s="53">
        <f t="shared" si="79"/>
        <v>39</v>
      </c>
      <c r="H485" s="56">
        <f t="shared" si="80"/>
        <v>7.9591836734693874E-2</v>
      </c>
      <c r="I485" s="6"/>
      <c r="J485" s="2">
        <f t="shared" si="81"/>
        <v>0.50816326530612244</v>
      </c>
      <c r="K485" s="2">
        <f t="shared" si="82"/>
        <v>0.42857142857142855</v>
      </c>
      <c r="L485" s="2">
        <f t="shared" si="83"/>
        <v>2.8571428571428571E-2</v>
      </c>
      <c r="M485" s="2">
        <f t="shared" si="84"/>
        <v>3.4693877551020449E-2</v>
      </c>
      <c r="N485" s="1">
        <v>249</v>
      </c>
      <c r="O485" s="1">
        <v>210</v>
      </c>
      <c r="P485" s="1">
        <v>14</v>
      </c>
      <c r="Q485" s="1"/>
      <c r="R485" s="1"/>
      <c r="S485" s="1"/>
      <c r="T485" s="1">
        <v>2</v>
      </c>
      <c r="U485" s="1">
        <v>0</v>
      </c>
      <c r="V485" s="1">
        <v>15</v>
      </c>
      <c r="W485" s="1"/>
      <c r="X485" s="1"/>
      <c r="Y485" s="1"/>
      <c r="Z485" s="1"/>
      <c r="AA485" s="1"/>
      <c r="AB485" s="1"/>
      <c r="AG485" t="str">
        <f t="shared" si="85"/>
        <v>Winhall</v>
      </c>
      <c r="AH485" t="s">
        <v>321</v>
      </c>
      <c r="AI485">
        <v>1</v>
      </c>
      <c r="AK485" s="88">
        <v>50</v>
      </c>
      <c r="AL485" s="90">
        <v>3</v>
      </c>
      <c r="AM485" s="90">
        <v>75</v>
      </c>
      <c r="AN485" s="93">
        <v>85075</v>
      </c>
      <c r="AO485" s="93">
        <f t="shared" si="86"/>
        <v>50003</v>
      </c>
      <c r="AP485" s="7" t="s">
        <v>665</v>
      </c>
      <c r="AQ485">
        <f t="shared" si="87"/>
        <v>5085075</v>
      </c>
      <c r="AU485">
        <v>44.02</v>
      </c>
      <c r="AV485">
        <v>0.35</v>
      </c>
      <c r="AW485">
        <v>43.67</v>
      </c>
    </row>
    <row r="486" spans="1:49" hidden="1" outlineLevel="1">
      <c r="A486" t="s">
        <v>862</v>
      </c>
      <c r="B486" s="7" t="s">
        <v>320</v>
      </c>
      <c r="C486" s="1">
        <f t="shared" si="77"/>
        <v>2522</v>
      </c>
      <c r="D486" s="7">
        <f>IF(N486&gt;0, RANK(N486,(N486:P486,Q486:AE486)),0)</f>
        <v>1</v>
      </c>
      <c r="E486" s="7">
        <f>IF(O486&gt;0,RANK(O486,(N486:P486,Q486:AE486)),0)</f>
        <v>2</v>
      </c>
      <c r="F486" s="7">
        <f t="shared" si="78"/>
        <v>4</v>
      </c>
      <c r="G486" s="53">
        <f t="shared" si="79"/>
        <v>981</v>
      </c>
      <c r="H486" s="56">
        <f t="shared" si="80"/>
        <v>0.38897700237906424</v>
      </c>
      <c r="I486" s="6"/>
      <c r="J486" s="2">
        <f t="shared" si="81"/>
        <v>0.66256938937351306</v>
      </c>
      <c r="K486" s="2">
        <f t="shared" si="82"/>
        <v>0.27359238699444888</v>
      </c>
      <c r="L486" s="2">
        <f t="shared" si="83"/>
        <v>2.2997620935765267E-2</v>
      </c>
      <c r="M486" s="2">
        <f t="shared" si="84"/>
        <v>4.0840602696272793E-2</v>
      </c>
      <c r="N486" s="1">
        <v>1671</v>
      </c>
      <c r="O486" s="1">
        <v>690</v>
      </c>
      <c r="P486" s="1">
        <v>58</v>
      </c>
      <c r="Q486" s="1"/>
      <c r="R486" s="1"/>
      <c r="S486" s="1"/>
      <c r="T486" s="1">
        <v>10</v>
      </c>
      <c r="U486" s="1">
        <v>27</v>
      </c>
      <c r="V486" s="1">
        <v>66</v>
      </c>
      <c r="W486" s="1"/>
      <c r="X486" s="1"/>
      <c r="Y486" s="1"/>
      <c r="Z486" s="1"/>
      <c r="AA486" s="1"/>
      <c r="AB486" s="1"/>
      <c r="AG486" t="str">
        <f t="shared" si="85"/>
        <v>Winooski</v>
      </c>
      <c r="AH486" t="s">
        <v>323</v>
      </c>
      <c r="AI486">
        <v>1</v>
      </c>
      <c r="AK486" s="88">
        <v>50</v>
      </c>
      <c r="AL486" s="90">
        <v>7</v>
      </c>
      <c r="AM486" s="90">
        <v>90</v>
      </c>
      <c r="AN486" s="93">
        <v>85150</v>
      </c>
      <c r="AO486" s="93">
        <f t="shared" si="86"/>
        <v>50007</v>
      </c>
      <c r="AP486" s="7" t="s">
        <v>146</v>
      </c>
      <c r="AQ486">
        <f t="shared" si="87"/>
        <v>5085150</v>
      </c>
      <c r="AU486">
        <v>1.51</v>
      </c>
      <c r="AV486">
        <v>0.08</v>
      </c>
      <c r="AW486">
        <v>1.43</v>
      </c>
    </row>
    <row r="487" spans="1:49" hidden="1" outlineLevel="1">
      <c r="A487" t="s">
        <v>787</v>
      </c>
      <c r="B487" s="7" t="s">
        <v>320</v>
      </c>
      <c r="C487" s="1">
        <f t="shared" si="77"/>
        <v>757</v>
      </c>
      <c r="D487" s="7">
        <f>IF(N487&gt;0, RANK(N487,(N487:P487,Q487:AE487)),0)</f>
        <v>1</v>
      </c>
      <c r="E487" s="7">
        <f>IF(O487&gt;0,RANK(O487,(N487:P487,Q487:AE487)),0)</f>
        <v>2</v>
      </c>
      <c r="F487" s="7">
        <f t="shared" si="78"/>
        <v>3</v>
      </c>
      <c r="G487" s="53">
        <f t="shared" si="79"/>
        <v>86</v>
      </c>
      <c r="H487" s="56">
        <f t="shared" si="80"/>
        <v>0.11360634081902246</v>
      </c>
      <c r="I487" s="6"/>
      <c r="J487" s="2">
        <f t="shared" si="81"/>
        <v>0.52179656538969621</v>
      </c>
      <c r="K487" s="2">
        <f t="shared" si="82"/>
        <v>0.40819022457067372</v>
      </c>
      <c r="L487" s="2">
        <f t="shared" si="83"/>
        <v>3.3025099075297229E-2</v>
      </c>
      <c r="M487" s="2">
        <f t="shared" si="84"/>
        <v>3.698811096433284E-2</v>
      </c>
      <c r="N487" s="1">
        <v>395</v>
      </c>
      <c r="O487" s="1">
        <v>309</v>
      </c>
      <c r="P487" s="1">
        <v>25</v>
      </c>
      <c r="Q487" s="1"/>
      <c r="R487" s="1"/>
      <c r="S487" s="1"/>
      <c r="T487" s="1">
        <v>0</v>
      </c>
      <c r="U487" s="1">
        <v>13</v>
      </c>
      <c r="V487" s="1">
        <v>15</v>
      </c>
      <c r="W487" s="1"/>
      <c r="X487" s="1"/>
      <c r="Y487" s="1"/>
      <c r="Z487" s="1"/>
      <c r="AA487" s="1"/>
      <c r="AB487" s="1"/>
      <c r="AG487" t="str">
        <f t="shared" si="85"/>
        <v>Wolcott</v>
      </c>
      <c r="AH487" t="s">
        <v>18</v>
      </c>
      <c r="AI487">
        <v>1</v>
      </c>
      <c r="AK487" s="88">
        <v>50</v>
      </c>
      <c r="AL487" s="90">
        <v>15</v>
      </c>
      <c r="AM487" s="90">
        <v>50</v>
      </c>
      <c r="AN487" s="93">
        <v>85375</v>
      </c>
      <c r="AO487" s="93">
        <f t="shared" si="86"/>
        <v>50015</v>
      </c>
      <c r="AP487" s="7" t="s">
        <v>665</v>
      </c>
      <c r="AQ487">
        <f t="shared" si="87"/>
        <v>5085375</v>
      </c>
      <c r="AU487">
        <v>39.18</v>
      </c>
      <c r="AV487">
        <v>0.15</v>
      </c>
      <c r="AW487">
        <v>39.03</v>
      </c>
    </row>
    <row r="488" spans="1:49" hidden="1" outlineLevel="1">
      <c r="A488" t="s">
        <v>788</v>
      </c>
      <c r="B488" s="7" t="s">
        <v>320</v>
      </c>
      <c r="C488" s="1">
        <f t="shared" si="77"/>
        <v>490</v>
      </c>
      <c r="D488" s="7">
        <f>IF(N488&gt;0, RANK(N488,(N488:P488,Q488:AE488)),0)</f>
        <v>1</v>
      </c>
      <c r="E488" s="7">
        <f>IF(O488&gt;0,RANK(O488,(N488:P488,Q488:AE488)),0)</f>
        <v>2</v>
      </c>
      <c r="F488" s="7">
        <f t="shared" si="78"/>
        <v>4</v>
      </c>
      <c r="G488" s="53">
        <f t="shared" si="79"/>
        <v>39</v>
      </c>
      <c r="H488" s="56">
        <f t="shared" si="80"/>
        <v>7.9591836734693874E-2</v>
      </c>
      <c r="I488" s="6"/>
      <c r="J488" s="2">
        <f t="shared" si="81"/>
        <v>0.51224489795918371</v>
      </c>
      <c r="K488" s="2">
        <f t="shared" si="82"/>
        <v>0.43265306122448982</v>
      </c>
      <c r="L488" s="2">
        <f t="shared" si="83"/>
        <v>1.6326530612244899E-2</v>
      </c>
      <c r="M488" s="2">
        <f t="shared" si="84"/>
        <v>3.877551020408157E-2</v>
      </c>
      <c r="N488" s="1">
        <v>251</v>
      </c>
      <c r="O488" s="1">
        <v>212</v>
      </c>
      <c r="P488" s="1">
        <v>8</v>
      </c>
      <c r="Q488" s="1"/>
      <c r="R488" s="1"/>
      <c r="S488" s="1"/>
      <c r="T488" s="1">
        <v>3</v>
      </c>
      <c r="U488" s="1">
        <v>10</v>
      </c>
      <c r="V488" s="1">
        <v>6</v>
      </c>
      <c r="W488" s="1"/>
      <c r="X488" s="1"/>
      <c r="Y488" s="1"/>
      <c r="Z488" s="1"/>
      <c r="AA488" s="1"/>
      <c r="AB488" s="1"/>
      <c r="AG488" t="str">
        <f t="shared" si="85"/>
        <v>Woodbury</v>
      </c>
      <c r="AH488" t="s">
        <v>393</v>
      </c>
      <c r="AI488">
        <v>1</v>
      </c>
      <c r="AK488" s="88">
        <v>50</v>
      </c>
      <c r="AL488" s="90">
        <v>23</v>
      </c>
      <c r="AM488" s="90">
        <v>95</v>
      </c>
      <c r="AN488" s="93">
        <v>85525</v>
      </c>
      <c r="AO488" s="93">
        <f t="shared" si="86"/>
        <v>50023</v>
      </c>
      <c r="AP488" s="7" t="s">
        <v>665</v>
      </c>
      <c r="AQ488">
        <f t="shared" si="87"/>
        <v>5085525</v>
      </c>
      <c r="AU488">
        <v>39.1</v>
      </c>
      <c r="AV488">
        <v>1.33</v>
      </c>
      <c r="AW488">
        <v>37.770000000000003</v>
      </c>
    </row>
    <row r="489" spans="1:49" hidden="1" outlineLevel="1">
      <c r="A489" t="s">
        <v>940</v>
      </c>
      <c r="B489" s="7" t="s">
        <v>320</v>
      </c>
      <c r="C489" s="1">
        <f t="shared" si="77"/>
        <v>168</v>
      </c>
      <c r="D489" s="7">
        <f>IF(N489&gt;0, RANK(N489,(N489:P489,Q489:AE489)),0)</f>
        <v>1</v>
      </c>
      <c r="E489" s="7">
        <f>IF(O489&gt;0,RANK(O489,(N489:P489,Q489:AE489)),0)</f>
        <v>2</v>
      </c>
      <c r="F489" s="7">
        <f t="shared" si="78"/>
        <v>4</v>
      </c>
      <c r="G489" s="53">
        <f t="shared" si="79"/>
        <v>87</v>
      </c>
      <c r="H489" s="56">
        <f t="shared" si="80"/>
        <v>0.5178571428571429</v>
      </c>
      <c r="I489" s="6"/>
      <c r="J489" s="2">
        <f t="shared" si="81"/>
        <v>0.72023809523809523</v>
      </c>
      <c r="K489" s="2">
        <f t="shared" si="82"/>
        <v>0.20238095238095238</v>
      </c>
      <c r="L489" s="2">
        <f t="shared" si="83"/>
        <v>1.1904761904761904E-2</v>
      </c>
      <c r="M489" s="2">
        <f t="shared" si="84"/>
        <v>6.5476190476190479E-2</v>
      </c>
      <c r="N489" s="1">
        <v>121</v>
      </c>
      <c r="O489" s="1">
        <v>34</v>
      </c>
      <c r="P489" s="1">
        <v>2</v>
      </c>
      <c r="Q489" s="1"/>
      <c r="R489" s="1"/>
      <c r="S489" s="1"/>
      <c r="T489" s="1">
        <v>2</v>
      </c>
      <c r="U489" s="1">
        <v>2</v>
      </c>
      <c r="V489" s="1">
        <v>7</v>
      </c>
      <c r="W489" s="1"/>
      <c r="X489" s="1"/>
      <c r="Y489" s="1"/>
      <c r="Z489" s="1"/>
      <c r="AA489" s="1"/>
      <c r="AB489" s="1"/>
      <c r="AG489" t="str">
        <f t="shared" si="85"/>
        <v>Woodford</v>
      </c>
      <c r="AH489" t="s">
        <v>321</v>
      </c>
      <c r="AI489">
        <v>1</v>
      </c>
      <c r="AK489" s="88">
        <v>50</v>
      </c>
      <c r="AL489" s="90">
        <v>3</v>
      </c>
      <c r="AM489" s="90">
        <v>80</v>
      </c>
      <c r="AN489" s="93">
        <v>85675</v>
      </c>
      <c r="AO489" s="93">
        <f t="shared" si="86"/>
        <v>50003</v>
      </c>
      <c r="AP489" s="7" t="s">
        <v>665</v>
      </c>
      <c r="AQ489">
        <f t="shared" si="87"/>
        <v>5085675</v>
      </c>
      <c r="AU489">
        <v>47.59</v>
      </c>
      <c r="AV489">
        <v>0.13</v>
      </c>
      <c r="AW489">
        <v>47.46</v>
      </c>
    </row>
    <row r="490" spans="1:49" hidden="1" outlineLevel="1">
      <c r="A490" t="s">
        <v>866</v>
      </c>
      <c r="B490" s="7" t="s">
        <v>320</v>
      </c>
      <c r="C490" s="1">
        <f t="shared" si="77"/>
        <v>1865</v>
      </c>
      <c r="D490" s="7">
        <f>IF(N490&gt;0, RANK(N490,(N490:P490,Q490:AE490)),0)</f>
        <v>1</v>
      </c>
      <c r="E490" s="7">
        <f>IF(O490&gt;0,RANK(O490,(N490:P490,Q490:AE490)),0)</f>
        <v>2</v>
      </c>
      <c r="F490" s="7">
        <f t="shared" si="78"/>
        <v>4</v>
      </c>
      <c r="G490" s="53">
        <f t="shared" si="79"/>
        <v>715</v>
      </c>
      <c r="H490" s="56">
        <f t="shared" si="80"/>
        <v>0.38337801608579086</v>
      </c>
      <c r="I490" s="6"/>
      <c r="J490" s="2">
        <f t="shared" si="81"/>
        <v>0.67453083109919576</v>
      </c>
      <c r="K490" s="2">
        <f t="shared" si="82"/>
        <v>0.29115281501340484</v>
      </c>
      <c r="L490" s="2">
        <f t="shared" si="83"/>
        <v>1.3404825737265416E-2</v>
      </c>
      <c r="M490" s="2">
        <f t="shared" si="84"/>
        <v>2.091152815013398E-2</v>
      </c>
      <c r="N490" s="1">
        <v>1258</v>
      </c>
      <c r="O490" s="1">
        <v>543</v>
      </c>
      <c r="P490" s="1">
        <v>25</v>
      </c>
      <c r="Q490" s="1"/>
      <c r="R490" s="1"/>
      <c r="S490" s="1"/>
      <c r="T490" s="1">
        <v>3</v>
      </c>
      <c r="U490" s="1">
        <v>3</v>
      </c>
      <c r="V490" s="1">
        <v>33</v>
      </c>
      <c r="W490" s="1"/>
      <c r="X490" s="1"/>
      <c r="Y490" s="1"/>
      <c r="Z490" s="1"/>
      <c r="AA490" s="1"/>
      <c r="AB490" s="1"/>
      <c r="AG490" t="str">
        <f t="shared" si="85"/>
        <v>Woodstock</v>
      </c>
      <c r="AH490" t="s">
        <v>106</v>
      </c>
      <c r="AI490">
        <v>1</v>
      </c>
      <c r="AK490" s="88">
        <v>50</v>
      </c>
      <c r="AL490" s="90">
        <v>27</v>
      </c>
      <c r="AM490" s="90">
        <v>120</v>
      </c>
      <c r="AN490" s="93">
        <v>85975</v>
      </c>
      <c r="AO490" s="93">
        <f t="shared" si="86"/>
        <v>50027</v>
      </c>
      <c r="AP490" s="7" t="s">
        <v>665</v>
      </c>
      <c r="AQ490">
        <f t="shared" si="87"/>
        <v>5085975</v>
      </c>
      <c r="AU490">
        <v>44.63</v>
      </c>
      <c r="AV490">
        <v>0.1</v>
      </c>
      <c r="AW490">
        <v>44.53</v>
      </c>
    </row>
    <row r="491" spans="1:49" hidden="1" outlineLevel="1">
      <c r="A491" t="s">
        <v>581</v>
      </c>
      <c r="B491" s="7" t="s">
        <v>320</v>
      </c>
      <c r="C491" s="1">
        <f t="shared" si="77"/>
        <v>546</v>
      </c>
      <c r="D491" s="7">
        <f>IF(N491&gt;0, RANK(N491,(N491:P491,Q491:AE491)),0)</f>
        <v>1</v>
      </c>
      <c r="E491" s="7">
        <f>IF(O491&gt;0,RANK(O491,(N491:P491,Q491:AE491)),0)</f>
        <v>2</v>
      </c>
      <c r="F491" s="7">
        <f t="shared" si="78"/>
        <v>3</v>
      </c>
      <c r="G491" s="53">
        <f t="shared" si="79"/>
        <v>203</v>
      </c>
      <c r="H491" s="56">
        <f t="shared" si="80"/>
        <v>0.37179487179487181</v>
      </c>
      <c r="I491" s="6"/>
      <c r="J491" s="2">
        <f t="shared" si="81"/>
        <v>0.65934065934065933</v>
      </c>
      <c r="K491" s="2">
        <f t="shared" si="82"/>
        <v>0.28754578754578752</v>
      </c>
      <c r="L491" s="2">
        <f t="shared" si="83"/>
        <v>2.3809523809523808E-2</v>
      </c>
      <c r="M491" s="2">
        <f t="shared" si="84"/>
        <v>2.9304029304029339E-2</v>
      </c>
      <c r="N491" s="1">
        <v>360</v>
      </c>
      <c r="O491" s="1">
        <v>157</v>
      </c>
      <c r="P491" s="1">
        <v>13</v>
      </c>
      <c r="Q491" s="1"/>
      <c r="R491" s="1"/>
      <c r="S491" s="1"/>
      <c r="T491" s="1">
        <v>1</v>
      </c>
      <c r="U491" s="1">
        <v>5</v>
      </c>
      <c r="V491" s="1">
        <v>10</v>
      </c>
      <c r="W491" s="1"/>
      <c r="X491" s="1"/>
      <c r="Y491" s="1"/>
      <c r="Z491" s="1"/>
      <c r="AA491" s="1"/>
      <c r="AB491" s="1"/>
      <c r="AG491" t="str">
        <f t="shared" si="85"/>
        <v>Worcester</v>
      </c>
      <c r="AH491" t="s">
        <v>393</v>
      </c>
      <c r="AI491">
        <v>1</v>
      </c>
      <c r="AK491" s="88">
        <v>50</v>
      </c>
      <c r="AL491" s="90">
        <v>23</v>
      </c>
      <c r="AM491" s="90">
        <v>100</v>
      </c>
      <c r="AN491" s="93">
        <v>86125</v>
      </c>
      <c r="AO491" s="93">
        <f t="shared" si="86"/>
        <v>50023</v>
      </c>
      <c r="AP491" s="7" t="s">
        <v>665</v>
      </c>
      <c r="AQ491">
        <f t="shared" si="87"/>
        <v>5086125</v>
      </c>
      <c r="AU491">
        <v>38.83</v>
      </c>
      <c r="AV491">
        <v>0.08</v>
      </c>
      <c r="AW491">
        <v>38.75</v>
      </c>
    </row>
    <row r="492" spans="1:49" collapsed="1">
      <c r="A492" t="s">
        <v>107</v>
      </c>
      <c r="B492" s="7" t="s">
        <v>126</v>
      </c>
      <c r="C492" s="1">
        <f t="shared" si="77"/>
        <v>295261</v>
      </c>
      <c r="D492" s="7">
        <f>IF(N492&gt;0, RANK(N492,(N492:P492,Q492:AE492)),0)</f>
        <v>1</v>
      </c>
      <c r="E492" s="7">
        <f>IF(O492&gt;0,RANK(O492,(N492:P492,Q492:AE492)),0)</f>
        <v>2</v>
      </c>
      <c r="F492" s="7">
        <f t="shared" si="78"/>
        <v>3</v>
      </c>
      <c r="G492" s="53">
        <f t="shared" si="79"/>
        <v>59658</v>
      </c>
      <c r="H492" s="56">
        <f t="shared" si="80"/>
        <v>0.20205174405017934</v>
      </c>
      <c r="I492" s="6"/>
      <c r="J492" s="2">
        <f t="shared" si="81"/>
        <v>0.5777871103870813</v>
      </c>
      <c r="K492" s="2">
        <f t="shared" si="82"/>
        <v>0.37573536633690191</v>
      </c>
      <c r="L492" s="2">
        <f t="shared" si="83"/>
        <v>1.9873942037722556E-2</v>
      </c>
      <c r="M492" s="2">
        <f t="shared" si="84"/>
        <v>2.6603581238294229E-2</v>
      </c>
      <c r="N492" s="1">
        <f>SUM(N246:N491)</f>
        <v>170598</v>
      </c>
      <c r="O492" s="1">
        <f>SUM(O246:O491)</f>
        <v>110940</v>
      </c>
      <c r="P492" s="1">
        <f>SUM(P246:P491)</f>
        <v>5868</v>
      </c>
      <c r="Q492" s="1"/>
      <c r="R492" s="1"/>
      <c r="S492" s="1"/>
      <c r="T492" s="1">
        <f t="shared" ref="T492:V492" si="88">SUM(T246:T491)</f>
        <v>1303</v>
      </c>
      <c r="U492" s="1">
        <f t="shared" si="88"/>
        <v>969</v>
      </c>
      <c r="V492" s="1">
        <f t="shared" si="88"/>
        <v>5583</v>
      </c>
      <c r="W492" s="1"/>
      <c r="X492" s="1"/>
      <c r="Y492" s="1"/>
      <c r="Z492" s="1"/>
      <c r="AA492" s="1"/>
      <c r="AB492" s="1"/>
      <c r="AG492" t="str">
        <f t="shared" si="85"/>
        <v>Vermont</v>
      </c>
      <c r="AK492" s="88">
        <v>50</v>
      </c>
      <c r="AO492" s="88">
        <v>50</v>
      </c>
      <c r="AP492" s="7" t="s">
        <v>978</v>
      </c>
      <c r="AQ492" s="88">
        <v>50</v>
      </c>
      <c r="AU492">
        <v>9614.26</v>
      </c>
      <c r="AV492">
        <v>364.7</v>
      </c>
      <c r="AW492">
        <v>9249.56</v>
      </c>
    </row>
    <row r="493" spans="1:49">
      <c r="B493" s="7"/>
      <c r="C493" s="1"/>
      <c r="D493" s="5"/>
      <c r="E493" s="5"/>
      <c r="F493" s="5"/>
      <c r="G493" s="1"/>
      <c r="J493" s="2"/>
      <c r="K493" s="2"/>
      <c r="L493" s="2"/>
      <c r="M493" s="2"/>
    </row>
    <row r="494" spans="1:49">
      <c r="B494" s="7"/>
      <c r="C494" s="7"/>
    </row>
    <row r="495" spans="1:49">
      <c r="A495" s="52" t="s">
        <v>941</v>
      </c>
    </row>
    <row r="496" spans="1:49" hidden="1" outlineLevel="1">
      <c r="A496" s="52" t="s">
        <v>318</v>
      </c>
      <c r="J496" s="2"/>
      <c r="K496" s="2"/>
      <c r="L496" s="2"/>
      <c r="M496" s="2"/>
    </row>
    <row r="497" spans="1:49" hidden="1" outlineLevel="1">
      <c r="A497" t="s">
        <v>452</v>
      </c>
      <c r="B497" s="7"/>
      <c r="C497" s="1"/>
      <c r="D497" s="5"/>
      <c r="E497" s="5"/>
      <c r="F497" s="5"/>
      <c r="G497" s="1"/>
      <c r="I497" s="6"/>
      <c r="J497" s="2"/>
      <c r="K497" s="2"/>
      <c r="L497" s="2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G497" t="str">
        <f t="shared" ref="AG497:AG514" si="89">A497</f>
        <v>Atkinson and Gilmanton Academy Grant</v>
      </c>
      <c r="AH497" t="s">
        <v>13</v>
      </c>
      <c r="AI497">
        <v>2</v>
      </c>
      <c r="AJ497" s="5"/>
      <c r="AK497" s="88">
        <v>33</v>
      </c>
      <c r="AL497" s="90">
        <v>7</v>
      </c>
      <c r="AM497" s="90">
        <v>5</v>
      </c>
      <c r="AN497" s="93">
        <v>2420</v>
      </c>
      <c r="AO497" s="93">
        <f t="shared" ref="AO497:AO514" si="90">AK497*1000+AL497</f>
        <v>33007</v>
      </c>
      <c r="AP497" t="s">
        <v>51</v>
      </c>
      <c r="AU497">
        <v>19.66</v>
      </c>
      <c r="AV497">
        <v>0</v>
      </c>
      <c r="AW497">
        <v>19.66</v>
      </c>
    </row>
    <row r="498" spans="1:49" hidden="1" outlineLevel="1">
      <c r="A498" t="s">
        <v>453</v>
      </c>
      <c r="B498" s="7"/>
      <c r="C498" s="1"/>
      <c r="D498" s="5"/>
      <c r="E498" s="5"/>
      <c r="F498" s="5"/>
      <c r="G498" s="1"/>
      <c r="I498" s="6"/>
      <c r="J498" s="2"/>
      <c r="K498" s="2"/>
      <c r="L498" s="2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G498" t="str">
        <f t="shared" si="89"/>
        <v>Beans Grant</v>
      </c>
      <c r="AH498" t="s">
        <v>13</v>
      </c>
      <c r="AI498">
        <v>2</v>
      </c>
      <c r="AJ498" s="5"/>
      <c r="AK498" s="88">
        <v>33</v>
      </c>
      <c r="AL498" s="90">
        <v>7</v>
      </c>
      <c r="AM498" s="90">
        <v>10</v>
      </c>
      <c r="AN498" s="93">
        <v>4100</v>
      </c>
      <c r="AO498" s="93">
        <f t="shared" si="90"/>
        <v>33007</v>
      </c>
      <c r="AP498" t="s">
        <v>51</v>
      </c>
      <c r="AU498">
        <v>9.6999999999999993</v>
      </c>
      <c r="AV498">
        <v>0</v>
      </c>
      <c r="AW498">
        <v>9.6999999999999993</v>
      </c>
    </row>
    <row r="499" spans="1:49" hidden="1" outlineLevel="1">
      <c r="A499" t="s">
        <v>454</v>
      </c>
      <c r="B499" s="7"/>
      <c r="C499" s="1"/>
      <c r="D499" s="5"/>
      <c r="E499" s="5"/>
      <c r="F499" s="5"/>
      <c r="G499" s="1"/>
      <c r="I499" s="6"/>
      <c r="J499" s="2"/>
      <c r="K499" s="2"/>
      <c r="L499" s="2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G499" t="str">
        <f t="shared" si="89"/>
        <v>Beans Purchase</v>
      </c>
      <c r="AH499" t="s">
        <v>13</v>
      </c>
      <c r="AI499">
        <v>2</v>
      </c>
      <c r="AJ499" s="5"/>
      <c r="AK499" s="88">
        <v>33</v>
      </c>
      <c r="AL499" s="90">
        <v>7</v>
      </c>
      <c r="AM499" s="90">
        <v>15</v>
      </c>
      <c r="AN499" s="93">
        <v>4260</v>
      </c>
      <c r="AO499" s="93">
        <f t="shared" si="90"/>
        <v>33007</v>
      </c>
      <c r="AP499" t="s">
        <v>455</v>
      </c>
      <c r="AU499">
        <v>65.27</v>
      </c>
      <c r="AV499">
        <v>0.02</v>
      </c>
      <c r="AW499">
        <v>65.25</v>
      </c>
    </row>
    <row r="500" spans="1:49" hidden="1" outlineLevel="1">
      <c r="A500" t="s">
        <v>456</v>
      </c>
      <c r="B500" s="7"/>
      <c r="C500" s="1"/>
      <c r="D500" s="5"/>
      <c r="E500" s="5"/>
      <c r="F500" s="5"/>
      <c r="G500" s="1"/>
      <c r="I500" s="6"/>
      <c r="J500" s="2"/>
      <c r="K500" s="2"/>
      <c r="L500" s="2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G500" t="str">
        <f t="shared" si="89"/>
        <v>Chandlers Purchase</v>
      </c>
      <c r="AH500" t="s">
        <v>13</v>
      </c>
      <c r="AI500">
        <v>2</v>
      </c>
      <c r="AJ500" s="5"/>
      <c r="AK500" s="88">
        <v>33</v>
      </c>
      <c r="AL500" s="90">
        <v>7</v>
      </c>
      <c r="AM500" s="90">
        <v>35</v>
      </c>
      <c r="AN500" s="93">
        <v>11220</v>
      </c>
      <c r="AO500" s="93">
        <f t="shared" si="90"/>
        <v>33007</v>
      </c>
      <c r="AP500" t="s">
        <v>455</v>
      </c>
      <c r="AU500">
        <v>2.13</v>
      </c>
      <c r="AV500">
        <v>0</v>
      </c>
      <c r="AW500">
        <v>2.13</v>
      </c>
    </row>
    <row r="501" spans="1:49" hidden="1" outlineLevel="1">
      <c r="A501" t="s">
        <v>709</v>
      </c>
      <c r="B501" s="7"/>
      <c r="C501" s="1"/>
      <c r="D501" s="5"/>
      <c r="E501" s="5"/>
      <c r="F501" s="5"/>
      <c r="G501" s="1"/>
      <c r="I501" s="6"/>
      <c r="J501" s="2"/>
      <c r="K501" s="2"/>
      <c r="L501" s="2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G501" t="str">
        <f t="shared" si="89"/>
        <v>Crawfords Purchase</v>
      </c>
      <c r="AH501" t="s">
        <v>13</v>
      </c>
      <c r="AI501">
        <v>2</v>
      </c>
      <c r="AJ501" s="5"/>
      <c r="AK501" s="88">
        <v>33</v>
      </c>
      <c r="AL501" s="90">
        <v>7</v>
      </c>
      <c r="AM501" s="90">
        <v>55</v>
      </c>
      <c r="AN501" s="93">
        <v>16100</v>
      </c>
      <c r="AO501" s="93">
        <f t="shared" si="90"/>
        <v>33007</v>
      </c>
      <c r="AP501" t="s">
        <v>455</v>
      </c>
      <c r="AU501">
        <v>8.19</v>
      </c>
      <c r="AV501">
        <v>0</v>
      </c>
      <c r="AW501">
        <v>8.19</v>
      </c>
    </row>
    <row r="502" spans="1:49" hidden="1" outlineLevel="1">
      <c r="A502" t="s">
        <v>710</v>
      </c>
      <c r="B502" s="7"/>
      <c r="C502" s="1"/>
      <c r="D502" s="5"/>
      <c r="E502" s="5"/>
      <c r="F502" s="5"/>
      <c r="G502" s="1"/>
      <c r="I502" s="6"/>
      <c r="J502" s="2"/>
      <c r="K502" s="2"/>
      <c r="L502" s="2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G502" t="str">
        <f t="shared" si="89"/>
        <v>Cutts Grant</v>
      </c>
      <c r="AH502" t="s">
        <v>13</v>
      </c>
      <c r="AI502">
        <v>2</v>
      </c>
      <c r="AJ502" s="5"/>
      <c r="AK502" s="88">
        <v>33</v>
      </c>
      <c r="AL502" s="90">
        <v>7</v>
      </c>
      <c r="AM502" s="90">
        <v>60</v>
      </c>
      <c r="AN502" s="93">
        <v>16660</v>
      </c>
      <c r="AO502" s="93">
        <f t="shared" si="90"/>
        <v>33007</v>
      </c>
      <c r="AP502" t="s">
        <v>51</v>
      </c>
      <c r="AU502">
        <v>11.44</v>
      </c>
      <c r="AV502">
        <v>0</v>
      </c>
      <c r="AW502">
        <v>11.44</v>
      </c>
    </row>
    <row r="503" spans="1:49" hidden="1" outlineLevel="1">
      <c r="A503" t="s">
        <v>711</v>
      </c>
      <c r="B503" s="7"/>
      <c r="C503" s="1"/>
      <c r="D503" s="5"/>
      <c r="E503" s="5"/>
      <c r="F503" s="5"/>
      <c r="G503" s="1"/>
      <c r="I503" s="6"/>
      <c r="J503" s="2"/>
      <c r="K503" s="2"/>
      <c r="L503" s="2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G503" t="str">
        <f t="shared" si="89"/>
        <v>Dixs Grant</v>
      </c>
      <c r="AH503" t="s">
        <v>13</v>
      </c>
      <c r="AI503">
        <v>2</v>
      </c>
      <c r="AJ503" s="5"/>
      <c r="AK503" s="88">
        <v>33</v>
      </c>
      <c r="AL503" s="90">
        <v>7</v>
      </c>
      <c r="AM503" s="90">
        <v>70</v>
      </c>
      <c r="AN503" s="93">
        <v>18340</v>
      </c>
      <c r="AO503" s="93">
        <f t="shared" si="90"/>
        <v>33007</v>
      </c>
      <c r="AP503" t="s">
        <v>51</v>
      </c>
      <c r="AU503">
        <v>20.18</v>
      </c>
      <c r="AV503">
        <v>0</v>
      </c>
      <c r="AW503">
        <v>20.18</v>
      </c>
    </row>
    <row r="504" spans="1:49" hidden="1" outlineLevel="1">
      <c r="A504" t="s">
        <v>712</v>
      </c>
      <c r="B504" s="7"/>
      <c r="C504" s="1"/>
      <c r="D504" s="5"/>
      <c r="E504" s="5"/>
      <c r="F504" s="5"/>
      <c r="G504" s="1"/>
      <c r="I504" s="6"/>
      <c r="J504" s="2"/>
      <c r="K504" s="2"/>
      <c r="L504" s="2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G504" t="str">
        <f t="shared" si="89"/>
        <v>Ervings Location</v>
      </c>
      <c r="AH504" t="s">
        <v>13</v>
      </c>
      <c r="AI504">
        <v>2</v>
      </c>
      <c r="AJ504" s="5"/>
      <c r="AK504" s="88">
        <v>33</v>
      </c>
      <c r="AL504" s="90">
        <v>7</v>
      </c>
      <c r="AM504" s="90">
        <v>90</v>
      </c>
      <c r="AN504" s="93">
        <v>25180</v>
      </c>
      <c r="AO504" s="93">
        <f t="shared" si="90"/>
        <v>33007</v>
      </c>
      <c r="AP504" t="s">
        <v>840</v>
      </c>
      <c r="AU504">
        <v>3.68</v>
      </c>
      <c r="AV504">
        <v>0</v>
      </c>
      <c r="AW504">
        <v>3.68</v>
      </c>
    </row>
    <row r="505" spans="1:49" hidden="1" outlineLevel="1">
      <c r="A505" t="s">
        <v>713</v>
      </c>
      <c r="B505" s="7"/>
      <c r="C505" s="1"/>
      <c r="D505" s="5"/>
      <c r="E505" s="5"/>
      <c r="F505" s="5"/>
      <c r="G505" s="1"/>
      <c r="I505" s="6"/>
      <c r="J505" s="2"/>
      <c r="K505" s="2"/>
      <c r="L505" s="2"/>
      <c r="M505" s="2"/>
      <c r="N505" s="1"/>
      <c r="O505" s="1"/>
      <c r="P505" s="1"/>
      <c r="U505" s="1"/>
      <c r="V505" s="1"/>
      <c r="W505" s="1"/>
      <c r="X505" s="1"/>
      <c r="Y505" s="1"/>
      <c r="Z505" s="1"/>
      <c r="AA505" s="1"/>
      <c r="AB505" s="1"/>
      <c r="AG505" t="str">
        <f t="shared" si="89"/>
        <v>Hadleys Purchase</v>
      </c>
      <c r="AH505" t="s">
        <v>13</v>
      </c>
      <c r="AI505">
        <v>2</v>
      </c>
      <c r="AJ505" s="5"/>
      <c r="AK505" s="88">
        <v>33</v>
      </c>
      <c r="AL505" s="90">
        <v>7</v>
      </c>
      <c r="AM505" s="90">
        <v>105</v>
      </c>
      <c r="AN505" s="93">
        <v>32420</v>
      </c>
      <c r="AO505" s="93">
        <f t="shared" si="90"/>
        <v>33007</v>
      </c>
      <c r="AP505" t="s">
        <v>455</v>
      </c>
      <c r="AU505">
        <v>7.41</v>
      </c>
      <c r="AV505">
        <v>0</v>
      </c>
      <c r="AW505">
        <v>7.41</v>
      </c>
    </row>
    <row r="506" spans="1:49" hidden="1" outlineLevel="1">
      <c r="A506" t="s">
        <v>714</v>
      </c>
      <c r="B506" s="7"/>
      <c r="C506" s="1"/>
      <c r="D506" s="5"/>
      <c r="E506" s="5"/>
      <c r="F506" s="5"/>
      <c r="G506" s="1"/>
      <c r="I506" s="6"/>
      <c r="J506" s="2"/>
      <c r="K506" s="2"/>
      <c r="L506" s="2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G506" t="str">
        <f t="shared" si="89"/>
        <v>Kilkenny township</v>
      </c>
      <c r="AH506" t="s">
        <v>13</v>
      </c>
      <c r="AI506">
        <v>2</v>
      </c>
      <c r="AJ506" s="5"/>
      <c r="AK506" s="88">
        <v>33</v>
      </c>
      <c r="AL506" s="90">
        <v>7</v>
      </c>
      <c r="AM506" s="90">
        <v>115</v>
      </c>
      <c r="AN506" s="93">
        <v>39940</v>
      </c>
      <c r="AO506" s="93">
        <f t="shared" si="90"/>
        <v>33007</v>
      </c>
      <c r="AP506" t="s">
        <v>559</v>
      </c>
      <c r="AU506">
        <v>25.65</v>
      </c>
      <c r="AV506">
        <v>0.01</v>
      </c>
      <c r="AW506">
        <v>25.64</v>
      </c>
    </row>
    <row r="507" spans="1:49" hidden="1" outlineLevel="1">
      <c r="A507" t="s">
        <v>621</v>
      </c>
      <c r="B507" s="7"/>
      <c r="C507" s="1"/>
      <c r="D507" s="5"/>
      <c r="E507" s="5"/>
      <c r="F507" s="5"/>
      <c r="G507" s="1"/>
      <c r="I507" s="6"/>
      <c r="J507" s="2"/>
      <c r="K507" s="2"/>
      <c r="L507" s="2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G507" t="str">
        <f t="shared" si="89"/>
        <v>Livermore</v>
      </c>
      <c r="AH507" t="s">
        <v>14</v>
      </c>
      <c r="AI507">
        <v>2</v>
      </c>
      <c r="AJ507" s="5"/>
      <c r="AK507" s="88">
        <v>33</v>
      </c>
      <c r="AL507" s="90">
        <v>9</v>
      </c>
      <c r="AM507" s="90">
        <v>127</v>
      </c>
      <c r="AN507" s="93">
        <v>42820</v>
      </c>
      <c r="AO507" s="93">
        <f t="shared" si="90"/>
        <v>33009</v>
      </c>
      <c r="AP507" t="s">
        <v>665</v>
      </c>
      <c r="AU507">
        <v>63.8</v>
      </c>
      <c r="AV507">
        <v>0.17</v>
      </c>
      <c r="AW507">
        <v>63.63</v>
      </c>
    </row>
    <row r="508" spans="1:49" hidden="1" outlineLevel="1">
      <c r="A508" t="s">
        <v>715</v>
      </c>
      <c r="B508" s="7"/>
      <c r="C508" s="1"/>
      <c r="D508" s="5"/>
      <c r="E508" s="5"/>
      <c r="F508" s="5"/>
      <c r="G508" s="1"/>
      <c r="I508" s="6"/>
      <c r="J508" s="2"/>
      <c r="K508" s="2"/>
      <c r="L508" s="2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G508" t="str">
        <f t="shared" si="89"/>
        <v>Low and Burbanks Grant</v>
      </c>
      <c r="AH508" t="s">
        <v>13</v>
      </c>
      <c r="AI508">
        <v>2</v>
      </c>
      <c r="AJ508" s="5"/>
      <c r="AK508" s="88">
        <v>33</v>
      </c>
      <c r="AL508" s="90">
        <v>7</v>
      </c>
      <c r="AM508" s="90">
        <v>125</v>
      </c>
      <c r="AN508" s="93">
        <v>43620</v>
      </c>
      <c r="AO508" s="93">
        <f t="shared" si="90"/>
        <v>33007</v>
      </c>
      <c r="AP508" t="s">
        <v>51</v>
      </c>
      <c r="AU508">
        <v>26.14</v>
      </c>
      <c r="AV508">
        <v>0</v>
      </c>
      <c r="AW508">
        <v>26.14</v>
      </c>
    </row>
    <row r="509" spans="1:49" hidden="1" outlineLevel="1">
      <c r="A509" t="s">
        <v>716</v>
      </c>
      <c r="B509" s="7"/>
      <c r="C509" s="1"/>
      <c r="D509" s="5"/>
      <c r="E509" s="5"/>
      <c r="F509" s="5"/>
      <c r="G509" s="1"/>
      <c r="I509" s="6"/>
      <c r="J509" s="2"/>
      <c r="K509" s="2"/>
      <c r="L509" s="2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G509" t="str">
        <f t="shared" si="89"/>
        <v>Martins Location</v>
      </c>
      <c r="AH509" t="s">
        <v>13</v>
      </c>
      <c r="AI509">
        <v>2</v>
      </c>
      <c r="AJ509" s="5"/>
      <c r="AK509" s="88">
        <v>33</v>
      </c>
      <c r="AL509" s="90">
        <v>7</v>
      </c>
      <c r="AM509" s="90">
        <v>130</v>
      </c>
      <c r="AN509" s="93">
        <v>46020</v>
      </c>
      <c r="AO509" s="93">
        <f t="shared" si="90"/>
        <v>33007</v>
      </c>
      <c r="AP509" t="s">
        <v>840</v>
      </c>
      <c r="AU509">
        <v>3.76</v>
      </c>
      <c r="AV509">
        <v>0</v>
      </c>
      <c r="AW509">
        <v>3.76</v>
      </c>
    </row>
    <row r="510" spans="1:49" hidden="1" outlineLevel="1">
      <c r="A510" t="s">
        <v>717</v>
      </c>
      <c r="B510" s="7"/>
      <c r="C510" s="1"/>
      <c r="D510" s="5"/>
      <c r="E510" s="5"/>
      <c r="F510" s="5"/>
      <c r="G510" s="1"/>
      <c r="I510" s="6"/>
      <c r="J510" s="2"/>
      <c r="K510" s="2"/>
      <c r="L510" s="2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G510" t="str">
        <f t="shared" si="89"/>
        <v>Odell township</v>
      </c>
      <c r="AH510" t="s">
        <v>13</v>
      </c>
      <c r="AI510">
        <v>2</v>
      </c>
      <c r="AJ510" s="5"/>
      <c r="AK510" s="88">
        <v>33</v>
      </c>
      <c r="AL510" s="90">
        <v>7</v>
      </c>
      <c r="AM510" s="90">
        <v>150</v>
      </c>
      <c r="AN510" s="93">
        <v>57860</v>
      </c>
      <c r="AO510" s="93">
        <f t="shared" si="90"/>
        <v>33007</v>
      </c>
      <c r="AP510" t="s">
        <v>559</v>
      </c>
      <c r="AU510">
        <v>45.17</v>
      </c>
      <c r="AV510">
        <v>0.68</v>
      </c>
      <c r="AW510">
        <v>44.49</v>
      </c>
    </row>
    <row r="511" spans="1:49" hidden="1" outlineLevel="1">
      <c r="A511" t="s">
        <v>718</v>
      </c>
      <c r="B511" s="7"/>
      <c r="C511" s="1"/>
      <c r="D511" s="5"/>
      <c r="E511" s="5"/>
      <c r="F511" s="5"/>
      <c r="G511" s="1"/>
      <c r="I511" s="6"/>
      <c r="J511" s="2"/>
      <c r="K511" s="2"/>
      <c r="L511" s="2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G511" t="str">
        <f t="shared" si="89"/>
        <v>Sargents Purchase</v>
      </c>
      <c r="AH511" t="s">
        <v>13</v>
      </c>
      <c r="AI511">
        <v>2</v>
      </c>
      <c r="AJ511" s="5"/>
      <c r="AK511" s="88">
        <v>33</v>
      </c>
      <c r="AL511" s="90">
        <v>7</v>
      </c>
      <c r="AM511" s="90">
        <v>170</v>
      </c>
      <c r="AN511" s="93">
        <v>67860</v>
      </c>
      <c r="AO511" s="93">
        <f t="shared" si="90"/>
        <v>33007</v>
      </c>
      <c r="AP511" t="s">
        <v>455</v>
      </c>
      <c r="AU511">
        <v>25.86</v>
      </c>
      <c r="AV511">
        <v>0.01</v>
      </c>
      <c r="AW511">
        <v>25.85</v>
      </c>
    </row>
    <row r="512" spans="1:49" hidden="1" outlineLevel="1">
      <c r="A512" t="s">
        <v>719</v>
      </c>
      <c r="B512" s="7"/>
      <c r="C512" s="1"/>
      <c r="D512" s="5"/>
      <c r="E512" s="5"/>
      <c r="F512" s="5"/>
      <c r="G512" s="1"/>
      <c r="I512" s="6"/>
      <c r="J512" s="2"/>
      <c r="K512" s="2"/>
      <c r="L512" s="2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G512" t="str">
        <f t="shared" si="89"/>
        <v>Second College Grant</v>
      </c>
      <c r="AH512" t="s">
        <v>13</v>
      </c>
      <c r="AI512">
        <v>2</v>
      </c>
      <c r="AJ512" s="5"/>
      <c r="AK512" s="88">
        <v>33</v>
      </c>
      <c r="AL512" s="90">
        <v>7</v>
      </c>
      <c r="AM512" s="90">
        <v>175</v>
      </c>
      <c r="AN512" s="93">
        <v>68500</v>
      </c>
      <c r="AO512" s="93">
        <f t="shared" si="90"/>
        <v>33007</v>
      </c>
      <c r="AP512" t="s">
        <v>51</v>
      </c>
      <c r="AU512">
        <v>41.68</v>
      </c>
      <c r="AV512">
        <v>0.05</v>
      </c>
      <c r="AW512">
        <v>41.63</v>
      </c>
    </row>
    <row r="513" spans="1:49" hidden="1" outlineLevel="1">
      <c r="A513" t="s">
        <v>964</v>
      </c>
      <c r="B513" s="7"/>
      <c r="C513" s="1"/>
      <c r="D513" s="5"/>
      <c r="E513" s="5"/>
      <c r="F513" s="5"/>
      <c r="G513" s="1"/>
      <c r="I513" s="6"/>
      <c r="J513" s="2"/>
      <c r="K513" s="2"/>
      <c r="L513" s="2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G513" t="str">
        <f t="shared" si="89"/>
        <v>Success Township</v>
      </c>
      <c r="AH513" t="s">
        <v>13</v>
      </c>
      <c r="AI513">
        <v>2</v>
      </c>
      <c r="AJ513" s="5"/>
      <c r="AK513" s="88">
        <v>33</v>
      </c>
      <c r="AL513" s="90">
        <v>7</v>
      </c>
      <c r="AM513" s="90">
        <v>200</v>
      </c>
      <c r="AN513" s="93">
        <v>74500</v>
      </c>
      <c r="AO513" s="93">
        <f t="shared" si="90"/>
        <v>33007</v>
      </c>
      <c r="AP513" t="s">
        <v>559</v>
      </c>
      <c r="AU513">
        <v>59.24</v>
      </c>
      <c r="AV513">
        <v>0.48</v>
      </c>
      <c r="AW513">
        <v>58.76</v>
      </c>
    </row>
    <row r="514" spans="1:49" hidden="1" outlineLevel="1">
      <c r="A514" t="s">
        <v>567</v>
      </c>
      <c r="B514" s="7"/>
      <c r="C514" s="1"/>
      <c r="D514" s="5"/>
      <c r="E514" s="5"/>
      <c r="F514" s="5"/>
      <c r="G514" s="1"/>
      <c r="I514" s="6"/>
      <c r="J514" s="2"/>
      <c r="K514" s="2"/>
      <c r="L514" s="2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G514" t="str">
        <f t="shared" si="89"/>
        <v>Thompson and Meserves Purchase</v>
      </c>
      <c r="AH514" t="s">
        <v>13</v>
      </c>
      <c r="AI514">
        <v>2</v>
      </c>
      <c r="AJ514" s="5"/>
      <c r="AK514" s="88">
        <v>33</v>
      </c>
      <c r="AL514" s="90">
        <v>7</v>
      </c>
      <c r="AM514" s="90">
        <v>205</v>
      </c>
      <c r="AN514" s="93">
        <v>76580</v>
      </c>
      <c r="AO514" s="93">
        <f t="shared" si="90"/>
        <v>33007</v>
      </c>
      <c r="AP514" t="s">
        <v>455</v>
      </c>
      <c r="AU514">
        <v>18.5</v>
      </c>
      <c r="AV514">
        <v>0</v>
      </c>
      <c r="AW514">
        <v>18.5</v>
      </c>
    </row>
    <row r="515" spans="1:49" hidden="1" outlineLevel="1">
      <c r="B515" s="7"/>
      <c r="C515" s="1"/>
      <c r="D515" s="5"/>
      <c r="E515" s="5"/>
      <c r="F515" s="5"/>
      <c r="G515" s="1"/>
      <c r="I515" s="6"/>
      <c r="J515" s="2"/>
      <c r="K515" s="2"/>
      <c r="L515" s="2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J515" s="5"/>
    </row>
    <row r="516" spans="1:49" hidden="1" outlineLevel="1">
      <c r="A516" s="52" t="s">
        <v>107</v>
      </c>
      <c r="J516" s="2"/>
      <c r="K516" s="2"/>
      <c r="L516" s="2"/>
      <c r="M516" s="2"/>
    </row>
    <row r="517" spans="1:49" hidden="1" outlineLevel="1">
      <c r="A517" t="s">
        <v>568</v>
      </c>
      <c r="J517" s="2"/>
      <c r="K517" s="2"/>
      <c r="L517" s="2"/>
      <c r="M517" s="2"/>
      <c r="AG517" t="str">
        <f t="shared" ref="AG517:AG525" si="91">A517</f>
        <v>Averill town</v>
      </c>
      <c r="AH517" t="s">
        <v>98</v>
      </c>
      <c r="AK517" s="88">
        <v>50</v>
      </c>
      <c r="AL517" s="90">
        <v>9</v>
      </c>
      <c r="AM517" s="90">
        <v>5</v>
      </c>
      <c r="AN517" s="93">
        <v>2125</v>
      </c>
      <c r="AO517" s="93">
        <f t="shared" ref="AO517:AO525" si="92">AK517*1000+AL517</f>
        <v>50009</v>
      </c>
      <c r="AP517" t="s">
        <v>665</v>
      </c>
      <c r="AU517">
        <v>38.06</v>
      </c>
      <c r="AV517">
        <v>1.92</v>
      </c>
      <c r="AW517">
        <v>36.14</v>
      </c>
    </row>
    <row r="518" spans="1:49" hidden="1" outlineLevel="1">
      <c r="A518" t="s">
        <v>569</v>
      </c>
      <c r="J518" s="2"/>
      <c r="K518" s="2"/>
      <c r="L518" s="2"/>
      <c r="M518" s="2"/>
      <c r="AG518" t="str">
        <f t="shared" si="91"/>
        <v>Avery's gore</v>
      </c>
      <c r="AH518" t="s">
        <v>98</v>
      </c>
      <c r="AK518" s="88">
        <v>50</v>
      </c>
      <c r="AL518" s="90">
        <v>9</v>
      </c>
      <c r="AM518" s="90">
        <v>10</v>
      </c>
      <c r="AN518" s="93">
        <v>2162</v>
      </c>
      <c r="AO518" s="93">
        <f t="shared" si="92"/>
        <v>50009</v>
      </c>
      <c r="AP518" t="s">
        <v>570</v>
      </c>
      <c r="AU518">
        <v>17.600000000000001</v>
      </c>
      <c r="AV518">
        <v>0.02</v>
      </c>
      <c r="AW518">
        <v>17.57</v>
      </c>
    </row>
    <row r="519" spans="1:49" hidden="1" outlineLevel="1">
      <c r="A519" t="s">
        <v>571</v>
      </c>
      <c r="J519" s="2"/>
      <c r="K519" s="2"/>
      <c r="L519" s="2"/>
      <c r="M519" s="2"/>
      <c r="AG519" t="str">
        <f t="shared" si="91"/>
        <v>Buels gore</v>
      </c>
      <c r="AH519" t="s">
        <v>323</v>
      </c>
      <c r="AK519" s="88">
        <v>50</v>
      </c>
      <c r="AL519" s="90">
        <v>7</v>
      </c>
      <c r="AM519" s="90">
        <v>10</v>
      </c>
      <c r="AN519" s="93">
        <v>10300</v>
      </c>
      <c r="AO519" s="93">
        <f t="shared" si="92"/>
        <v>50007</v>
      </c>
      <c r="AP519" t="s">
        <v>570</v>
      </c>
      <c r="AU519">
        <v>5.05</v>
      </c>
      <c r="AV519">
        <v>0</v>
      </c>
      <c r="AW519">
        <v>5.05</v>
      </c>
    </row>
    <row r="520" spans="1:49" hidden="1" outlineLevel="1">
      <c r="A520" t="s">
        <v>572</v>
      </c>
      <c r="J520" s="2"/>
      <c r="K520" s="2"/>
      <c r="L520" s="2"/>
      <c r="M520" s="2"/>
      <c r="AG520" t="str">
        <f t="shared" si="91"/>
        <v>Ferdinand town</v>
      </c>
      <c r="AH520" t="s">
        <v>98</v>
      </c>
      <c r="AK520" s="88">
        <v>50</v>
      </c>
      <c r="AL520" s="90">
        <v>9</v>
      </c>
      <c r="AM520" s="90">
        <v>45</v>
      </c>
      <c r="AN520" s="93">
        <v>25975</v>
      </c>
      <c r="AO520" s="93">
        <f t="shared" si="92"/>
        <v>50009</v>
      </c>
      <c r="AP520" t="s">
        <v>665</v>
      </c>
      <c r="AU520">
        <v>53.03</v>
      </c>
      <c r="AV520">
        <v>0.14000000000000001</v>
      </c>
      <c r="AW520">
        <v>52.89</v>
      </c>
    </row>
    <row r="521" spans="1:49" hidden="1" outlineLevel="1">
      <c r="A521" t="s">
        <v>914</v>
      </c>
      <c r="J521" s="2"/>
      <c r="K521" s="2"/>
      <c r="L521" s="2"/>
      <c r="M521" s="2"/>
      <c r="AG521" t="str">
        <f t="shared" si="91"/>
        <v>Glastenbury town</v>
      </c>
      <c r="AH521" t="s">
        <v>321</v>
      </c>
      <c r="AK521" s="88">
        <v>50</v>
      </c>
      <c r="AL521" s="90">
        <v>3</v>
      </c>
      <c r="AM521" s="90">
        <v>18</v>
      </c>
      <c r="AN521" s="93">
        <v>27962</v>
      </c>
      <c r="AO521" s="93">
        <f t="shared" si="92"/>
        <v>50003</v>
      </c>
      <c r="AP521" t="s">
        <v>665</v>
      </c>
      <c r="AU521">
        <v>44.48</v>
      </c>
      <c r="AV521">
        <v>0</v>
      </c>
      <c r="AW521">
        <v>44.48</v>
      </c>
    </row>
    <row r="522" spans="1:49" hidden="1" outlineLevel="1">
      <c r="A522" t="s">
        <v>915</v>
      </c>
      <c r="J522" s="2"/>
      <c r="K522" s="2"/>
      <c r="L522" s="2"/>
      <c r="M522" s="2"/>
      <c r="AG522" t="str">
        <f t="shared" si="91"/>
        <v>Lewis town</v>
      </c>
      <c r="AH522" t="s">
        <v>98</v>
      </c>
      <c r="AK522" s="88">
        <v>50</v>
      </c>
      <c r="AL522" s="90">
        <v>9</v>
      </c>
      <c r="AM522" s="90">
        <v>65</v>
      </c>
      <c r="AN522" s="93">
        <v>39775</v>
      </c>
      <c r="AO522" s="93">
        <f t="shared" si="92"/>
        <v>50009</v>
      </c>
      <c r="AP522" t="s">
        <v>665</v>
      </c>
      <c r="AU522">
        <v>39.67</v>
      </c>
      <c r="AV522">
        <v>0.1</v>
      </c>
      <c r="AW522">
        <v>39.57</v>
      </c>
    </row>
    <row r="523" spans="1:49" hidden="1" outlineLevel="1">
      <c r="A523" t="s">
        <v>833</v>
      </c>
      <c r="J523" s="2"/>
      <c r="K523" s="2"/>
      <c r="L523" s="2"/>
      <c r="M523" s="2"/>
      <c r="AG523" t="str">
        <f t="shared" si="91"/>
        <v>Somerset town</v>
      </c>
      <c r="AH523" t="s">
        <v>105</v>
      </c>
      <c r="AK523" s="88">
        <v>50</v>
      </c>
      <c r="AL523" s="90">
        <v>25</v>
      </c>
      <c r="AM523" s="90">
        <v>73</v>
      </c>
      <c r="AN523" s="93">
        <v>65762</v>
      </c>
      <c r="AO523" s="93">
        <f t="shared" si="92"/>
        <v>50025</v>
      </c>
      <c r="AP523" t="s">
        <v>665</v>
      </c>
      <c r="AU523">
        <v>28.13</v>
      </c>
      <c r="AV523">
        <v>1.99</v>
      </c>
      <c r="AW523">
        <v>26.15</v>
      </c>
    </row>
    <row r="524" spans="1:49" hidden="1" outlineLevel="1">
      <c r="A524" t="s">
        <v>834</v>
      </c>
      <c r="J524" s="2"/>
      <c r="K524" s="2"/>
      <c r="L524" s="2"/>
      <c r="M524" s="2"/>
      <c r="AG524" t="str">
        <f t="shared" si="91"/>
        <v>Warner's grant</v>
      </c>
      <c r="AH524" t="s">
        <v>98</v>
      </c>
      <c r="AK524" s="88">
        <v>50</v>
      </c>
      <c r="AL524" s="90">
        <v>9</v>
      </c>
      <c r="AM524" s="90">
        <v>90</v>
      </c>
      <c r="AN524" s="93">
        <v>76337</v>
      </c>
      <c r="AO524" s="93">
        <f t="shared" si="92"/>
        <v>50009</v>
      </c>
      <c r="AP524" t="s">
        <v>51</v>
      </c>
      <c r="AU524">
        <v>3.15</v>
      </c>
      <c r="AV524">
        <v>0</v>
      </c>
      <c r="AW524">
        <v>3.15</v>
      </c>
    </row>
    <row r="525" spans="1:49" hidden="1" outlineLevel="1">
      <c r="A525" t="s">
        <v>835</v>
      </c>
      <c r="J525" s="2"/>
      <c r="K525" s="2"/>
      <c r="L525" s="2"/>
      <c r="M525" s="2"/>
      <c r="AG525" t="str">
        <f t="shared" si="91"/>
        <v>Warren's gore</v>
      </c>
      <c r="AH525" t="s">
        <v>98</v>
      </c>
      <c r="AK525" s="88">
        <v>50</v>
      </c>
      <c r="AL525" s="90">
        <v>9</v>
      </c>
      <c r="AM525" s="90">
        <v>95</v>
      </c>
      <c r="AN525" s="93">
        <v>76562</v>
      </c>
      <c r="AO525" s="93">
        <f t="shared" si="92"/>
        <v>50009</v>
      </c>
      <c r="AP525" t="s">
        <v>570</v>
      </c>
      <c r="AU525">
        <v>11.6</v>
      </c>
      <c r="AV525">
        <v>0.65</v>
      </c>
      <c r="AW525">
        <v>10.94</v>
      </c>
    </row>
    <row r="526" spans="1:49" collapsed="1"/>
  </sheetData>
  <phoneticPr fontId="8"/>
  <conditionalFormatting sqref="D504:D519 D523 D521 D493:D501">
    <cfRule type="cellIs" dxfId="34" priority="11" stopIfTrue="1" operator="equal">
      <formula>1</formula>
    </cfRule>
    <cfRule type="cellIs" dxfId="33" priority="12" stopIfTrue="1" operator="equal">
      <formula>3</formula>
    </cfRule>
  </conditionalFormatting>
  <conditionalFormatting sqref="E504:E519 E523 E521 E493:E501">
    <cfRule type="cellIs" dxfId="32" priority="13" stopIfTrue="1" operator="equal">
      <formula>1</formula>
    </cfRule>
    <cfRule type="cellIs" dxfId="31" priority="14" stopIfTrue="1" operator="equal">
      <formula>3</formula>
    </cfRule>
  </conditionalFormatting>
  <conditionalFormatting sqref="F504:F519 F523 F521 F493:F501">
    <cfRule type="cellIs" dxfId="30" priority="15" stopIfTrue="1" operator="equal">
      <formula>1</formula>
    </cfRule>
    <cfRule type="cellIs" dxfId="29" priority="16" stopIfTrue="1" operator="equal">
      <formula>3</formula>
    </cfRule>
  </conditionalFormatting>
  <conditionalFormatting sqref="G501 G518 G1">
    <cfRule type="expression" dxfId="28" priority="17" stopIfTrue="1">
      <formula>IF(#REF!=1,1,0)</formula>
    </cfRule>
    <cfRule type="expression" dxfId="27" priority="18" stopIfTrue="1">
      <formula>IF(#REF!=1,1,0)</formula>
    </cfRule>
  </conditionalFormatting>
  <conditionalFormatting sqref="H501:H503 H520 H522 H1 H524:H65536">
    <cfRule type="expression" dxfId="26" priority="19" stopIfTrue="1">
      <formula>IF(#REF!=1,1,0)</formula>
    </cfRule>
    <cfRule type="expression" dxfId="25" priority="20" stopIfTrue="1">
      <formula>IF(#REF!=1,1,0)</formula>
    </cfRule>
  </conditionalFormatting>
  <conditionalFormatting sqref="G493:G500">
    <cfRule type="expression" dxfId="24" priority="21" stopIfTrue="1">
      <formula>IF(AND(G493&gt;0,#REF!=1),1,0)</formula>
    </cfRule>
    <cfRule type="expression" dxfId="23" priority="22" stopIfTrue="1">
      <formula>IF(AND(G493&gt;0,#REF!=1),1,0)</formula>
    </cfRule>
    <cfRule type="expression" dxfId="22" priority="23" stopIfTrue="1">
      <formula>IF(AND(G493&gt;0,#REF!=1),1,0)</formula>
    </cfRule>
  </conditionalFormatting>
  <conditionalFormatting sqref="H493:H500">
    <cfRule type="expression" dxfId="21" priority="24" stopIfTrue="1">
      <formula>IF(AND(#REF!&gt;0,#REF!=1),1,0)</formula>
    </cfRule>
    <cfRule type="expression" dxfId="20" priority="25" stopIfTrue="1">
      <formula>IF(AND(#REF!&gt;0,#REF!=1),1,0)</formula>
    </cfRule>
    <cfRule type="expression" dxfId="19" priority="26" stopIfTrue="1">
      <formula>IF(AND(#REF!&gt;0,#REF!=1),1,0)</formula>
    </cfRule>
  </conditionalFormatting>
  <conditionalFormatting sqref="G523 G521 G519 G504:G517">
    <cfRule type="expression" dxfId="18" priority="27" stopIfTrue="1">
      <formula>IF(#REF!=1,1,0)</formula>
    </cfRule>
    <cfRule type="expression" dxfId="17" priority="28" stopIfTrue="1">
      <formula>IF(#REF!=1,1,0)</formula>
    </cfRule>
    <cfRule type="expression" dxfId="16" priority="29" stopIfTrue="1">
      <formula>IF(#REF!=1,1,0)</formula>
    </cfRule>
  </conditionalFormatting>
  <conditionalFormatting sqref="H523 H521 H504:H519">
    <cfRule type="expression" dxfId="15" priority="30" stopIfTrue="1">
      <formula>IF(#REF!=1,1,0)</formula>
    </cfRule>
    <cfRule type="expression" dxfId="14" priority="31" stopIfTrue="1">
      <formula>IF(#REF!=1,1,0)</formula>
    </cfRule>
    <cfRule type="expression" dxfId="13" priority="32" stopIfTrue="1">
      <formula>IF(#REF!=1,1,0)</formula>
    </cfRule>
  </conditionalFormatting>
  <conditionalFormatting sqref="D2:D492">
    <cfRule type="cellIs" dxfId="12" priority="1" stopIfTrue="1" operator="equal">
      <formula>1</formula>
    </cfRule>
  </conditionalFormatting>
  <conditionalFormatting sqref="E2:E492">
    <cfRule type="cellIs" dxfId="11" priority="2" stopIfTrue="1" operator="equal">
      <formula>1</formula>
    </cfRule>
  </conditionalFormatting>
  <conditionalFormatting sqref="F2:F492">
    <cfRule type="cellIs" dxfId="10" priority="3" stopIfTrue="1" operator="equal">
      <formula>1</formula>
    </cfRule>
    <cfRule type="cellIs" dxfId="9" priority="4" stopIfTrue="1" operator="equal">
      <formula>3</formula>
    </cfRule>
  </conditionalFormatting>
  <conditionalFormatting sqref="G2:G492">
    <cfRule type="expression" dxfId="8" priority="5" stopIfTrue="1">
      <formula>IF(AND(G2&gt;0,D2=1),1,0)</formula>
    </cfRule>
    <cfRule type="expression" dxfId="7" priority="6" stopIfTrue="1">
      <formula>IF(AND(G2&gt;0,E2=1),1,0)</formula>
    </cfRule>
    <cfRule type="expression" dxfId="6" priority="7" stopIfTrue="1">
      <formula>IF(AND(G2&gt;0,F2=1),1,0)</formula>
    </cfRule>
  </conditionalFormatting>
  <conditionalFormatting sqref="H2:H492">
    <cfRule type="expression" dxfId="5" priority="8" stopIfTrue="1">
      <formula>IF(AND(G2&gt;0,D2=1),1,0)</formula>
    </cfRule>
    <cfRule type="expression" dxfId="4" priority="9" stopIfTrue="1">
      <formula>IF(AND(G2&gt;0,E2=1),1,0)</formula>
    </cfRule>
    <cfRule type="expression" dxfId="3" priority="10" stopIfTrue="1">
      <formula>IF(AND(G2&gt;0,F2=1),1,0)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105"/>
  <sheetViews>
    <sheetView workbookViewId="0">
      <selection activeCell="L28" sqref="L28"/>
    </sheetView>
  </sheetViews>
  <sheetFormatPr baseColWidth="10" defaultRowHeight="13" x14ac:dyDescent="0"/>
  <cols>
    <col min="1" max="4" width="1.7109375" customWidth="1"/>
    <col min="11" max="18" width="22.5703125" customWidth="1"/>
  </cols>
  <sheetData>
    <row r="1" spans="1:16">
      <c r="F1" t="s">
        <v>442</v>
      </c>
      <c r="G1" t="s">
        <v>443</v>
      </c>
      <c r="H1" t="s">
        <v>657</v>
      </c>
      <c r="I1" t="s">
        <v>653</v>
      </c>
      <c r="K1" t="str">
        <f>E2</f>
        <v>Delaware</v>
      </c>
      <c r="L1" t="str">
        <f>E3</f>
        <v>Indiana</v>
      </c>
      <c r="M1" t="str">
        <f>E4</f>
        <v>Missouri</v>
      </c>
      <c r="N1" t="str">
        <f>E5</f>
        <v>Montana</v>
      </c>
      <c r="O1" t="str">
        <f>E6</f>
        <v>New Hampshire</v>
      </c>
      <c r="P1" t="str">
        <f>E7</f>
        <v>North Carolina</v>
      </c>
    </row>
    <row r="2" spans="1:16">
      <c r="A2">
        <f>IF(State!G3=1,1,IF(State!H3=1,2,IF(State!I3=1,3,4)))</f>
        <v>1</v>
      </c>
      <c r="B2">
        <f>IF(State!G3=2,1,IF(State!H3=2,2,IF(State!I3=2,3,4)))</f>
        <v>2</v>
      </c>
      <c r="C2">
        <f>IF(State!G3=3,1,IF(State!H3=3,2,IF(State!I3=3,3,4)))</f>
        <v>4</v>
      </c>
      <c r="D2">
        <f>IF(State!G3=4,1,IF(State!H3=4,2,IF(State!I3=4,3,4)))</f>
        <v>4</v>
      </c>
      <c r="E2" t="str">
        <f>State!A3</f>
        <v>Delaware</v>
      </c>
      <c r="F2" s="1">
        <f>MAX(State!L3:P3)</f>
        <v>275993</v>
      </c>
      <c r="G2" s="1">
        <f>LARGE(State!L3:P3,2)</f>
        <v>113793</v>
      </c>
      <c r="H2" s="1"/>
      <c r="I2" s="1">
        <f>State!C3-Graphs!F2-Graphs!G2-Graphs!H2</f>
        <v>8247</v>
      </c>
    </row>
    <row r="3" spans="1:16">
      <c r="A3">
        <f>IF(State!G4=1,1,IF(State!H4=1,2,IF(State!I4=1,3,4)))</f>
        <v>2</v>
      </c>
      <c r="B3">
        <f>IF(State!G4=2,1,IF(State!H4=2,2,IF(State!I4=2,3,4)))</f>
        <v>1</v>
      </c>
      <c r="C3">
        <f>IF(State!G4=3,1,IF(State!H4=3,2,IF(State!I4=3,3,4)))</f>
        <v>4</v>
      </c>
      <c r="D3">
        <f>IF(State!G4=4,1,IF(State!H4=4,2,IF(State!I4=4,3,4)))</f>
        <v>4</v>
      </c>
      <c r="E3" t="str">
        <f>State!A4</f>
        <v>Indiana</v>
      </c>
      <c r="F3" s="1">
        <f>MAX(State!L4:P4)</f>
        <v>1277642</v>
      </c>
      <c r="G3" s="1">
        <f>LARGE(State!L4:P4,2)</f>
        <v>1201479</v>
      </c>
      <c r="H3" s="1"/>
      <c r="I3" s="1">
        <f>State!C4-Graphs!F3-Graphs!G3-Graphs!H3</f>
        <v>101932</v>
      </c>
    </row>
    <row r="4" spans="1:16">
      <c r="A4">
        <f>IF(State!G5=1,1,IF(State!H5=1,2,IF(State!I5=1,3,4)))</f>
        <v>1</v>
      </c>
      <c r="B4">
        <f>IF(State!G5=2,1,IF(State!H5=2,2,IF(State!I5=2,3,4)))</f>
        <v>2</v>
      </c>
      <c r="C4">
        <f>IF(State!G5=3,1,IF(State!H5=3,2,IF(State!I5=3,3,4)))</f>
        <v>4</v>
      </c>
      <c r="D4">
        <f>IF(State!G5=4,1,IF(State!H5=4,2,IF(State!I5=4,3,4)))</f>
        <v>4</v>
      </c>
      <c r="E4" t="str">
        <f>State!A5</f>
        <v>Missouri</v>
      </c>
      <c r="F4" s="1">
        <f>MAX(State!L5:P5)</f>
        <v>1494056</v>
      </c>
      <c r="G4" s="1">
        <f>LARGE(State!L5:P5,2)</f>
        <v>1160265</v>
      </c>
      <c r="H4" s="1"/>
      <c r="I4" s="1">
        <f>State!C5-Graphs!F4-Graphs!G4-Graphs!H4</f>
        <v>73562</v>
      </c>
    </row>
    <row r="5" spans="1:16">
      <c r="A5">
        <f>IF(State!G6=1,1,IF(State!H6=1,2,IF(State!I6=1,3,4)))</f>
        <v>1</v>
      </c>
      <c r="B5">
        <f>IF(State!G6=2,1,IF(State!H6=2,2,IF(State!I6=2,3,4)))</f>
        <v>2</v>
      </c>
      <c r="C5">
        <f>IF(State!G6=3,1,IF(State!H6=3,2,IF(State!I6=3,3,4)))</f>
        <v>4</v>
      </c>
      <c r="D5">
        <f>IF(State!G6=4,1,IF(State!H6=4,2,IF(State!I6=4,3,4)))</f>
        <v>4</v>
      </c>
      <c r="E5" t="str">
        <f>State!A6</f>
        <v>Montana</v>
      </c>
      <c r="F5" s="1">
        <f>MAX(State!L6:P6)</f>
        <v>236450</v>
      </c>
      <c r="G5" s="1">
        <f>LARGE(State!L6:P6,2)</f>
        <v>228879</v>
      </c>
      <c r="H5" s="1"/>
      <c r="I5" s="1">
        <f>State!C6-Graphs!F5-Graphs!G5-Graphs!H5</f>
        <v>18160</v>
      </c>
    </row>
    <row r="6" spans="1:16">
      <c r="A6">
        <f>IF(State!G7=1,1,IF(State!H7=1,2,IF(State!I7=1,3,4)))</f>
        <v>1</v>
      </c>
      <c r="B6">
        <f>IF(State!G7=2,1,IF(State!H7=2,2,IF(State!I7=2,3,4)))</f>
        <v>2</v>
      </c>
      <c r="C6">
        <f>IF(State!G7=3,1,IF(State!H7=3,2,IF(State!I7=3,3,4)))</f>
        <v>4</v>
      </c>
      <c r="D6">
        <f>IF(State!G7=4,1,IF(State!H7=4,2,IF(State!I7=4,3,4)))</f>
        <v>4</v>
      </c>
      <c r="E6" t="str">
        <f>State!A7</f>
        <v>New Hampshire</v>
      </c>
      <c r="F6" s="1">
        <f>MAX(State!L7:P7)</f>
        <v>378934</v>
      </c>
      <c r="G6" s="1">
        <f>LARGE(State!L7:P7,2)</f>
        <v>295026</v>
      </c>
      <c r="H6" s="1"/>
      <c r="I6" s="1">
        <f>State!C7-Graphs!F6-Graphs!G6-Graphs!H6</f>
        <v>19917</v>
      </c>
    </row>
    <row r="7" spans="1:16">
      <c r="A7">
        <f>IF(State!G8=1,1,IF(State!H8=1,2,IF(State!I8=1,3,4)))</f>
        <v>2</v>
      </c>
      <c r="B7">
        <f>IF(State!G8=2,1,IF(State!H8=2,2,IF(State!I8=2,3,4)))</f>
        <v>1</v>
      </c>
      <c r="C7">
        <f>IF(State!G8=3,1,IF(State!H8=3,2,IF(State!I8=3,3,4)))</f>
        <v>4</v>
      </c>
      <c r="D7">
        <f>IF(State!G8=4,1,IF(State!H8=4,2,IF(State!I8=4,3,4)))</f>
        <v>4</v>
      </c>
      <c r="E7" t="str">
        <f>State!A8</f>
        <v>North Carolina</v>
      </c>
      <c r="F7" s="1">
        <f>MAX(State!L8:P8)</f>
        <v>2440707</v>
      </c>
      <c r="G7" s="1">
        <f>LARGE(State!L8:P8,2)</f>
        <v>1931580</v>
      </c>
      <c r="H7" s="1"/>
      <c r="I7" s="1">
        <f>State!C8-Graphs!F7-Graphs!G7-Graphs!H7</f>
        <v>96008</v>
      </c>
    </row>
    <row r="8" spans="1:16">
      <c r="A8">
        <f>IF(State!G9=1,1,IF(State!H9=1,2,IF(State!I9=1,3,4)))</f>
        <v>2</v>
      </c>
      <c r="B8">
        <f>IF(State!G9=2,1,IF(State!H9=2,2,IF(State!I9=2,3,4)))</f>
        <v>1</v>
      </c>
      <c r="C8">
        <f>IF(State!G9=3,1,IF(State!H9=3,2,IF(State!I9=3,3,4)))</f>
        <v>3</v>
      </c>
      <c r="D8">
        <f>IF(State!G9=4,1,IF(State!H9=4,2,IF(State!I9=4,3,4)))</f>
        <v>4</v>
      </c>
      <c r="E8" t="str">
        <f>State!A9</f>
        <v>North Dakota</v>
      </c>
      <c r="F8" s="1">
        <f>MAX(State!L9:P9)</f>
        <v>200526</v>
      </c>
      <c r="G8" s="1">
        <f>LARGE(State!L9:P9,2)</f>
        <v>109047</v>
      </c>
      <c r="H8" s="1"/>
      <c r="I8" s="1">
        <f>State!C9-Graphs!F8-Graphs!G8-Graphs!H8</f>
        <v>8239</v>
      </c>
    </row>
    <row r="9" spans="1:16">
      <c r="A9">
        <f>IF(State!G10=1,1,IF(State!H10=1,2,IF(State!I10=1,3,4)))</f>
        <v>2</v>
      </c>
      <c r="B9">
        <f>IF(State!G10=2,1,IF(State!H10=2,2,IF(State!I10=2,3,4)))</f>
        <v>1</v>
      </c>
      <c r="C9">
        <f>IF(State!G10=3,1,IF(State!H10=3,2,IF(State!I10=3,3,4)))</f>
        <v>4</v>
      </c>
      <c r="D9">
        <f>IF(State!G10=4,1,IF(State!H10=4,2,IF(State!I10=4,3,4)))</f>
        <v>4</v>
      </c>
      <c r="E9" t="str">
        <f>State!A10</f>
        <v>Utah</v>
      </c>
      <c r="F9" s="1">
        <f>MAX(State!L10:P10)</f>
        <v>688592</v>
      </c>
      <c r="G9" s="1">
        <f>LARGE(State!L10:P10,2)</f>
        <v>277622</v>
      </c>
      <c r="H9" s="1"/>
      <c r="I9" s="1">
        <f>State!C10-Graphs!F9-Graphs!G9-Graphs!H9</f>
        <v>40310</v>
      </c>
    </row>
    <row r="10" spans="1:16">
      <c r="A10">
        <f>IF(State!G11=1,1,IF(State!H11=1,2,IF(State!I11=1,3,4)))</f>
        <v>1</v>
      </c>
      <c r="B10">
        <f>IF(State!G11=2,1,IF(State!H11=2,2,IF(State!I11=2,3,4)))</f>
        <v>2</v>
      </c>
      <c r="C10">
        <f>IF(State!G11=3,1,IF(State!H11=3,2,IF(State!I11=3,3,4)))</f>
        <v>3</v>
      </c>
      <c r="D10">
        <f>IF(State!G11=4,1,IF(State!H11=4,2,IF(State!I11=4,3,4)))</f>
        <v>4</v>
      </c>
      <c r="E10" t="str">
        <f>State!A11</f>
        <v>Vermont</v>
      </c>
      <c r="F10" s="1">
        <f>MAX(State!L11:P11)</f>
        <v>170598</v>
      </c>
      <c r="G10" s="1">
        <f>LARGE(State!L11:P11,2)</f>
        <v>110940</v>
      </c>
      <c r="H10" s="1"/>
      <c r="I10" s="1">
        <f>State!C11-Graphs!F10-Graphs!G10-Graphs!H10</f>
        <v>13723</v>
      </c>
    </row>
    <row r="11" spans="1:16">
      <c r="A11">
        <f>IF(State!G12=1,1,IF(State!H12=1,2,IF(State!I12=1,3,4)))</f>
        <v>1</v>
      </c>
      <c r="B11">
        <f>IF(State!G12=2,1,IF(State!H12=2,2,IF(State!I12=2,3,4)))</f>
        <v>2</v>
      </c>
      <c r="C11">
        <f>IF(State!G12=3,1,IF(State!H12=3,2,IF(State!I12=3,3,4)))</f>
        <v>4</v>
      </c>
      <c r="D11">
        <f>IF(State!G12=4,1,IF(State!H12=4,2,IF(State!I12=4,3,4)))</f>
        <v>4</v>
      </c>
      <c r="E11" t="str">
        <f>State!A12</f>
        <v>Washington</v>
      </c>
      <c r="F11" s="1">
        <f>MAX(State!L12:P12)</f>
        <v>1582802</v>
      </c>
      <c r="G11" s="1">
        <f>LARGE(State!L12:P12,2)</f>
        <v>1488245</v>
      </c>
      <c r="H11" s="1"/>
      <c r="I11" s="1">
        <f>State!C12-Graphs!F11-Graphs!G11-Graphs!H11</f>
        <v>0</v>
      </c>
    </row>
    <row r="12" spans="1:16">
      <c r="A12">
        <f>IF(State!G13=1,1,IF(State!H13=1,2,IF(State!I13=1,3,4)))</f>
        <v>1</v>
      </c>
      <c r="B12">
        <f>IF(State!G13=2,1,IF(State!H13=2,2,IF(State!I13=2,3,4)))</f>
        <v>2</v>
      </c>
      <c r="C12">
        <f>IF(State!G13=3,1,IF(State!H13=3,2,IF(State!I13=3,3,4)))</f>
        <v>4</v>
      </c>
      <c r="D12">
        <f>IF(State!G13=4,1,IF(State!H13=4,2,IF(State!I13=4,3,4)))</f>
        <v>4</v>
      </c>
      <c r="E12" t="str">
        <f>State!A13</f>
        <v>West Virginia</v>
      </c>
      <c r="F12" s="1">
        <f>MAX(State!L13:P13)</f>
        <v>335468</v>
      </c>
      <c r="G12" s="1">
        <f>LARGE(State!L13:P13,2)</f>
        <v>303291</v>
      </c>
      <c r="H12" s="1"/>
      <c r="I12" s="1">
        <f>State!C13-Graphs!F12-Graphs!G12-Graphs!H12</f>
        <v>25775</v>
      </c>
    </row>
    <row r="13" spans="1:16">
      <c r="A13">
        <f>IF(State!G14=1,1,IF(State!H14=1,2,IF(State!I14=1,3,4)))</f>
        <v>2</v>
      </c>
      <c r="B13">
        <f>IF(State!G14=2,1,IF(State!H14=2,2,IF(State!I14=2,3,4)))</f>
        <v>1</v>
      </c>
      <c r="C13">
        <f>IF(State!G14=3,1,IF(State!H14=3,2,IF(State!I14=3,3,4)))</f>
        <v>4</v>
      </c>
      <c r="D13">
        <f>IF(State!G14=4,1,IF(State!H14=4,2,IF(State!I14=4,3,4)))</f>
        <v>4</v>
      </c>
      <c r="E13" t="str">
        <f>State!A14</f>
        <v>Total</v>
      </c>
      <c r="F13" s="1">
        <f>MAX(State!L14:P14)</f>
        <v>8307906</v>
      </c>
      <c r="G13" s="1">
        <f>LARGE(State!L14:P14,2)</f>
        <v>7994029</v>
      </c>
      <c r="H13" s="1"/>
      <c r="I13" s="1">
        <f>State!C14-Graphs!F13-Graphs!G13-Graphs!H13</f>
        <v>405873</v>
      </c>
    </row>
    <row r="14" spans="1:16">
      <c r="K14" t="str">
        <f>E8</f>
        <v>North Dakota</v>
      </c>
      <c r="L14" t="str">
        <f>E9</f>
        <v>Utah</v>
      </c>
      <c r="M14" t="str">
        <f>E10</f>
        <v>Vermont</v>
      </c>
      <c r="N14" t="str">
        <f>E11</f>
        <v>Washington</v>
      </c>
      <c r="O14" t="str">
        <f>E12</f>
        <v>West Virginia</v>
      </c>
    </row>
    <row r="15" spans="1:16">
      <c r="F15" s="48"/>
      <c r="G15" s="48"/>
    </row>
    <row r="16" spans="1:16">
      <c r="F16" s="2" t="str">
        <f>State!N1</f>
        <v>Republican</v>
      </c>
      <c r="G16" s="2" t="str">
        <f>State!L1</f>
        <v>Democratic</v>
      </c>
      <c r="H16" s="2"/>
    </row>
    <row r="17" spans="5:5">
      <c r="E17" t="s">
        <v>489</v>
      </c>
    </row>
    <row r="35" spans="5:8">
      <c r="E35" t="s">
        <v>789</v>
      </c>
      <c r="G35" s="27" t="e">
        <f>#REF!</f>
        <v>#REF!</v>
      </c>
    </row>
    <row r="47" spans="5:8">
      <c r="F47" t="s">
        <v>800</v>
      </c>
    </row>
    <row r="48" spans="5:8">
      <c r="E48" s="2" t="str">
        <f>Statistics!E28</f>
        <v>Republican</v>
      </c>
      <c r="F48" s="5">
        <f>Statistics!C70</f>
        <v>4</v>
      </c>
      <c r="G48" s="2">
        <f>F48/SUM(F$48:F$51)</f>
        <v>0.36363636363636365</v>
      </c>
      <c r="H48" s="5"/>
    </row>
    <row r="49" spans="5:9">
      <c r="E49" s="2" t="str">
        <f>Statistics!A28</f>
        <v>Democratic</v>
      </c>
      <c r="F49" s="5">
        <f>Statistics!B70</f>
        <v>7</v>
      </c>
      <c r="G49" s="2">
        <f>F49/SUM(F$48:F$51)</f>
        <v>0.63636363636363635</v>
      </c>
      <c r="H49" s="5"/>
    </row>
    <row r="50" spans="5:9">
      <c r="E50" s="2" t="str">
        <f>Statistics!I28</f>
        <v>Independent</v>
      </c>
      <c r="F50" s="5">
        <f>Statistics!D70</f>
        <v>0</v>
      </c>
      <c r="G50" s="2">
        <f>F50/SUM(F$48:F$51)</f>
        <v>0</v>
      </c>
      <c r="H50" s="5"/>
    </row>
    <row r="51" spans="5:9">
      <c r="E51" t="s">
        <v>653</v>
      </c>
      <c r="F51" s="5">
        <f>Statistics!P70</f>
        <v>0</v>
      </c>
      <c r="G51" s="2">
        <f>F51/SUM(F$48:F$51)</f>
        <v>0</v>
      </c>
      <c r="H51" s="5"/>
    </row>
    <row r="54" spans="5:9">
      <c r="H54" s="2"/>
    </row>
    <row r="55" spans="5:9">
      <c r="H55" s="2"/>
    </row>
    <row r="56" spans="5:9">
      <c r="H56" s="2"/>
    </row>
    <row r="57" spans="5:9">
      <c r="H57" s="2"/>
    </row>
    <row r="58" spans="5:9">
      <c r="H58" s="2"/>
    </row>
    <row r="59" spans="5:9">
      <c r="F59" s="2" t="s">
        <v>781</v>
      </c>
      <c r="G59" s="2"/>
      <c r="I59" s="2"/>
    </row>
    <row r="60" spans="5:9">
      <c r="E60" s="2" t="str">
        <f>E48</f>
        <v>Republican</v>
      </c>
      <c r="F60" s="5" t="e">
        <f>Statistics!C75</f>
        <v>#REF!</v>
      </c>
      <c r="G60" s="2" t="e">
        <f>F60/SUM(F$60:F$63)</f>
        <v>#REF!</v>
      </c>
      <c r="I60" s="2"/>
    </row>
    <row r="61" spans="5:9">
      <c r="E61" s="2" t="str">
        <f>E49</f>
        <v>Democratic</v>
      </c>
      <c r="F61" s="5" t="e">
        <f>Statistics!B75</f>
        <v>#REF!</v>
      </c>
      <c r="G61" s="2" t="e">
        <f>F61/SUM(F$60:F$63)</f>
        <v>#REF!</v>
      </c>
      <c r="I61" s="2"/>
    </row>
    <row r="62" spans="5:9">
      <c r="E62" s="2" t="str">
        <f>E50</f>
        <v>Independent</v>
      </c>
      <c r="F62" s="5" t="e">
        <f>Statistics!D75</f>
        <v>#REF!</v>
      </c>
      <c r="G62" s="2" t="e">
        <f>F62/SUM(F$60:F$63)</f>
        <v>#REF!</v>
      </c>
    </row>
    <row r="63" spans="5:9">
      <c r="E63" s="2" t="str">
        <f>E51</f>
        <v>Other</v>
      </c>
      <c r="F63">
        <f>Statistics!P75</f>
        <v>0</v>
      </c>
      <c r="G63" s="2" t="e">
        <f>F63/SUM(F$60:F$63)</f>
        <v>#REF!</v>
      </c>
    </row>
    <row r="71" spans="5:7">
      <c r="F71" t="s">
        <v>929</v>
      </c>
    </row>
    <row r="72" spans="5:7">
      <c r="E72" s="2" t="str">
        <f>E48</f>
        <v>Republican</v>
      </c>
      <c r="F72" s="5">
        <f>Statistics!C80</f>
        <v>396</v>
      </c>
      <c r="G72" s="2">
        <f>F72/SUM(F$72:F$75)</f>
        <v>0.69964664310954061</v>
      </c>
    </row>
    <row r="73" spans="5:7">
      <c r="E73" s="2" t="str">
        <f>E49</f>
        <v>Democratic</v>
      </c>
      <c r="F73" s="5">
        <f>Statistics!B80</f>
        <v>170</v>
      </c>
      <c r="G73" s="2">
        <f>F73/SUM(F$72:F$75)</f>
        <v>0.30035335689045939</v>
      </c>
    </row>
    <row r="74" spans="5:7">
      <c r="E74" s="2" t="str">
        <f>E50</f>
        <v>Independent</v>
      </c>
      <c r="F74" s="5">
        <f>Statistics!D80</f>
        <v>0</v>
      </c>
      <c r="G74" s="2">
        <f>F74/SUM(F$72:F$75)</f>
        <v>0</v>
      </c>
    </row>
    <row r="75" spans="5:7">
      <c r="E75" s="2" t="str">
        <f>E51</f>
        <v>Other</v>
      </c>
      <c r="F75" s="5">
        <v>0</v>
      </c>
      <c r="G75" s="2">
        <f>F75/SUM(F$72:F$75)</f>
        <v>0</v>
      </c>
    </row>
    <row r="99" spans="11:12">
      <c r="K99" s="2"/>
    </row>
    <row r="100" spans="11:12">
      <c r="K100" s="5"/>
    </row>
    <row r="101" spans="11:12">
      <c r="K101" s="5"/>
    </row>
    <row r="102" spans="11:12">
      <c r="K102" s="5"/>
    </row>
    <row r="104" spans="11:12">
      <c r="L104" s="2"/>
    </row>
    <row r="105" spans="11:12">
      <c r="L105" s="2"/>
    </row>
  </sheetData>
  <phoneticPr fontId="8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T18"/>
  <sheetViews>
    <sheetView workbookViewId="0">
      <selection activeCell="H93" sqref="H93"/>
    </sheetView>
  </sheetViews>
  <sheetFormatPr baseColWidth="10" defaultRowHeight="13" x14ac:dyDescent="0"/>
  <cols>
    <col min="1" max="1" width="4.7109375" style="54" customWidth="1"/>
    <col min="2" max="2" width="12.7109375" style="54" customWidth="1"/>
    <col min="3" max="3" width="12.7109375" style="55" customWidth="1"/>
    <col min="4" max="4" width="5.7109375" style="72" customWidth="1"/>
    <col min="5" max="5" width="12.7109375" style="75" customWidth="1"/>
    <col min="6" max="6" width="8.7109375" style="74" customWidth="1"/>
    <col min="7" max="7" width="4.7109375" style="74" customWidth="1"/>
    <col min="8" max="8" width="4.7109375" style="54" customWidth="1"/>
    <col min="9" max="9" width="12.7109375" style="74" customWidth="1"/>
    <col min="10" max="10" width="12.7109375" style="55" customWidth="1"/>
    <col min="11" max="11" width="5.7109375" style="72" customWidth="1"/>
    <col min="12" max="12" width="12.7109375" style="54" customWidth="1"/>
    <col min="13" max="13" width="8.7109375" style="54" customWidth="1"/>
    <col min="14" max="14" width="5.28515625" style="54" customWidth="1"/>
    <col min="15" max="15" width="4.7109375" style="54" customWidth="1"/>
    <col min="16" max="16" width="12.7109375" style="54" customWidth="1"/>
    <col min="17" max="17" width="12.7109375" style="55" customWidth="1"/>
    <col min="18" max="18" width="5.7109375" style="72" customWidth="1"/>
    <col min="19" max="19" width="12.7109375" style="54" customWidth="1"/>
    <col min="20" max="20" width="8.7109375" style="54" customWidth="1"/>
    <col min="21" max="16384" width="10.7109375" style="54"/>
  </cols>
  <sheetData>
    <row r="1" spans="1:20">
      <c r="A1" s="54" t="s">
        <v>516</v>
      </c>
      <c r="B1" s="72" t="s">
        <v>978</v>
      </c>
      <c r="C1" s="76" t="s">
        <v>489</v>
      </c>
      <c r="D1" s="72" t="s">
        <v>281</v>
      </c>
      <c r="E1" s="127" t="str">
        <f>State!L2</f>
        <v>Democratic</v>
      </c>
      <c r="F1" s="127"/>
      <c r="G1" s="70"/>
      <c r="H1" s="54" t="s">
        <v>516</v>
      </c>
      <c r="I1" s="72" t="s">
        <v>978</v>
      </c>
      <c r="J1" s="76" t="s">
        <v>489</v>
      </c>
      <c r="K1" s="72" t="s">
        <v>281</v>
      </c>
      <c r="L1" s="128" t="str">
        <f>State!N2</f>
        <v>Republican</v>
      </c>
      <c r="M1" s="129"/>
      <c r="N1" s="71"/>
      <c r="O1" s="54" t="s">
        <v>516</v>
      </c>
      <c r="P1" s="72" t="s">
        <v>978</v>
      </c>
      <c r="Q1" s="76" t="s">
        <v>489</v>
      </c>
      <c r="R1" s="72" t="s">
        <v>281</v>
      </c>
      <c r="S1" s="130" t="str">
        <f>State!P2</f>
        <v>Independent</v>
      </c>
      <c r="T1" s="131"/>
    </row>
    <row r="2" spans="1:20">
      <c r="A2" s="54">
        <v>1</v>
      </c>
      <c r="B2" s="73" t="str">
        <f>VLOOKUP(F2,State!M$3:AY$13,39,0)</f>
        <v>Delaware</v>
      </c>
      <c r="C2" s="55">
        <f>VLOOKUP(B2,State!$A$3:$C$14,3,0)</f>
        <v>398033</v>
      </c>
      <c r="D2" s="72" t="str">
        <f>IF(VLOOKUP(B2,State!$A$3:$G$14,7,0)=1,"•","")</f>
        <v>•</v>
      </c>
      <c r="E2" s="55">
        <f>VLOOKUP(B2,State!$A$3:$L$14,12,0)</f>
        <v>275993</v>
      </c>
      <c r="F2" s="74">
        <f>MAX(State!M3:M13)</f>
        <v>0.69339225642095004</v>
      </c>
      <c r="H2" s="54">
        <v>1</v>
      </c>
      <c r="I2" s="73" t="str">
        <f>VLOOKUP(M2,State!O$3:AY$13,37,0)</f>
        <v>Utah</v>
      </c>
      <c r="J2" s="55">
        <f>VLOOKUP(I2,State!$A$3:$C$14,3,0)</f>
        <v>1006524</v>
      </c>
      <c r="K2" s="72" t="str">
        <f>IF(VLOOKUP(I2,State!$A$3:$H$14,8,0)=1,"•","")</f>
        <v>•</v>
      </c>
      <c r="L2" s="55">
        <f>VLOOKUP(I2,State!$A$3:$N$14,14,0)</f>
        <v>688592</v>
      </c>
      <c r="M2" s="74">
        <f>MAX(State!O3:O13)</f>
        <v>0.68412874407366342</v>
      </c>
      <c r="N2" s="74"/>
      <c r="O2" s="54">
        <v>1</v>
      </c>
      <c r="P2" s="73" t="str">
        <f>VLOOKUP(T2,State!Q$3:AY$13,35,0)</f>
        <v>Vermont</v>
      </c>
      <c r="Q2" s="55">
        <f>VLOOKUP(P2,State!$A$3:$C$14,3,0)</f>
        <v>295261</v>
      </c>
      <c r="R2" s="72" t="str">
        <f>IF(VLOOKUP(P2,State!$A$3:$I$14,9,0)=1,"•","")</f>
        <v/>
      </c>
      <c r="S2" s="55">
        <f>VLOOKUP(P2,State!$A$3:$P$14,16,0)</f>
        <v>5868</v>
      </c>
      <c r="T2" s="74">
        <f>MAX(State!Q3:Q13)</f>
        <v>1.9873942037722556E-2</v>
      </c>
    </row>
    <row r="3" spans="1:20">
      <c r="A3" s="54">
        <v>2</v>
      </c>
      <c r="B3" s="73" t="str">
        <f>VLOOKUP(F3,State!M$3:AY$13,39,0)</f>
        <v>Vermont</v>
      </c>
      <c r="C3" s="55">
        <f>VLOOKUP(B3,State!$A$3:$C$14,3,0)</f>
        <v>295261</v>
      </c>
      <c r="D3" s="72" t="str">
        <f>IF(VLOOKUP(B3,State!$A$3:$G$14,7,0)=1,"•","")</f>
        <v>•</v>
      </c>
      <c r="E3" s="55">
        <f>VLOOKUP(B3,State!$A$3:$L$14,12,0)</f>
        <v>170598</v>
      </c>
      <c r="F3" s="74">
        <f>LARGE(State!M$3:M$13,2)</f>
        <v>0.5777871103870813</v>
      </c>
      <c r="H3" s="54">
        <v>2</v>
      </c>
      <c r="I3" s="73" t="str">
        <f>VLOOKUP(M3,State!O$3:AY$13,37,0)</f>
        <v>North Dakota</v>
      </c>
      <c r="J3" s="55">
        <f>VLOOKUP(I3,State!$A$3:$C$14,3,0)</f>
        <v>317812</v>
      </c>
      <c r="K3" s="72" t="str">
        <f>IF(VLOOKUP(I3,State!$A$3:$H$14,8,0)=1,"•","")</f>
        <v>•</v>
      </c>
      <c r="L3" s="55">
        <f>VLOOKUP(I3,State!$A$3:$N$14,14,0)</f>
        <v>200526</v>
      </c>
      <c r="M3" s="74">
        <f>LARGE(State!O$3:O$13,2)</f>
        <v>0.63095792481089452</v>
      </c>
      <c r="N3" s="74"/>
      <c r="O3" s="54">
        <v>2</v>
      </c>
      <c r="P3" s="73" t="str">
        <f>VLOOKUP(T3,State!Q$3:AY$13,35,0)</f>
        <v>North Dakota</v>
      </c>
      <c r="Q3" s="55">
        <f>VLOOKUP(P3,State!$A$3:$C$14,3,0)</f>
        <v>317812</v>
      </c>
      <c r="R3" s="72" t="str">
        <f>IF(VLOOKUP(P3,State!$A$3:$I$14,9,0)=1,"•","")</f>
        <v/>
      </c>
      <c r="S3" s="55">
        <f>VLOOKUP(P3,State!$A$3:$P$14,16,0)</f>
        <v>5356</v>
      </c>
      <c r="T3" s="74">
        <f>LARGE(State!Q$3:Q$13,2)</f>
        <v>1.6852730545102137E-2</v>
      </c>
    </row>
    <row r="4" spans="1:20">
      <c r="A4" s="54">
        <v>3</v>
      </c>
      <c r="B4" s="73" t="str">
        <f>VLOOKUP(F4,State!M$3:AY$13,39,0)</f>
        <v>Missouri</v>
      </c>
      <c r="C4" s="55">
        <f>VLOOKUP(B4,State!$A$3:$C$14,3,0)</f>
        <v>2727883</v>
      </c>
      <c r="D4" s="72" t="str">
        <f>IF(VLOOKUP(B4,State!$A$3:$G$14,7,0)=1,"•","")</f>
        <v>•</v>
      </c>
      <c r="E4" s="55">
        <f>VLOOKUP(B4,State!$A$3:$L$14,12,0)</f>
        <v>1494056</v>
      </c>
      <c r="F4" s="74">
        <f>LARGE(State!M$3:M$13,3)</f>
        <v>0.54769797678272858</v>
      </c>
      <c r="H4" s="54">
        <v>3</v>
      </c>
      <c r="I4" s="73" t="str">
        <f>VLOOKUP(M4,State!O$3:AY$13,37,0)</f>
        <v>North Carolina</v>
      </c>
      <c r="J4" s="55">
        <f>VLOOKUP(I4,State!$A$3:$C$14,3,0)</f>
        <v>4468295</v>
      </c>
      <c r="K4" s="72" t="str">
        <f>IF(VLOOKUP(I4,State!$A$3:$H$14,8,0)=1,"•","")</f>
        <v>•</v>
      </c>
      <c r="L4" s="55">
        <f>VLOOKUP(I4,State!$A$3:$N$14,14,0)</f>
        <v>2440707</v>
      </c>
      <c r="M4" s="74">
        <f>LARGE(State!O$3:O$13,3)</f>
        <v>0.54622781172684431</v>
      </c>
      <c r="N4" s="74"/>
      <c r="O4" s="54">
        <v>3</v>
      </c>
      <c r="P4" s="73" t="str">
        <f>VLOOKUP(T4,State!Q$3:AY$13,35,0)</f>
        <v>Delaware</v>
      </c>
      <c r="Q4" s="55">
        <f>VLOOKUP(P4,State!$A$3:$C$14,3,0)</f>
        <v>398033</v>
      </c>
      <c r="R4" s="72" t="str">
        <f>IF(VLOOKUP(P4,State!$A$3:$I$14,9,0)=1,"•","")</f>
        <v/>
      </c>
      <c r="S4" s="55">
        <f>VLOOKUP(P4,State!$A$3:$P$14,16,0)</f>
        <v>0</v>
      </c>
      <c r="T4" s="74">
        <f>LARGE(State!Q$3:Q$13,3)</f>
        <v>0</v>
      </c>
    </row>
    <row r="5" spans="1:20">
      <c r="A5" s="54">
        <v>4</v>
      </c>
      <c r="B5" s="73" t="str">
        <f>VLOOKUP(F5,State!M$3:AY$13,39,0)</f>
        <v>New Hampshire</v>
      </c>
      <c r="C5" s="55">
        <f>VLOOKUP(B5,State!$A$3:$C$14,3,0)</f>
        <v>693877</v>
      </c>
      <c r="D5" s="72" t="str">
        <f>IF(VLOOKUP(B5,State!$A$3:$G$14,7,0)=1,"•","")</f>
        <v>•</v>
      </c>
      <c r="E5" s="55">
        <f>VLOOKUP(B5,State!$A$3:$L$14,12,0)</f>
        <v>378934</v>
      </c>
      <c r="F5" s="74">
        <f>LARGE(State!M$3:M$13,4)</f>
        <v>0.54611119838242228</v>
      </c>
      <c r="H5" s="54">
        <v>4</v>
      </c>
      <c r="I5" s="73" t="str">
        <f>VLOOKUP(M5,State!O$3:AY$13,37,0)</f>
        <v>Indiana</v>
      </c>
      <c r="J5" s="55">
        <f>VLOOKUP(I5,State!$A$3:$C$14,3,0)</f>
        <v>2581053</v>
      </c>
      <c r="K5" s="72" t="str">
        <f>IF(VLOOKUP(I5,State!$A$3:$H$14,8,0)=1,"•","")</f>
        <v>•</v>
      </c>
      <c r="L5" s="55">
        <f>VLOOKUP(I5,State!$A$3:$N$14,14,0)</f>
        <v>1277642</v>
      </c>
      <c r="M5" s="74">
        <f>LARGE(State!O$3:O$13,4)</f>
        <v>0.49500804516606206</v>
      </c>
      <c r="N5" s="74"/>
      <c r="O5" s="54">
        <v>4</v>
      </c>
      <c r="P5" s="73" t="str">
        <f>VLOOKUP(T5,State!Q$3:AY$13,35,0)</f>
        <v>Delaware</v>
      </c>
      <c r="Q5" s="55">
        <f>VLOOKUP(P5,State!$A$3:$C$14,3,0)</f>
        <v>398033</v>
      </c>
      <c r="R5" s="72" t="str">
        <f>IF(VLOOKUP(P5,State!$A$3:$I$14,9,0)=1,"•","")</f>
        <v/>
      </c>
      <c r="S5" s="55">
        <f>VLOOKUP(P5,State!$A$3:$P$14,16,0)</f>
        <v>0</v>
      </c>
      <c r="T5" s="74">
        <f>LARGE(State!Q$3:Q$13,4)</f>
        <v>0</v>
      </c>
    </row>
    <row r="6" spans="1:20">
      <c r="A6" s="54">
        <v>5</v>
      </c>
      <c r="B6" s="73" t="str">
        <f>VLOOKUP(F6,State!M$3:AY$13,39,0)</f>
        <v>Washington</v>
      </c>
      <c r="C6" s="55">
        <f>VLOOKUP(B6,State!$A$3:$C$14,3,0)</f>
        <v>3071047</v>
      </c>
      <c r="D6" s="72" t="str">
        <f>IF(VLOOKUP(B6,State!$A$3:$G$14,7,0)=1,"•","")</f>
        <v>•</v>
      </c>
      <c r="E6" s="55">
        <f>VLOOKUP(B6,State!$A$3:$L$14,12,0)</f>
        <v>1582802</v>
      </c>
      <c r="F6" s="74">
        <f>LARGE(State!M$3:M$13,5)</f>
        <v>0.51539491254936831</v>
      </c>
      <c r="H6" s="54">
        <v>5</v>
      </c>
      <c r="I6" s="73" t="str">
        <f>VLOOKUP(M6,State!O$3:AY$13,37,0)</f>
        <v>Washington</v>
      </c>
      <c r="J6" s="55">
        <f>VLOOKUP(I6,State!$A$3:$C$14,3,0)</f>
        <v>3071047</v>
      </c>
      <c r="K6" s="72" t="str">
        <f>IF(VLOOKUP(I6,State!$A$3:$H$14,8,0)=1,"•","")</f>
        <v/>
      </c>
      <c r="L6" s="55">
        <f>VLOOKUP(I6,State!$A$3:$N$14,14,0)</f>
        <v>1488245</v>
      </c>
      <c r="M6" s="74">
        <f>LARGE(State!O$3:O$13,5)</f>
        <v>0.48460508745063163</v>
      </c>
      <c r="N6" s="74"/>
      <c r="O6" s="54">
        <v>5</v>
      </c>
      <c r="P6" s="73" t="str">
        <f>VLOOKUP(T6,State!Q$3:AY$13,35,0)</f>
        <v>Delaware</v>
      </c>
      <c r="Q6" s="55">
        <f>VLOOKUP(P6,State!$A$3:$C$14,3,0)</f>
        <v>398033</v>
      </c>
      <c r="R6" s="72" t="str">
        <f>IF(VLOOKUP(P6,State!$A$3:$I$14,9,0)=1,"•","")</f>
        <v/>
      </c>
      <c r="S6" s="55">
        <f>VLOOKUP(P6,State!$A$3:$P$14,16,0)</f>
        <v>0</v>
      </c>
      <c r="T6" s="74">
        <f>LARGE(State!Q$3:Q$13,5)</f>
        <v>0</v>
      </c>
    </row>
    <row r="7" spans="1:20">
      <c r="A7" s="54">
        <v>6</v>
      </c>
      <c r="B7" s="73" t="str">
        <f>VLOOKUP(F7,State!M$3:AY$13,39,0)</f>
        <v>West Virginia</v>
      </c>
      <c r="C7" s="55">
        <f>VLOOKUP(B7,State!$A$3:$C$14,3,0)</f>
        <v>664534</v>
      </c>
      <c r="D7" s="72" t="str">
        <f>IF(VLOOKUP(B7,State!$A$3:$G$14,7,0)=1,"•","")</f>
        <v>•</v>
      </c>
      <c r="E7" s="55">
        <f>VLOOKUP(B7,State!$A$3:$L$14,12,0)</f>
        <v>335468</v>
      </c>
      <c r="F7" s="74">
        <f>LARGE(State!M$3:M$13,6)</f>
        <v>0.50481690929282774</v>
      </c>
      <c r="H7" s="54">
        <v>6</v>
      </c>
      <c r="I7" s="73" t="str">
        <f>VLOOKUP(M7,State!O$3:AY$13,37,0)</f>
        <v>Montana</v>
      </c>
      <c r="J7" s="55">
        <f>VLOOKUP(I7,State!$A$3:$C$14,3,0)</f>
        <v>483489</v>
      </c>
      <c r="K7" s="72" t="str">
        <f>IF(VLOOKUP(I7,State!$A$3:$H$14,8,0)=1,"•","")</f>
        <v/>
      </c>
      <c r="L7" s="55">
        <f>VLOOKUP(I7,State!$A$3:$N$14,14,0)</f>
        <v>228879</v>
      </c>
      <c r="M7" s="74">
        <f>LARGE(State!O$3:O$13,6)</f>
        <v>0.47339029429831908</v>
      </c>
      <c r="N7" s="74"/>
      <c r="O7" s="54">
        <v>6</v>
      </c>
      <c r="P7" s="73" t="str">
        <f>VLOOKUP(T7,State!Q$3:AY$13,35,0)</f>
        <v>Delaware</v>
      </c>
      <c r="Q7" s="55">
        <f>VLOOKUP(P7,State!$A$3:$C$14,3,0)</f>
        <v>398033</v>
      </c>
      <c r="R7" s="72" t="str">
        <f>IF(VLOOKUP(P7,State!$A$3:$I$14,9,0)=1,"•","")</f>
        <v/>
      </c>
      <c r="S7" s="55">
        <f>VLOOKUP(P7,State!$A$3:$P$14,16,0)</f>
        <v>0</v>
      </c>
      <c r="T7" s="74">
        <f>LARGE(State!Q$3:Q$13,6)</f>
        <v>0</v>
      </c>
    </row>
    <row r="8" spans="1:20">
      <c r="A8" s="54">
        <v>7</v>
      </c>
      <c r="B8" s="73" t="str">
        <f>VLOOKUP(F8,State!M$3:AY$13,39,0)</f>
        <v>Montana</v>
      </c>
      <c r="C8" s="55">
        <f>VLOOKUP(B8,State!$A$3:$C$14,3,0)</f>
        <v>483489</v>
      </c>
      <c r="D8" s="72" t="str">
        <f>IF(VLOOKUP(B8,State!$A$3:$G$14,7,0)=1,"•","")</f>
        <v>•</v>
      </c>
      <c r="E8" s="55">
        <f>VLOOKUP(B8,State!$A$3:$L$14,12,0)</f>
        <v>236450</v>
      </c>
      <c r="F8" s="74">
        <f>LARGE(State!M$3:M$13,7)</f>
        <v>0.48904938892094751</v>
      </c>
      <c r="H8" s="54">
        <v>7</v>
      </c>
      <c r="I8" s="73" t="str">
        <f>VLOOKUP(M8,State!O$3:AY$13,37,0)</f>
        <v>West Virginia</v>
      </c>
      <c r="J8" s="55">
        <f>VLOOKUP(I8,State!$A$3:$C$14,3,0)</f>
        <v>664534</v>
      </c>
      <c r="K8" s="72" t="str">
        <f>IF(VLOOKUP(I8,State!$A$3:$H$14,8,0)=1,"•","")</f>
        <v/>
      </c>
      <c r="L8" s="55">
        <f>VLOOKUP(I8,State!$A$3:$N$14,14,0)</f>
        <v>303291</v>
      </c>
      <c r="M8" s="74">
        <f>LARGE(State!O$3:O$13,7)</f>
        <v>0.45639651244330615</v>
      </c>
      <c r="N8" s="74"/>
      <c r="O8" s="54">
        <v>7</v>
      </c>
      <c r="P8" s="73" t="str">
        <f>VLOOKUP(T8,State!Q$3:AY$13,35,0)</f>
        <v>Delaware</v>
      </c>
      <c r="Q8" s="55">
        <f>VLOOKUP(P8,State!$A$3:$C$14,3,0)</f>
        <v>398033</v>
      </c>
      <c r="R8" s="72" t="str">
        <f>IF(VLOOKUP(P8,State!$A$3:$I$14,9,0)=1,"•","")</f>
        <v/>
      </c>
      <c r="S8" s="55">
        <f>VLOOKUP(P8,State!$A$3:$P$14,16,0)</f>
        <v>0</v>
      </c>
      <c r="T8" s="74">
        <f>LARGE(State!Q$3:Q$13,7)</f>
        <v>0</v>
      </c>
    </row>
    <row r="9" spans="1:20">
      <c r="A9" s="54">
        <v>8</v>
      </c>
      <c r="B9" s="73" t="str">
        <f>VLOOKUP(F9,State!M$3:AY$13,39,0)</f>
        <v>Indiana</v>
      </c>
      <c r="C9" s="55">
        <f>VLOOKUP(B9,State!$A$3:$C$14,3,0)</f>
        <v>2581053</v>
      </c>
      <c r="D9" s="72" t="str">
        <f>IF(VLOOKUP(B9,State!$A$3:$G$14,7,0)=1,"•","")</f>
        <v/>
      </c>
      <c r="E9" s="55">
        <f>VLOOKUP(B9,State!$A$3:$L$14,12,0)</f>
        <v>1201479</v>
      </c>
      <c r="F9" s="74">
        <f>LARGE(State!M$3:M$13,8)</f>
        <v>0.46549954611548078</v>
      </c>
      <c r="H9" s="54">
        <v>8</v>
      </c>
      <c r="I9" s="73" t="str">
        <f>VLOOKUP(M9,State!O$3:AY$13,37,0)</f>
        <v>Missouri</v>
      </c>
      <c r="J9" s="55">
        <f>VLOOKUP(I9,State!$A$3:$C$14,3,0)</f>
        <v>2727883</v>
      </c>
      <c r="K9" s="72" t="str">
        <f>IF(VLOOKUP(I9,State!$A$3:$H$14,8,0)=1,"•","")</f>
        <v/>
      </c>
      <c r="L9" s="55">
        <f>VLOOKUP(I9,State!$A$3:$N$14,14,0)</f>
        <v>1160265</v>
      </c>
      <c r="M9" s="74">
        <f>LARGE(State!O$3:O$13,8)</f>
        <v>0.42533532413230335</v>
      </c>
      <c r="N9" s="74"/>
      <c r="O9" s="54">
        <v>8</v>
      </c>
      <c r="P9" s="73" t="str">
        <f>VLOOKUP(T9,State!Q$3:AY$13,35,0)</f>
        <v>Delaware</v>
      </c>
      <c r="Q9" s="55">
        <f>VLOOKUP(P9,State!$A$3:$C$14,3,0)</f>
        <v>398033</v>
      </c>
      <c r="R9" s="72" t="str">
        <f>IF(VLOOKUP(P9,State!$A$3:$I$14,9,0)=1,"•","")</f>
        <v/>
      </c>
      <c r="S9" s="55">
        <f>VLOOKUP(P9,State!$A$3:$P$14,16,0)</f>
        <v>0</v>
      </c>
      <c r="T9" s="74">
        <f>LARGE(State!Q$3:Q$13,8)</f>
        <v>0</v>
      </c>
    </row>
    <row r="10" spans="1:20">
      <c r="A10" s="54">
        <v>9</v>
      </c>
      <c r="B10" s="73" t="str">
        <f>VLOOKUP(F10,State!M$3:AY$13,39,0)</f>
        <v>North Carolina</v>
      </c>
      <c r="C10" s="55">
        <f>VLOOKUP(B10,State!$A$3:$C$14,3,0)</f>
        <v>4468295</v>
      </c>
      <c r="D10" s="72" t="str">
        <f>IF(VLOOKUP(B10,State!$A$3:$G$14,7,0)=1,"•","")</f>
        <v/>
      </c>
      <c r="E10" s="55">
        <f>VLOOKUP(B10,State!$A$3:$L$14,12,0)</f>
        <v>1931580</v>
      </c>
      <c r="F10" s="74">
        <f>LARGE(State!M$3:M$13,9)</f>
        <v>0.43228569286495183</v>
      </c>
      <c r="H10" s="54">
        <v>9</v>
      </c>
      <c r="I10" s="73" t="str">
        <f>VLOOKUP(M10,State!O$3:AY$13,37,0)</f>
        <v>New Hampshire</v>
      </c>
      <c r="J10" s="55">
        <f>VLOOKUP(I10,State!$A$3:$C$14,3,0)</f>
        <v>693877</v>
      </c>
      <c r="K10" s="72" t="str">
        <f>IF(VLOOKUP(I10,State!$A$3:$H$14,8,0)=1,"•","")</f>
        <v/>
      </c>
      <c r="L10" s="55">
        <f>VLOOKUP(I10,State!$A$3:$N$14,14,0)</f>
        <v>295026</v>
      </c>
      <c r="M10" s="74">
        <f>LARGE(State!O$3:O$13,9)</f>
        <v>0.42518486705857089</v>
      </c>
      <c r="N10" s="74"/>
      <c r="O10" s="54">
        <v>9</v>
      </c>
      <c r="P10" s="73" t="str">
        <f>VLOOKUP(T10,State!Q$3:AY$13,35,0)</f>
        <v>Delaware</v>
      </c>
      <c r="Q10" s="55">
        <f>VLOOKUP(P10,State!$A$3:$C$14,3,0)</f>
        <v>398033</v>
      </c>
      <c r="R10" s="72" t="str">
        <f>IF(VLOOKUP(P10,State!$A$3:$I$14,9,0)=1,"•","")</f>
        <v/>
      </c>
      <c r="S10" s="55">
        <f>VLOOKUP(P10,State!$A$3:$P$14,16,0)</f>
        <v>0</v>
      </c>
      <c r="T10" s="74">
        <f>LARGE(State!Q$3:Q$13,9)</f>
        <v>0</v>
      </c>
    </row>
    <row r="11" spans="1:20">
      <c r="A11" s="54">
        <v>10</v>
      </c>
      <c r="B11" s="73" t="str">
        <f>VLOOKUP(F11,State!M$3:AY$13,39,0)</f>
        <v>North Dakota</v>
      </c>
      <c r="C11" s="55">
        <f>VLOOKUP(B11,State!$A$3:$C$14,3,0)</f>
        <v>317812</v>
      </c>
      <c r="D11" s="72" t="str">
        <f>IF(VLOOKUP(B11,State!$A$3:$G$14,7,0)=1,"•","")</f>
        <v/>
      </c>
      <c r="E11" s="55">
        <f>VLOOKUP(B11,State!$A$3:$L$14,12,0)</f>
        <v>109047</v>
      </c>
      <c r="F11" s="74">
        <f>LARGE(State!M$3:M$13,10)</f>
        <v>0.34311794394170136</v>
      </c>
      <c r="H11" s="54">
        <v>10</v>
      </c>
      <c r="I11" s="73" t="str">
        <f>VLOOKUP(M11,State!O$3:AY$13,37,0)</f>
        <v>Vermont</v>
      </c>
      <c r="J11" s="55">
        <f>VLOOKUP(I11,State!$A$3:$C$14,3,0)</f>
        <v>295261</v>
      </c>
      <c r="K11" s="72" t="str">
        <f>IF(VLOOKUP(I11,State!$A$3:$H$14,8,0)=1,"•","")</f>
        <v/>
      </c>
      <c r="L11" s="55">
        <f>VLOOKUP(I11,State!$A$3:$N$14,14,0)</f>
        <v>110940</v>
      </c>
      <c r="M11" s="74">
        <f>LARGE(State!O$3:O$13,10)</f>
        <v>0.37573536633690191</v>
      </c>
      <c r="N11" s="74"/>
      <c r="O11" s="54">
        <v>10</v>
      </c>
      <c r="P11" s="73" t="str">
        <f>VLOOKUP(T11,State!Q$3:AY$13,35,0)</f>
        <v>Delaware</v>
      </c>
      <c r="Q11" s="55">
        <f>VLOOKUP(P11,State!$A$3:$C$14,3,0)</f>
        <v>398033</v>
      </c>
      <c r="R11" s="72" t="str">
        <f>IF(VLOOKUP(P11,State!$A$3:$I$14,9,0)=1,"•","")</f>
        <v/>
      </c>
      <c r="S11" s="55">
        <f>VLOOKUP(P11,State!$A$3:$P$14,16,0)</f>
        <v>0</v>
      </c>
      <c r="T11" s="74">
        <f>LARGE(State!Q$3:Q$13,10)</f>
        <v>0</v>
      </c>
    </row>
    <row r="12" spans="1:20">
      <c r="A12" s="54">
        <v>11</v>
      </c>
      <c r="B12" s="73" t="str">
        <f>VLOOKUP(F12,State!M$3:AY$13,39,0)</f>
        <v>Utah</v>
      </c>
      <c r="C12" s="55">
        <f>VLOOKUP(B12,State!$A$3:$C$14,3,0)</f>
        <v>1006524</v>
      </c>
      <c r="D12" s="72" t="str">
        <f>IF(VLOOKUP(B12,State!$A$3:$G$14,7,0)=1,"•","")</f>
        <v/>
      </c>
      <c r="E12" s="55">
        <f>VLOOKUP(B12,State!$A$3:$L$14,12,0)</f>
        <v>277622</v>
      </c>
      <c r="F12" s="74">
        <f>LARGE(State!M$3:M$13,11)</f>
        <v>0.27582253378955696</v>
      </c>
      <c r="H12" s="54">
        <v>11</v>
      </c>
      <c r="I12" s="73" t="str">
        <f>VLOOKUP(M12,State!O$3:AY$13,37,0)</f>
        <v>Delaware</v>
      </c>
      <c r="J12" s="55">
        <f>VLOOKUP(I12,State!$A$3:$C$14,3,0)</f>
        <v>398033</v>
      </c>
      <c r="K12" s="72" t="str">
        <f>IF(VLOOKUP(I12,State!$A$3:$H$14,8,0)=1,"•","")</f>
        <v/>
      </c>
      <c r="L12" s="55">
        <f>VLOOKUP(I12,State!$A$3:$N$14,14,0)</f>
        <v>113793</v>
      </c>
      <c r="M12" s="74">
        <f>LARGE(State!O$3:O$13,11)</f>
        <v>0.28588835599058371</v>
      </c>
      <c r="N12" s="74"/>
      <c r="O12" s="54">
        <v>11</v>
      </c>
      <c r="P12" s="73" t="str">
        <f>VLOOKUP(T12,State!Q$3:AY$13,35,0)</f>
        <v>Delaware</v>
      </c>
      <c r="Q12" s="55">
        <f>VLOOKUP(P12,State!$A$3:$C$14,3,0)</f>
        <v>398033</v>
      </c>
      <c r="R12" s="72" t="str">
        <f>IF(VLOOKUP(P12,State!$A$3:$I$14,9,0)=1,"•","")</f>
        <v/>
      </c>
      <c r="S12" s="55">
        <f>VLOOKUP(P12,State!$A$3:$P$14,16,0)</f>
        <v>0</v>
      </c>
      <c r="T12" s="74">
        <f>LARGE(State!Q$3:Q$13,11)</f>
        <v>0</v>
      </c>
    </row>
    <row r="13" spans="1:20">
      <c r="B13" s="73" t="s">
        <v>144</v>
      </c>
      <c r="C13" s="55">
        <f>VLOOKUP(B13,State!$A$3:$C$14,3,0)</f>
        <v>16707808</v>
      </c>
      <c r="D13" s="72" t="str">
        <f>IF(VLOOKUP(B13,State!$A$3:$G$14,7,0)=1,"•","")</f>
        <v/>
      </c>
      <c r="E13" s="55">
        <f>VLOOKUP(B13,State!$A$3:$L$14,12,0)</f>
        <v>7994029</v>
      </c>
      <c r="F13" s="74">
        <f>State!M14</f>
        <v>0.47846066940678272</v>
      </c>
      <c r="I13" s="73" t="s">
        <v>144</v>
      </c>
      <c r="J13" s="55">
        <f>VLOOKUP(I13,State!$A$3:$C$14,3,0)</f>
        <v>16707808</v>
      </c>
      <c r="K13" s="72" t="str">
        <f>IF(VLOOKUP(I13,State!$A$3:$H$14,8,0)=1,"•","")</f>
        <v>•</v>
      </c>
      <c r="L13" s="55">
        <f>VLOOKUP(I13,State!$A$3:$N$14,14,0)</f>
        <v>8307906</v>
      </c>
      <c r="M13" s="74">
        <f>State!O14</f>
        <v>0.49724691593295783</v>
      </c>
      <c r="N13" s="74"/>
      <c r="P13" s="73" t="s">
        <v>144</v>
      </c>
      <c r="Q13" s="55">
        <f>VLOOKUP(P13,State!$A$3:$C$14,3,0)</f>
        <v>16707808</v>
      </c>
      <c r="R13" s="72" t="str">
        <f>IF(VLOOKUP(P13,State!$A$3:$I$14,9,0)=1,"•","")</f>
        <v/>
      </c>
      <c r="S13" s="55">
        <f>VLOOKUP(P13,State!$A$3:$P$14,16,0)</f>
        <v>11224</v>
      </c>
      <c r="T13" s="74">
        <f>State!Q14</f>
        <v>6.7178172025917466E-4</v>
      </c>
    </row>
    <row r="14" spans="1:20">
      <c r="E14" s="73"/>
    </row>
    <row r="15" spans="1:20">
      <c r="M15" s="55"/>
      <c r="N15" s="55"/>
      <c r="P15" s="55"/>
      <c r="S15" s="55"/>
      <c r="T15" s="55"/>
    </row>
    <row r="16" spans="1:20">
      <c r="M16" s="77"/>
    </row>
    <row r="18" spans="19:19">
      <c r="S18" s="55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M111"/>
  <sheetViews>
    <sheetView workbookViewId="0">
      <selection activeCell="F69" sqref="F69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9">
      <c r="A1" s="52" t="s">
        <v>655</v>
      </c>
      <c r="C1" s="2"/>
      <c r="D1"/>
    </row>
    <row r="2" spans="1:39">
      <c r="A2" t="s">
        <v>978</v>
      </c>
      <c r="B2" s="13" t="s">
        <v>934</v>
      </c>
      <c r="C2" s="13" t="s">
        <v>798</v>
      </c>
      <c r="D2" s="22" t="s">
        <v>165</v>
      </c>
      <c r="E2" s="58" t="s">
        <v>901</v>
      </c>
      <c r="F2" s="58" t="s">
        <v>489</v>
      </c>
      <c r="G2" s="21" t="str">
        <f>County!N1</f>
        <v>Democratic</v>
      </c>
      <c r="H2" s="23" t="str">
        <f>County!O1</f>
        <v>Republican</v>
      </c>
      <c r="I2" s="69" t="str">
        <f>County!P1</f>
        <v>Independent</v>
      </c>
      <c r="J2" s="22" t="s">
        <v>653</v>
      </c>
      <c r="K2" s="21"/>
      <c r="M2" s="23"/>
      <c r="O2" s="62"/>
      <c r="Q2" s="14"/>
      <c r="S2" s="14"/>
      <c r="U2" s="14"/>
      <c r="V2" s="14"/>
      <c r="W2" s="14"/>
      <c r="X2" s="132"/>
      <c r="Y2" s="133"/>
      <c r="Z2" s="133"/>
      <c r="AA2" s="14"/>
      <c r="AB2" s="132"/>
      <c r="AC2" s="133"/>
      <c r="AD2" s="133"/>
      <c r="AE2" s="14"/>
      <c r="AF2" s="1"/>
      <c r="AH2" s="1"/>
      <c r="AI2" s="1"/>
      <c r="AJ2" s="1"/>
      <c r="AK2" s="1"/>
      <c r="AM2" s="1"/>
    </row>
    <row r="3" spans="1:39">
      <c r="A3" t="str">
        <f>VLOOKUP(D3,State!$K$3:$AY$13,41,FALSE)</f>
        <v>Montana</v>
      </c>
      <c r="B3">
        <f>VLOOKUP(A3,State!$AY$3:$BA$13,3,FALSE)</f>
        <v>0</v>
      </c>
      <c r="C3" s="58" t="str">
        <f>IF(RANK(G3,G3:J3)=1,"Dem",IF(RANK(H3,G3:J3)=1,"Rep","Ind"))</f>
        <v>Dem</v>
      </c>
      <c r="D3" s="46">
        <f>MIN(State!K$3:K$13)</f>
        <v>1.5659094622628437E-2</v>
      </c>
      <c r="E3" s="47">
        <f>VLOOKUP(A3,State!$A$3:$J$13,10,FALSE)</f>
        <v>7571</v>
      </c>
      <c r="F3" s="47">
        <f>VLOOKUP(A3,State!$A$3:$C$13,3,FALSE)</f>
        <v>483489</v>
      </c>
      <c r="G3" s="45">
        <f>VLOOKUP(A3,State!$A$3:$M$13,13,FALSE)</f>
        <v>0.48904938892094751</v>
      </c>
      <c r="H3" s="45">
        <f>VLOOKUP(A3,State!$A$3:$O$13,15,FALSE)</f>
        <v>0.47339029429831908</v>
      </c>
      <c r="I3" s="45">
        <f>VLOOKUP(A3,State!$A$3:$Q$13,17,FALSE)</f>
        <v>0</v>
      </c>
      <c r="J3" s="51">
        <f t="shared" ref="J3:J12" si="0">1-G3-H3-I3</f>
        <v>3.7560316780733405E-2</v>
      </c>
      <c r="K3" s="45"/>
      <c r="M3" s="45"/>
      <c r="O3" s="45"/>
    </row>
    <row r="4" spans="1:39">
      <c r="A4" t="str">
        <f>VLOOKUP(D4,State!$K$3:$AY$13,41,FALSE)</f>
        <v>Indiana</v>
      </c>
      <c r="B4">
        <f>VLOOKUP(A4,State!$AY$3:$BA$13,3,FALSE)</f>
        <v>0</v>
      </c>
      <c r="C4" s="58" t="str">
        <f t="shared" ref="C4:C12" si="1">IF(RANK(G4,G4:J4)=1,"Dem",IF(RANK(H4,G4:J4)=1,"Rep","Ind"))</f>
        <v>Rep</v>
      </c>
      <c r="D4" s="46">
        <f>SMALL(State!K$3:K$13,2)</f>
        <v>2.9508499050581293E-2</v>
      </c>
      <c r="E4" s="47">
        <f>VLOOKUP(A4,State!$A$3:$J$13,10,FALSE)</f>
        <v>76163</v>
      </c>
      <c r="F4" s="47">
        <f>VLOOKUP(A4,State!$A$3:$C$13,3,FALSE)</f>
        <v>2581053</v>
      </c>
      <c r="G4" s="45">
        <f>VLOOKUP(A4,State!$A$3:$M$13,13,FALSE)</f>
        <v>0.46549954611548078</v>
      </c>
      <c r="H4" s="45">
        <f>VLOOKUP(A4,State!$A$3:$O$13,15,FALSE)</f>
        <v>0.49500804516606206</v>
      </c>
      <c r="I4" s="45">
        <f>VLOOKUP(A4,State!$A$3:$Q$13,17,FALSE)</f>
        <v>0</v>
      </c>
      <c r="J4" s="51">
        <f t="shared" si="0"/>
        <v>3.9492408718457217E-2</v>
      </c>
      <c r="K4" s="45"/>
      <c r="M4" s="45"/>
      <c r="O4" s="45"/>
    </row>
    <row r="5" spans="1:39">
      <c r="A5" t="str">
        <f>VLOOKUP(D5,State!$K$3:$AY$13,41,FALSE)</f>
        <v>Washington</v>
      </c>
      <c r="B5">
        <f>VLOOKUP(A5,State!$AY$3:$BA$13,3,FALSE)</f>
        <v>0</v>
      </c>
      <c r="C5" s="58" t="str">
        <f t="shared" si="1"/>
        <v>Dem</v>
      </c>
      <c r="D5" s="46">
        <f>SMALL(State!K$3:K$13,3)</f>
        <v>3.0789825098736685E-2</v>
      </c>
      <c r="E5" s="47">
        <f>VLOOKUP(A5,State!$A$3:$J$13,10,FALSE)</f>
        <v>94557</v>
      </c>
      <c r="F5" s="47">
        <f>VLOOKUP(A5,State!$A$3:$C$13,3,FALSE)</f>
        <v>3071047</v>
      </c>
      <c r="G5" s="45">
        <f>VLOOKUP(A5,State!$A$3:$M$13,13,FALSE)</f>
        <v>0.51539491254936831</v>
      </c>
      <c r="H5" s="45">
        <f>VLOOKUP(A5,State!$A$3:$O$13,15,FALSE)</f>
        <v>0.48460508745063163</v>
      </c>
      <c r="I5" s="45">
        <f>VLOOKUP(A5,State!$A$3:$Q$13,17,FALSE)</f>
        <v>0</v>
      </c>
      <c r="J5" s="51">
        <f t="shared" si="0"/>
        <v>5.5511151231257827E-17</v>
      </c>
      <c r="K5" s="45"/>
      <c r="M5" s="45"/>
      <c r="O5" s="45"/>
    </row>
    <row r="6" spans="1:39">
      <c r="A6" t="str">
        <f>VLOOKUP(D6,State!$K$3:$AY$13,41,FALSE)</f>
        <v>West Virginia</v>
      </c>
      <c r="B6">
        <f>VLOOKUP(A6,State!$AY$3:$BA$13,3,FALSE)</f>
        <v>0</v>
      </c>
      <c r="C6" s="58" t="str">
        <f t="shared" si="1"/>
        <v>Dem</v>
      </c>
      <c r="D6" s="46">
        <f>SMALL(State!K$3:K$13,4)</f>
        <v>4.8420396849521617E-2</v>
      </c>
      <c r="E6" s="47">
        <f>VLOOKUP(A6,State!$A$3:$J$13,10,FALSE)</f>
        <v>32177</v>
      </c>
      <c r="F6" s="47">
        <f>VLOOKUP(A6,State!$A$3:$C$13,3,FALSE)</f>
        <v>664534</v>
      </c>
      <c r="G6" s="45">
        <f>VLOOKUP(A6,State!$A$3:$M$13,13,FALSE)</f>
        <v>0.50481690929282774</v>
      </c>
      <c r="H6" s="45">
        <f>VLOOKUP(A6,State!$A$3:$O$13,15,FALSE)</f>
        <v>0.45639651244330615</v>
      </c>
      <c r="I6" s="45">
        <f>VLOOKUP(A6,State!$A$3:$Q$13,17,FALSE)</f>
        <v>0</v>
      </c>
      <c r="J6" s="51">
        <f t="shared" si="0"/>
        <v>3.8786578263866112E-2</v>
      </c>
      <c r="K6" s="45"/>
      <c r="M6" s="45"/>
      <c r="O6" s="45"/>
    </row>
    <row r="7" spans="1:39">
      <c r="A7" t="str">
        <f>VLOOKUP(D7,State!$K$3:$AY$13,41,FALSE)</f>
        <v>North Carolina</v>
      </c>
      <c r="B7">
        <f>VLOOKUP(A7,State!$AY$3:$BA$13,3,FALSE)</f>
        <v>0</v>
      </c>
      <c r="C7" s="58" t="str">
        <f t="shared" si="1"/>
        <v>Rep</v>
      </c>
      <c r="D7" s="46">
        <f>SMALL(State!K$3:K$13,5)</f>
        <v>0.11394211886189251</v>
      </c>
      <c r="E7" s="47">
        <f>VLOOKUP(A7,State!$A$3:$J$13,10,FALSE)</f>
        <v>509127</v>
      </c>
      <c r="F7" s="47">
        <f>VLOOKUP(A7,State!$A$3:$C$13,3,FALSE)</f>
        <v>4468295</v>
      </c>
      <c r="G7" s="45">
        <f>VLOOKUP(A7,State!$A$3:$M$13,13,FALSE)</f>
        <v>0.43228569286495183</v>
      </c>
      <c r="H7" s="45">
        <f>VLOOKUP(A7,State!$A$3:$O$13,15,FALSE)</f>
        <v>0.54622781172684431</v>
      </c>
      <c r="I7" s="45">
        <f>VLOOKUP(A7,State!$A$3:$Q$13,17,FALSE)</f>
        <v>0</v>
      </c>
      <c r="J7" s="51">
        <f t="shared" si="0"/>
        <v>2.1486495408203798E-2</v>
      </c>
      <c r="K7" s="45"/>
      <c r="M7" s="45"/>
      <c r="O7" s="45"/>
    </row>
    <row r="8" spans="1:39">
      <c r="A8" t="str">
        <f>VLOOKUP(D8,State!$K$3:$AY$13,41,FALSE)</f>
        <v>New Hampshire</v>
      </c>
      <c r="B8">
        <f>VLOOKUP(A8,State!$AY$3:$BA$13,3,FALSE)</f>
        <v>0</v>
      </c>
      <c r="C8" s="58" t="str">
        <f t="shared" si="1"/>
        <v>Dem</v>
      </c>
      <c r="D8" s="46">
        <f>SMALL(State!K$3:K$13,6)</f>
        <v>0.12092633132385135</v>
      </c>
      <c r="E8" s="47">
        <f>VLOOKUP(A8,State!$A$3:$J$13,10,FALSE)</f>
        <v>83908</v>
      </c>
      <c r="F8" s="47">
        <f>VLOOKUP(A8,State!$A$3:$C$13,3,FALSE)</f>
        <v>693877</v>
      </c>
      <c r="G8" s="45">
        <f>VLOOKUP(A8,State!$A$3:$M$13,13,FALSE)</f>
        <v>0.54611119838242228</v>
      </c>
      <c r="H8" s="45">
        <f>VLOOKUP(A8,State!$A$3:$O$13,15,FALSE)</f>
        <v>0.42518486705857089</v>
      </c>
      <c r="I8" s="45">
        <f>VLOOKUP(A8,State!$A$3:$Q$13,17,FALSE)</f>
        <v>0</v>
      </c>
      <c r="J8" s="51">
        <f t="shared" si="0"/>
        <v>2.8703934559006827E-2</v>
      </c>
      <c r="K8" s="45"/>
      <c r="M8" s="45"/>
      <c r="O8" s="45"/>
    </row>
    <row r="9" spans="1:39">
      <c r="A9" t="str">
        <f>VLOOKUP(D9,State!$K$3:$AY$13,41,FALSE)</f>
        <v>Missouri</v>
      </c>
      <c r="B9">
        <f>VLOOKUP(A9,State!$AY$3:$BA$13,3,FALSE)</f>
        <v>0</v>
      </c>
      <c r="C9" s="58" t="str">
        <f t="shared" si="1"/>
        <v>Dem</v>
      </c>
      <c r="D9" s="46">
        <f>SMALL(State!K$3:K$13,7)</f>
        <v>0.12236265265042526</v>
      </c>
      <c r="E9" s="47">
        <f>VLOOKUP(A9,State!$A$3:$J$13,10,FALSE)</f>
        <v>333791</v>
      </c>
      <c r="F9" s="47">
        <f>VLOOKUP(A9,State!$A$3:$C$13,3,FALSE)</f>
        <v>2727883</v>
      </c>
      <c r="G9" s="45">
        <f>VLOOKUP(A9,State!$A$3:$M$13,13,FALSE)</f>
        <v>0.54769797678272858</v>
      </c>
      <c r="H9" s="45">
        <f>VLOOKUP(A9,State!$A$3:$O$13,15,FALSE)</f>
        <v>0.42533532413230335</v>
      </c>
      <c r="I9" s="45">
        <f>VLOOKUP(A9,State!$A$3:$Q$13,17,FALSE)</f>
        <v>0</v>
      </c>
      <c r="J9" s="51">
        <f t="shared" si="0"/>
        <v>2.6966699084968071E-2</v>
      </c>
      <c r="K9" s="45"/>
      <c r="M9" s="45"/>
      <c r="O9" s="45"/>
    </row>
    <row r="10" spans="1:39">
      <c r="A10" t="str">
        <f>VLOOKUP(D10,State!$K$3:$AY$13,41,FALSE)</f>
        <v>Vermont</v>
      </c>
      <c r="B10">
        <f>VLOOKUP(A10,State!$AY$3:$BA$13,3,FALSE)</f>
        <v>0</v>
      </c>
      <c r="C10" s="58" t="str">
        <f t="shared" si="1"/>
        <v>Dem</v>
      </c>
      <c r="D10" s="46">
        <f>SMALL(State!K$3:K$13,8)</f>
        <v>0.20205174405017934</v>
      </c>
      <c r="E10" s="47">
        <f>VLOOKUP(A10,State!$A$3:$J$13,10,FALSE)</f>
        <v>59658</v>
      </c>
      <c r="F10" s="47">
        <f>VLOOKUP(A10,State!$A$3:$C$13,3,FALSE)</f>
        <v>295261</v>
      </c>
      <c r="G10" s="45">
        <f>VLOOKUP(A10,State!$A$3:$M$13,13,FALSE)</f>
        <v>0.5777871103870813</v>
      </c>
      <c r="H10" s="45">
        <f>VLOOKUP(A10,State!$A$3:$O$13,15,FALSE)</f>
        <v>0.37573536633690191</v>
      </c>
      <c r="I10" s="45">
        <f>VLOOKUP(A10,State!$A$3:$Q$13,17,FALSE)</f>
        <v>1.9873942037722556E-2</v>
      </c>
      <c r="J10" s="51">
        <f t="shared" si="0"/>
        <v>2.6603581238294229E-2</v>
      </c>
      <c r="K10" s="45"/>
      <c r="M10" s="45"/>
      <c r="O10" s="45"/>
    </row>
    <row r="11" spans="1:39">
      <c r="A11" t="str">
        <f>VLOOKUP(D11,State!$K$3:$AY$13,41,FALSE)</f>
        <v>North Dakota</v>
      </c>
      <c r="B11">
        <f>VLOOKUP(A11,State!$AY$3:$BA$13,3,FALSE)</f>
        <v>0</v>
      </c>
      <c r="C11" s="58" t="str">
        <f t="shared" si="1"/>
        <v>Rep</v>
      </c>
      <c r="D11" s="46">
        <f>SMALL(State!K$3:K$13,9)</f>
        <v>0.2878399808691931</v>
      </c>
      <c r="E11" s="47">
        <f>VLOOKUP(A11,State!$A$3:$J$13,10,FALSE)</f>
        <v>91479</v>
      </c>
      <c r="F11" s="47">
        <f>VLOOKUP(A11,State!$A$3:$C$13,3,FALSE)</f>
        <v>317812</v>
      </c>
      <c r="G11" s="45">
        <f>VLOOKUP(A11,State!$A$3:$M$13,13,FALSE)</f>
        <v>0.34311794394170136</v>
      </c>
      <c r="H11" s="45">
        <f>VLOOKUP(A11,State!$A$3:$O$13,15,FALSE)</f>
        <v>0.63095792481089452</v>
      </c>
      <c r="I11" s="45">
        <f>VLOOKUP(A11,State!$A$3:$Q$13,17,FALSE)</f>
        <v>1.6852730545102137E-2</v>
      </c>
      <c r="J11" s="51">
        <f t="shared" si="0"/>
        <v>9.0714007023019773E-3</v>
      </c>
      <c r="K11" s="45"/>
      <c r="M11" s="45"/>
      <c r="O11" s="45"/>
    </row>
    <row r="12" spans="1:39">
      <c r="A12" t="str">
        <f>VLOOKUP(D12,State!$K$3:$AY$13,41,FALSE)</f>
        <v>Delaware</v>
      </c>
      <c r="B12">
        <f>VLOOKUP(A12,State!$AY$3:$BA$13,3,FALSE)</f>
        <v>0</v>
      </c>
      <c r="C12" s="58" t="str">
        <f t="shared" si="1"/>
        <v>Dem</v>
      </c>
      <c r="D12" s="46">
        <f>SMALL(State!K$3:K$13,10)</f>
        <v>0.40750390043036633</v>
      </c>
      <c r="E12" s="47">
        <f>VLOOKUP(A12,State!$A$3:$J$13,10,FALSE)</f>
        <v>162200</v>
      </c>
      <c r="F12" s="47">
        <f>VLOOKUP(A12,State!$A$3:$C$13,3,FALSE)</f>
        <v>398033</v>
      </c>
      <c r="G12" s="45">
        <f>VLOOKUP(A12,State!$A$3:$M$13,13,FALSE)</f>
        <v>0.69339225642095004</v>
      </c>
      <c r="H12" s="45">
        <f>VLOOKUP(A12,State!$A$3:$O$13,15,FALSE)</f>
        <v>0.28588835599058371</v>
      </c>
      <c r="I12" s="45">
        <f>VLOOKUP(A12,State!$A$3:$Q$13,17,FALSE)</f>
        <v>0</v>
      </c>
      <c r="J12" s="51">
        <f t="shared" si="0"/>
        <v>2.0719387588466254E-2</v>
      </c>
      <c r="K12" s="45"/>
      <c r="M12" s="45"/>
      <c r="O12" s="45"/>
    </row>
    <row r="13" spans="1:39">
      <c r="D13" s="46"/>
      <c r="E13" s="46"/>
      <c r="F13" s="47"/>
      <c r="G13" s="47"/>
      <c r="H13" s="45"/>
      <c r="I13" s="45"/>
      <c r="J13" s="45"/>
      <c r="K13" s="45"/>
      <c r="L13" s="45"/>
      <c r="M13" s="45"/>
    </row>
    <row r="14" spans="1:39">
      <c r="A14" s="52" t="s">
        <v>459</v>
      </c>
    </row>
    <row r="15" spans="1:39">
      <c r="A15" t="s">
        <v>978</v>
      </c>
      <c r="B15" s="13" t="s">
        <v>934</v>
      </c>
      <c r="C15" s="13" t="s">
        <v>798</v>
      </c>
      <c r="D15" s="22" t="s">
        <v>165</v>
      </c>
      <c r="E15" s="58" t="s">
        <v>901</v>
      </c>
      <c r="F15" s="58" t="s">
        <v>489</v>
      </c>
      <c r="G15" s="21" t="str">
        <f>County!N1</f>
        <v>Democratic</v>
      </c>
      <c r="H15" s="23" t="str">
        <f>County!O1</f>
        <v>Republican</v>
      </c>
      <c r="I15" s="69" t="str">
        <f>County!P1</f>
        <v>Independent</v>
      </c>
      <c r="J15" s="22" t="s">
        <v>653</v>
      </c>
      <c r="K15" s="21"/>
      <c r="M15" s="23"/>
      <c r="O15" s="62"/>
      <c r="Q15" s="14"/>
      <c r="S15" s="14"/>
      <c r="U15" s="14"/>
      <c r="V15" s="14"/>
      <c r="W15" s="14"/>
      <c r="X15" s="132"/>
      <c r="Y15" s="132"/>
      <c r="Z15" s="132"/>
      <c r="AA15" s="14"/>
      <c r="AB15" s="132"/>
      <c r="AC15" s="132"/>
      <c r="AD15" s="132"/>
      <c r="AE15" s="14"/>
      <c r="AF15" s="1"/>
      <c r="AH15" s="1"/>
      <c r="AI15" s="1"/>
      <c r="AJ15" s="1"/>
      <c r="AK15" s="1"/>
      <c r="AM15" s="1"/>
    </row>
    <row r="16" spans="1:39">
      <c r="A16" t="str">
        <f>VLOOKUP(D16,State!$K$3:$AY$13,41,FALSE)</f>
        <v>Utah</v>
      </c>
      <c r="B16">
        <f>VLOOKUP(A16,State!$A$3:$B$13,2,FALSE)</f>
        <v>0</v>
      </c>
      <c r="C16" s="58" t="str">
        <f>IF(RANK(G16,G16:J16)=1,"Dem",IF(RANK(H16,G16:J16)=1,"Rep","Ind"))</f>
        <v>Rep</v>
      </c>
      <c r="D16" s="46">
        <f>MAX(State!K$3:K$13)</f>
        <v>0.40830621028410646</v>
      </c>
      <c r="E16" s="47">
        <f>VLOOKUP(A16,State!$A$3:$J$13,10,FALSE)</f>
        <v>410970</v>
      </c>
      <c r="F16" s="47">
        <f>VLOOKUP(A16,State!$A$3:$C$13,3,FALSE)</f>
        <v>1006524</v>
      </c>
      <c r="G16" s="45">
        <f>VLOOKUP(A16,State!$A$3:$M$13,13,FALSE)</f>
        <v>0.27582253378955696</v>
      </c>
      <c r="H16" s="45">
        <f>VLOOKUP(A16,State!$A$3:$O$13,15,FALSE)</f>
        <v>0.68412874407366342</v>
      </c>
      <c r="I16" s="45">
        <f>VLOOKUP(A16,State!$A$3:$Q$13,17,FALSE)</f>
        <v>0</v>
      </c>
      <c r="J16" s="51">
        <f t="shared" ref="J16:J25" si="2">1-G16-H16-I16</f>
        <v>4.0048722136779569E-2</v>
      </c>
      <c r="K16" s="45"/>
      <c r="M16" s="45"/>
      <c r="O16" s="45"/>
    </row>
    <row r="17" spans="1:36">
      <c r="A17" t="str">
        <f>VLOOKUP(D17,State!$K$3:$AY$13,41,FALSE)</f>
        <v>Delaware</v>
      </c>
      <c r="B17">
        <f>VLOOKUP(A17,State!$A$3:$B$13,2,FALSE)</f>
        <v>0</v>
      </c>
      <c r="C17" s="58" t="str">
        <f t="shared" ref="C17:C25" si="3">IF(RANK(G17,G17:J17)=1,"Dem",IF(RANK(H17,G17:J17)=1,"Rep","Ind"))</f>
        <v>Dem</v>
      </c>
      <c r="D17" s="46">
        <f>LARGE(State!K$3:K$13,2)</f>
        <v>0.40750390043036633</v>
      </c>
      <c r="E17" s="47">
        <f>VLOOKUP(A17,State!$A$3:$J$13,10,FALSE)</f>
        <v>162200</v>
      </c>
      <c r="F17" s="47">
        <f>VLOOKUP(A17,State!$A$3:$C$13,3,FALSE)</f>
        <v>398033</v>
      </c>
      <c r="G17" s="45">
        <f>VLOOKUP(A17,State!$A$3:$M$13,13,FALSE)</f>
        <v>0.69339225642095004</v>
      </c>
      <c r="H17" s="45">
        <f>VLOOKUP(A17,State!$A$3:$O$13,15,FALSE)</f>
        <v>0.28588835599058371</v>
      </c>
      <c r="I17" s="45">
        <f>VLOOKUP(A17,State!$A$3:$Q$13,17,FALSE)</f>
        <v>0</v>
      </c>
      <c r="J17" s="51">
        <f t="shared" si="2"/>
        <v>2.0719387588466254E-2</v>
      </c>
      <c r="K17" s="45"/>
      <c r="M17" s="45"/>
      <c r="O17" s="45"/>
    </row>
    <row r="18" spans="1:36">
      <c r="A18" t="str">
        <f>VLOOKUP(D18,State!$K$3:$AY$13,41,FALSE)</f>
        <v>North Dakota</v>
      </c>
      <c r="B18">
        <f>VLOOKUP(A18,State!$A$3:$B$13,2,FALSE)</f>
        <v>0</v>
      </c>
      <c r="C18" s="58" t="str">
        <f t="shared" si="3"/>
        <v>Rep</v>
      </c>
      <c r="D18" s="46">
        <f>LARGE(State!K$3:K$13,3)</f>
        <v>0.2878399808691931</v>
      </c>
      <c r="E18" s="47">
        <f>VLOOKUP(A18,State!$A$3:$J$13,10,FALSE)</f>
        <v>91479</v>
      </c>
      <c r="F18" s="47">
        <f>VLOOKUP(A18,State!$A$3:$C$13,3,FALSE)</f>
        <v>317812</v>
      </c>
      <c r="G18" s="45">
        <f>VLOOKUP(A18,State!$A$3:$M$13,13,FALSE)</f>
        <v>0.34311794394170136</v>
      </c>
      <c r="H18" s="45">
        <f>VLOOKUP(A18,State!$A$3:$O$13,15,FALSE)</f>
        <v>0.63095792481089452</v>
      </c>
      <c r="I18" s="45">
        <f>VLOOKUP(A18,State!$A$3:$Q$13,17,FALSE)</f>
        <v>1.6852730545102137E-2</v>
      </c>
      <c r="J18" s="51">
        <f t="shared" si="2"/>
        <v>9.0714007023019773E-3</v>
      </c>
      <c r="K18" s="45"/>
      <c r="M18" s="45"/>
      <c r="O18" s="45"/>
    </row>
    <row r="19" spans="1:36">
      <c r="A19" t="str">
        <f>VLOOKUP(D19,State!$K$3:$AY$13,41,FALSE)</f>
        <v>Vermont</v>
      </c>
      <c r="B19">
        <f>VLOOKUP(A19,State!$A$3:$B$13,2,FALSE)</f>
        <v>0</v>
      </c>
      <c r="C19" s="58" t="str">
        <f t="shared" si="3"/>
        <v>Dem</v>
      </c>
      <c r="D19" s="46">
        <f>LARGE(State!K$3:K$13,4)</f>
        <v>0.20205174405017934</v>
      </c>
      <c r="E19" s="47">
        <f>VLOOKUP(A19,State!$A$3:$J$13,10,FALSE)</f>
        <v>59658</v>
      </c>
      <c r="F19" s="47">
        <f>VLOOKUP(A19,State!$A$3:$C$13,3,FALSE)</f>
        <v>295261</v>
      </c>
      <c r="G19" s="45">
        <f>VLOOKUP(A19,State!$A$3:$M$13,13,FALSE)</f>
        <v>0.5777871103870813</v>
      </c>
      <c r="H19" s="45">
        <f>VLOOKUP(A19,State!$A$3:$O$13,15,FALSE)</f>
        <v>0.37573536633690191</v>
      </c>
      <c r="I19" s="45">
        <f>VLOOKUP(A19,State!$A$3:$Q$13,17,FALSE)</f>
        <v>1.9873942037722556E-2</v>
      </c>
      <c r="J19" s="51">
        <f t="shared" si="2"/>
        <v>2.6603581238294229E-2</v>
      </c>
      <c r="K19" s="45"/>
      <c r="M19" s="45"/>
      <c r="O19" s="45"/>
    </row>
    <row r="20" spans="1:36">
      <c r="A20" t="str">
        <f>VLOOKUP(D20,State!$K$3:$AY$13,41,FALSE)</f>
        <v>Missouri</v>
      </c>
      <c r="B20">
        <f>VLOOKUP(A20,State!$A$3:$B$13,2,FALSE)</f>
        <v>0</v>
      </c>
      <c r="C20" s="58" t="str">
        <f t="shared" si="3"/>
        <v>Dem</v>
      </c>
      <c r="D20" s="46">
        <f>LARGE(State!K$3:K$13,5)</f>
        <v>0.12236265265042526</v>
      </c>
      <c r="E20" s="47">
        <f>VLOOKUP(A20,State!$A$3:$J$13,10,FALSE)</f>
        <v>333791</v>
      </c>
      <c r="F20" s="47">
        <f>VLOOKUP(A20,State!$A$3:$C$13,3,FALSE)</f>
        <v>2727883</v>
      </c>
      <c r="G20" s="45">
        <f>VLOOKUP(A20,State!$A$3:$M$13,13,FALSE)</f>
        <v>0.54769797678272858</v>
      </c>
      <c r="H20" s="45">
        <f>VLOOKUP(A20,State!$A$3:$O$13,15,FALSE)</f>
        <v>0.42533532413230335</v>
      </c>
      <c r="I20" s="45">
        <f>VLOOKUP(A20,State!$A$3:$Q$13,17,FALSE)</f>
        <v>0</v>
      </c>
      <c r="J20" s="51">
        <f t="shared" si="2"/>
        <v>2.6966699084968071E-2</v>
      </c>
      <c r="K20" s="45"/>
      <c r="M20" s="45"/>
      <c r="O20" s="45"/>
    </row>
    <row r="21" spans="1:36">
      <c r="A21" t="str">
        <f>VLOOKUP(D21,State!$K$3:$AY$13,41,FALSE)</f>
        <v>New Hampshire</v>
      </c>
      <c r="B21">
        <f>VLOOKUP(A21,State!$A$3:$B$13,2,FALSE)</f>
        <v>0</v>
      </c>
      <c r="C21" s="58" t="str">
        <f t="shared" si="3"/>
        <v>Dem</v>
      </c>
      <c r="D21" s="46">
        <f>LARGE(State!K$3:K$13,6)</f>
        <v>0.12092633132385135</v>
      </c>
      <c r="E21" s="47">
        <f>VLOOKUP(A21,State!$A$3:$J$13,10,FALSE)</f>
        <v>83908</v>
      </c>
      <c r="F21" s="47">
        <f>VLOOKUP(A21,State!$A$3:$C$13,3,FALSE)</f>
        <v>693877</v>
      </c>
      <c r="G21" s="45">
        <f>VLOOKUP(A21,State!$A$3:$M$13,13,FALSE)</f>
        <v>0.54611119838242228</v>
      </c>
      <c r="H21" s="45">
        <f>VLOOKUP(A21,State!$A$3:$O$13,15,FALSE)</f>
        <v>0.42518486705857089</v>
      </c>
      <c r="I21" s="45">
        <f>VLOOKUP(A21,State!$A$3:$Q$13,17,FALSE)</f>
        <v>0</v>
      </c>
      <c r="J21" s="51">
        <f t="shared" si="2"/>
        <v>2.8703934559006827E-2</v>
      </c>
      <c r="K21" s="45"/>
      <c r="M21" s="45"/>
      <c r="O21" s="45"/>
    </row>
    <row r="22" spans="1:36">
      <c r="A22" t="str">
        <f>VLOOKUP(D22,State!$K$3:$AY$13,41,FALSE)</f>
        <v>North Carolina</v>
      </c>
      <c r="B22">
        <f>VLOOKUP(A22,State!$A$3:$B$13,2,FALSE)</f>
        <v>0</v>
      </c>
      <c r="C22" s="58" t="str">
        <f t="shared" si="3"/>
        <v>Rep</v>
      </c>
      <c r="D22" s="46">
        <f>LARGE(State!K$3:K$13,7)</f>
        <v>0.11394211886189251</v>
      </c>
      <c r="E22" s="47">
        <f>VLOOKUP(A22,State!$A$3:$J$13,10,FALSE)</f>
        <v>509127</v>
      </c>
      <c r="F22" s="47">
        <f>VLOOKUP(A22,State!$A$3:$C$13,3,FALSE)</f>
        <v>4468295</v>
      </c>
      <c r="G22" s="45">
        <f>VLOOKUP(A22,State!$A$3:$M$13,13,FALSE)</f>
        <v>0.43228569286495183</v>
      </c>
      <c r="H22" s="45">
        <f>VLOOKUP(A22,State!$A$3:$O$13,15,FALSE)</f>
        <v>0.54622781172684431</v>
      </c>
      <c r="I22" s="45">
        <f>VLOOKUP(A22,State!$A$3:$Q$13,17,FALSE)</f>
        <v>0</v>
      </c>
      <c r="J22" s="51">
        <f t="shared" si="2"/>
        <v>2.1486495408203798E-2</v>
      </c>
      <c r="K22" s="45"/>
      <c r="M22" s="45"/>
      <c r="O22" s="45"/>
    </row>
    <row r="23" spans="1:36">
      <c r="A23" t="str">
        <f>VLOOKUP(D23,State!$K$3:$AY$13,41,FALSE)</f>
        <v>West Virginia</v>
      </c>
      <c r="B23">
        <f>VLOOKUP(A23,State!$A$3:$B$13,2,FALSE)</f>
        <v>0</v>
      </c>
      <c r="C23" s="58" t="str">
        <f t="shared" si="3"/>
        <v>Dem</v>
      </c>
      <c r="D23" s="46">
        <f>LARGE(State!K$3:K$13,8)</f>
        <v>4.8420396849521617E-2</v>
      </c>
      <c r="E23" s="47">
        <f>VLOOKUP(A23,State!$A$3:$J$13,10,FALSE)</f>
        <v>32177</v>
      </c>
      <c r="F23" s="47">
        <f>VLOOKUP(A23,State!$A$3:$C$13,3,FALSE)</f>
        <v>664534</v>
      </c>
      <c r="G23" s="45">
        <f>VLOOKUP(A23,State!$A$3:$M$13,13,FALSE)</f>
        <v>0.50481690929282774</v>
      </c>
      <c r="H23" s="45">
        <f>VLOOKUP(A23,State!$A$3:$O$13,15,FALSE)</f>
        <v>0.45639651244330615</v>
      </c>
      <c r="I23" s="45">
        <f>VLOOKUP(A23,State!$A$3:$Q$13,17,FALSE)</f>
        <v>0</v>
      </c>
      <c r="J23" s="51">
        <f t="shared" si="2"/>
        <v>3.8786578263866112E-2</v>
      </c>
      <c r="K23" s="45"/>
      <c r="M23" s="45"/>
      <c r="O23" s="45"/>
    </row>
    <row r="24" spans="1:36">
      <c r="A24" t="str">
        <f>VLOOKUP(D24,State!$K$3:$AY$13,41,FALSE)</f>
        <v>Washington</v>
      </c>
      <c r="B24">
        <f>VLOOKUP(A24,State!$A$3:$B$13,2,FALSE)</f>
        <v>0</v>
      </c>
      <c r="C24" s="58" t="str">
        <f t="shared" si="3"/>
        <v>Dem</v>
      </c>
      <c r="D24" s="46">
        <f>LARGE(State!K$3:K$13,9)</f>
        <v>3.0789825098736685E-2</v>
      </c>
      <c r="E24" s="47">
        <f>VLOOKUP(A24,State!$A$3:$J$13,10,FALSE)</f>
        <v>94557</v>
      </c>
      <c r="F24" s="47">
        <f>VLOOKUP(A24,State!$A$3:$C$13,3,FALSE)</f>
        <v>3071047</v>
      </c>
      <c r="G24" s="45">
        <f>VLOOKUP(A24,State!$A$3:$M$13,13,FALSE)</f>
        <v>0.51539491254936831</v>
      </c>
      <c r="H24" s="45">
        <f>VLOOKUP(A24,State!$A$3:$O$13,15,FALSE)</f>
        <v>0.48460508745063163</v>
      </c>
      <c r="I24" s="45">
        <f>VLOOKUP(A24,State!$A$3:$Q$13,17,FALSE)</f>
        <v>0</v>
      </c>
      <c r="J24" s="51">
        <f t="shared" si="2"/>
        <v>5.5511151231257827E-17</v>
      </c>
      <c r="K24" s="45"/>
      <c r="M24" s="45"/>
      <c r="O24" s="45"/>
    </row>
    <row r="25" spans="1:36">
      <c r="A25" t="str">
        <f>VLOOKUP(D25,State!$K$3:$AY$13,41,FALSE)</f>
        <v>Indiana</v>
      </c>
      <c r="B25">
        <f>VLOOKUP(A25,State!$A$3:$B$13,2,FALSE)</f>
        <v>0</v>
      </c>
      <c r="C25" s="58" t="str">
        <f t="shared" si="3"/>
        <v>Rep</v>
      </c>
      <c r="D25" s="46">
        <f>LARGE(State!K$3:K$13,10)</f>
        <v>2.9508499050581293E-2</v>
      </c>
      <c r="E25" s="47">
        <f>VLOOKUP(A25,State!$A$3:$J$13,10,FALSE)</f>
        <v>76163</v>
      </c>
      <c r="F25" s="47">
        <f>VLOOKUP(A25,State!$A$3:$C$13,3,FALSE)</f>
        <v>2581053</v>
      </c>
      <c r="G25" s="45">
        <f>VLOOKUP(A25,State!$A$3:$M$13,13,FALSE)</f>
        <v>0.46549954611548078</v>
      </c>
      <c r="H25" s="45">
        <f>VLOOKUP(A25,State!$A$3:$O$13,15,FALSE)</f>
        <v>0.49500804516606206</v>
      </c>
      <c r="I25" s="45">
        <f>VLOOKUP(A25,State!$A$3:$Q$13,17,FALSE)</f>
        <v>0</v>
      </c>
      <c r="J25" s="51">
        <f t="shared" si="2"/>
        <v>3.9492408718457217E-2</v>
      </c>
      <c r="K25" s="45"/>
      <c r="M25" s="45"/>
      <c r="O25" s="45"/>
    </row>
    <row r="26" spans="1:36">
      <c r="C26" s="46"/>
      <c r="D26" s="47"/>
      <c r="E26" s="47"/>
      <c r="F26" s="45"/>
      <c r="G26" s="45"/>
      <c r="H26" s="45"/>
      <c r="I26" s="51"/>
      <c r="J26" s="45"/>
      <c r="L26" s="45"/>
      <c r="N26" s="45"/>
    </row>
    <row r="27" spans="1:36">
      <c r="A27" s="52" t="s">
        <v>204</v>
      </c>
      <c r="C27" s="46"/>
      <c r="D27" s="46"/>
      <c r="E27" s="47"/>
      <c r="F27" s="47"/>
      <c r="G27" s="45"/>
      <c r="H27" s="45"/>
      <c r="I27" s="45"/>
      <c r="J27" s="45"/>
      <c r="K27" s="45"/>
      <c r="L27" s="45"/>
    </row>
    <row r="28" spans="1:36">
      <c r="A28" s="116" t="str">
        <f>County!N1</f>
        <v>Democratic</v>
      </c>
      <c r="B28" s="134"/>
      <c r="C28" s="134"/>
      <c r="D28" s="8"/>
      <c r="E28" s="135" t="str">
        <f>County!O1</f>
        <v>Republican</v>
      </c>
      <c r="F28" s="136"/>
      <c r="G28" s="136"/>
      <c r="H28" s="9"/>
      <c r="I28" s="137" t="str">
        <f>County!P1</f>
        <v>Independent</v>
      </c>
      <c r="J28" s="138"/>
      <c r="K28" s="138"/>
      <c r="L28" s="10"/>
      <c r="M28" s="132" t="str">
        <f>County!Q1</f>
        <v>Libertarian</v>
      </c>
      <c r="N28" s="133"/>
      <c r="O28" s="133"/>
      <c r="P28" s="14"/>
      <c r="Q28" s="132" t="str">
        <f>County!R1</f>
        <v>Constitution</v>
      </c>
      <c r="R28" s="133"/>
      <c r="S28" s="133"/>
      <c r="T28" s="14"/>
      <c r="U28" s="132" t="str">
        <f>County!T1</f>
        <v>Liberty Union</v>
      </c>
      <c r="V28" s="133"/>
      <c r="W28" s="133"/>
      <c r="X28" s="14"/>
      <c r="Y28" s="132" t="str">
        <f>County!S1</f>
        <v>Green</v>
      </c>
      <c r="Z28" s="133"/>
      <c r="AA28" s="133"/>
      <c r="AB28" s="14"/>
      <c r="AC28" s="1"/>
      <c r="AE28" s="1"/>
      <c r="AF28" s="1"/>
      <c r="AG28" s="1"/>
      <c r="AH28" s="1"/>
      <c r="AJ28" s="1"/>
    </row>
    <row r="29" spans="1:36" ht="13" customHeight="1">
      <c r="A29" t="str">
        <f>VLOOKUP(C29,State!M$3:AZ$13,39,FALSE)</f>
        <v>Delaware</v>
      </c>
      <c r="C29" s="25">
        <f>MAX(State!M3:M13)</f>
        <v>0.69339225642095004</v>
      </c>
      <c r="D29" s="14"/>
      <c r="E29" t="str">
        <f>VLOOKUP(G29,State!O$3:AZ$13,37,FALSE)</f>
        <v>Utah</v>
      </c>
      <c r="G29" s="25">
        <f>MAX(State!O3:O13)</f>
        <v>0.68412874407366342</v>
      </c>
      <c r="H29" s="9"/>
      <c r="I29" t="str">
        <f>VLOOKUP(K29,State!Q$3:AZ$13,35,FALSE)</f>
        <v>Vermont</v>
      </c>
      <c r="K29" s="25">
        <f>MAX(State!Q3:Q13)</f>
        <v>1.9873942037722556E-2</v>
      </c>
      <c r="L29" s="10"/>
      <c r="M29" t="str">
        <f>VLOOKUP(O29,State!S$3:AZ$13,33,FALSE)</f>
        <v>Indiana</v>
      </c>
      <c r="O29" s="25">
        <f>MAX(State!S$3:S$13)</f>
        <v>3.9484272504284101E-2</v>
      </c>
      <c r="P29" s="25"/>
      <c r="Q29" t="str">
        <f>VLOOKUP(S29,State!U$3:AZ$13,31,FALSE)</f>
        <v>Utah</v>
      </c>
      <c r="S29" s="25">
        <f>MAX(State!U3:U13)</f>
        <v>1.7581299601400462E-2</v>
      </c>
      <c r="T29" s="14"/>
      <c r="U29" t="str">
        <f>VLOOKUP(W29,State!Y$3:AZ$13,27,FALSE)</f>
        <v>Vermont</v>
      </c>
      <c r="W29" s="25">
        <f>MAX(State!Y3:Y13)</f>
        <v>4.4130447299169208E-3</v>
      </c>
      <c r="Y29" t="str">
        <f>VLOOKUP(AA29,State!W$3:AZ$13,29,FALSE)</f>
        <v>West Virginia</v>
      </c>
      <c r="AA29" s="25">
        <f>MAX(State!W3:W13)</f>
        <v>2.5261310933676832E-2</v>
      </c>
      <c r="AD29" s="25"/>
    </row>
    <row r="30" spans="1:36">
      <c r="A30" t="str">
        <f>VLOOKUP(C30,State!M$3:AZ$13,39,FALSE)</f>
        <v>Vermont</v>
      </c>
      <c r="B30" s="25"/>
      <c r="C30" s="25">
        <f>LARGE(State!M$3:M$13,2)</f>
        <v>0.5777871103870813</v>
      </c>
      <c r="D30" s="14"/>
      <c r="E30" t="str">
        <f>VLOOKUP(G30,State!O$3:AZ$13,37,FALSE)</f>
        <v>North Dakota</v>
      </c>
      <c r="F30" s="25"/>
      <c r="G30" s="25">
        <f>LARGE(State!O$3:O$13,2)</f>
        <v>0.63095792481089452</v>
      </c>
      <c r="H30" s="9"/>
      <c r="I30" t="str">
        <f>VLOOKUP(K30,State!Q$3:AZ$13,35,FALSE)</f>
        <v>North Dakota</v>
      </c>
      <c r="J30" s="25"/>
      <c r="K30" s="25">
        <f>LARGE(State!Q$3:Q$13,2)</f>
        <v>1.6852730545102137E-2</v>
      </c>
      <c r="L30" s="10"/>
      <c r="M30" t="str">
        <f>VLOOKUP(O30,State!S$3:AZ$13,33,FALSE)</f>
        <v>Montana</v>
      </c>
      <c r="N30" s="25"/>
      <c r="O30" s="25">
        <f>LARGE(State!S$3:S$13,2)</f>
        <v>3.7560316780733377E-2</v>
      </c>
      <c r="P30" s="25"/>
      <c r="Q30" t="str">
        <f>VLOOKUP(S30,State!U$3:AZ$13,31,FALSE)</f>
        <v>Delaware</v>
      </c>
      <c r="R30" s="25"/>
      <c r="S30" s="25">
        <f>LARGE(State!U$3:U$13,2)</f>
        <v>0</v>
      </c>
      <c r="T30" s="14"/>
      <c r="U30" t="str">
        <f>VLOOKUP(W30,State!Y$3:AZ$13,27,FALSE)</f>
        <v>Delaware</v>
      </c>
      <c r="V30" s="25"/>
      <c r="W30" s="25">
        <f>LARGE(State!Y$3:Y$13,2)</f>
        <v>0</v>
      </c>
      <c r="Y30" t="str">
        <f>VLOOKUP(AA30,State!W$3:AZ$13,29,FALSE)</f>
        <v>Delaware</v>
      </c>
      <c r="Z30" s="25"/>
      <c r="AA30" s="25">
        <f>LARGE(State!W$3:W$13,2)</f>
        <v>1.1494021852459469E-2</v>
      </c>
      <c r="AC30" s="25"/>
      <c r="AD30" s="25"/>
    </row>
    <row r="31" spans="1:36">
      <c r="A31" t="str">
        <f>VLOOKUP(C31,State!M$3:AZ$13,39,FALSE)</f>
        <v>Missouri</v>
      </c>
      <c r="B31" s="25"/>
      <c r="C31" s="25">
        <f>LARGE(State!M$3:M$13,3)</f>
        <v>0.54769797678272858</v>
      </c>
      <c r="D31" s="14"/>
      <c r="E31" t="str">
        <f>VLOOKUP(G31,State!O$3:AZ$13,37,FALSE)</f>
        <v>North Carolina</v>
      </c>
      <c r="F31" s="25"/>
      <c r="G31" s="25">
        <f>LARGE(State!O$3:O$13,3)</f>
        <v>0.54622781172684431</v>
      </c>
      <c r="H31" s="9"/>
      <c r="I31" t="str">
        <f>VLOOKUP(K31,State!Q$3:AZ$13,35,FALSE)</f>
        <v>Delaware</v>
      </c>
      <c r="J31" s="25"/>
      <c r="K31" s="25">
        <f>LARGE(State!Q$3:Q$13,3)</f>
        <v>0</v>
      </c>
      <c r="L31" s="10"/>
      <c r="M31" t="str">
        <f>VLOOKUP(O31,State!S$3:AZ$13,33,FALSE)</f>
        <v>New Hampshire</v>
      </c>
      <c r="N31" s="25"/>
      <c r="O31" s="25">
        <f>LARGE(State!S$3:S$13,3)</f>
        <v>2.7744110267381682E-2</v>
      </c>
      <c r="P31" s="25"/>
      <c r="Q31" t="str">
        <f>VLOOKUP(S31,State!U$3:AZ$13,31,FALSE)</f>
        <v>Delaware</v>
      </c>
      <c r="R31" s="25"/>
      <c r="S31" s="25">
        <f>LARGE(State!U$3:U$13,3)</f>
        <v>0</v>
      </c>
      <c r="T31" s="14"/>
      <c r="U31" t="str">
        <f>VLOOKUP(W31,State!Y$3:AZ$13,27,FALSE)</f>
        <v>Delaware</v>
      </c>
      <c r="V31" s="25"/>
      <c r="W31" s="25">
        <f>LARGE(State!Y$3:Y$13,3)</f>
        <v>0</v>
      </c>
      <c r="Y31" t="str">
        <f>VLOOKUP(AA31,State!W$3:AZ$13,29,FALSE)</f>
        <v>Indiana</v>
      </c>
      <c r="Z31" s="25"/>
      <c r="AA31" s="25">
        <f>LARGE(State!W$3:W$13,3)</f>
        <v>0</v>
      </c>
      <c r="AC31" s="25"/>
      <c r="AD31" s="25"/>
    </row>
    <row r="32" spans="1:36">
      <c r="A32" t="str">
        <f>VLOOKUP(C32,State!M$3:AZ$13,39,FALSE)</f>
        <v>New Hampshire</v>
      </c>
      <c r="B32" s="25"/>
      <c r="C32" s="25">
        <f>LARGE(State!M$3:M$13,4)</f>
        <v>0.54611119838242228</v>
      </c>
      <c r="D32" s="14"/>
      <c r="E32" t="str">
        <f>VLOOKUP(G32,State!O$3:AZ$13,37,FALSE)</f>
        <v>Indiana</v>
      </c>
      <c r="F32" s="25"/>
      <c r="G32" s="25">
        <f>LARGE(State!O$3:O$13,4)</f>
        <v>0.49500804516606206</v>
      </c>
      <c r="H32" s="9"/>
      <c r="I32" t="str">
        <f>VLOOKUP(K32,State!Q$3:AZ$13,35,FALSE)</f>
        <v>Delaware</v>
      </c>
      <c r="J32" s="25"/>
      <c r="K32" s="25">
        <f>LARGE(State!Q$3:Q$13,4)</f>
        <v>0</v>
      </c>
      <c r="L32" s="10"/>
      <c r="M32" t="str">
        <f>VLOOKUP(O32,State!S$3:AZ$13,33,FALSE)</f>
        <v>Missouri</v>
      </c>
      <c r="N32" s="25"/>
      <c r="O32" s="25">
        <f>LARGE(State!S$3:S$13,4)</f>
        <v>2.6947270099194138E-2</v>
      </c>
      <c r="P32" s="25"/>
      <c r="Q32" t="str">
        <f>VLOOKUP(S32,State!U$3:AZ$13,31,FALSE)</f>
        <v>Delaware</v>
      </c>
      <c r="R32" s="25"/>
      <c r="S32" s="25">
        <f>LARGE(State!U$3:U$13,4)</f>
        <v>0</v>
      </c>
      <c r="T32" s="14"/>
      <c r="U32" t="str">
        <f>VLOOKUP(W32,State!Y$3:AZ$13,27,FALSE)</f>
        <v>Delaware</v>
      </c>
      <c r="V32" s="25"/>
      <c r="W32" s="25">
        <f>LARGE(State!Y$3:Y$13,4)</f>
        <v>0</v>
      </c>
      <c r="Y32" t="str">
        <f>VLOOKUP(AA32,State!W$3:AZ$13,29,FALSE)</f>
        <v>Indiana</v>
      </c>
      <c r="Z32" s="25"/>
      <c r="AA32" s="25">
        <f>LARGE(State!W$3:W$13,4)</f>
        <v>0</v>
      </c>
      <c r="AC32" s="25"/>
      <c r="AD32" s="25"/>
    </row>
    <row r="33" spans="1:31">
      <c r="A33" t="str">
        <f>VLOOKUP(C33,State!M$3:AZ$13,39,FALSE)</f>
        <v>Washington</v>
      </c>
      <c r="B33" s="25"/>
      <c r="C33" s="25">
        <f>LARGE(State!M$3:M$13,5)</f>
        <v>0.51539491254936831</v>
      </c>
      <c r="D33" s="14"/>
      <c r="E33" t="str">
        <f>VLOOKUP(G33,State!O$3:AZ$13,37,FALSE)</f>
        <v>Washington</v>
      </c>
      <c r="F33" s="25"/>
      <c r="G33" s="25">
        <f>LARGE(State!O$3:O$13,5)</f>
        <v>0.48460508745063163</v>
      </c>
      <c r="H33" s="9"/>
      <c r="I33" t="str">
        <f>VLOOKUP(K33,State!Q$3:AZ$13,35,FALSE)</f>
        <v>Delaware</v>
      </c>
      <c r="J33" s="25"/>
      <c r="K33" s="25">
        <f>LARGE(State!Q$3:Q$13,5)</f>
        <v>0</v>
      </c>
      <c r="L33" s="10"/>
      <c r="M33" t="str">
        <f>VLOOKUP(O33,State!S$3:AZ$13,33,FALSE)</f>
        <v>Utah</v>
      </c>
      <c r="N33" s="25"/>
      <c r="O33" s="25">
        <f>LARGE(State!S$3:S$13,5)</f>
        <v>2.2464441980519095E-2</v>
      </c>
      <c r="P33" s="25"/>
      <c r="Q33" t="str">
        <f>VLOOKUP(S33,State!U$3:AZ$13,31,FALSE)</f>
        <v>Delaware</v>
      </c>
      <c r="R33" s="25"/>
      <c r="S33" s="25">
        <f>LARGE(State!U$3:U$13,5)</f>
        <v>0</v>
      </c>
      <c r="T33" s="14"/>
      <c r="U33" t="str">
        <f>VLOOKUP(W33,State!Y$3:AZ$13,27,FALSE)</f>
        <v>Delaware</v>
      </c>
      <c r="V33" s="25"/>
      <c r="W33" s="25">
        <f>LARGE(State!Y$3:Y$13,5)</f>
        <v>0</v>
      </c>
      <c r="Y33" t="str">
        <f>VLOOKUP(AA33,State!W$3:AZ$13,29,FALSE)</f>
        <v>Indiana</v>
      </c>
      <c r="Z33" s="25"/>
      <c r="AA33" s="25">
        <f>LARGE(State!W$3:W$13,5)</f>
        <v>0</v>
      </c>
      <c r="AC33" s="25"/>
      <c r="AD33" s="25"/>
    </row>
    <row r="34" spans="1:31">
      <c r="B34" s="25"/>
      <c r="C34" s="25"/>
      <c r="D34" s="14"/>
      <c r="F34" s="25"/>
      <c r="G34" s="25"/>
      <c r="H34" s="9"/>
      <c r="J34" s="25"/>
      <c r="K34" s="25"/>
      <c r="L34" s="10"/>
      <c r="N34" s="25"/>
      <c r="O34" s="25"/>
      <c r="P34" s="25"/>
      <c r="R34" s="25"/>
      <c r="S34" s="25"/>
      <c r="T34" s="14"/>
      <c r="V34" s="25"/>
      <c r="W34" s="25"/>
      <c r="Z34" s="25"/>
      <c r="AA34" s="25"/>
      <c r="AC34" s="25"/>
      <c r="AD34" s="25"/>
    </row>
    <row r="35" spans="1:31">
      <c r="A35" s="82" t="s">
        <v>313</v>
      </c>
      <c r="B35" s="21"/>
      <c r="C35" s="25"/>
      <c r="D35" s="25"/>
      <c r="E35" s="14"/>
      <c r="F35" s="21"/>
      <c r="G35" s="25"/>
      <c r="H35" s="25"/>
      <c r="I35" s="9"/>
      <c r="J35" s="21"/>
      <c r="K35" s="25"/>
      <c r="L35" s="25"/>
      <c r="M35" s="10"/>
      <c r="N35" s="21"/>
      <c r="O35" s="25"/>
      <c r="P35" s="25"/>
      <c r="Q35" s="25"/>
      <c r="R35" s="21"/>
      <c r="S35" s="25"/>
      <c r="T35" s="25"/>
      <c r="U35" s="14"/>
      <c r="V35" s="14"/>
      <c r="W35" s="14"/>
      <c r="X35" s="14"/>
      <c r="Y35" s="22"/>
      <c r="Z35" s="21"/>
      <c r="AA35" s="25"/>
      <c r="AB35" s="25"/>
      <c r="AC35" s="22"/>
      <c r="AD35" s="14"/>
      <c r="AE35" s="14"/>
    </row>
    <row r="36" spans="1:31" ht="13" customHeight="1">
      <c r="A36" t="str">
        <f>VLOOKUP(C36,State!M$3:AZ$13,39,FALSE)</f>
        <v>Utah</v>
      </c>
      <c r="B36" s="25"/>
      <c r="C36" s="25">
        <f>MIN(State!M3:M13)</f>
        <v>0.27582253378955696</v>
      </c>
      <c r="D36" s="14"/>
      <c r="E36" t="str">
        <f>VLOOKUP(G36,State!O$3:AZ$13,37,FALSE)</f>
        <v>Delaware</v>
      </c>
      <c r="F36" s="25"/>
      <c r="G36" s="25">
        <f>MIN(State!O3:O13)</f>
        <v>0.28588835599058371</v>
      </c>
      <c r="H36" s="9"/>
      <c r="I36" t="str">
        <f>VLOOKUP(K36,State!Q$3:AZ$13,35,FALSE)</f>
        <v>Delaware</v>
      </c>
      <c r="J36" s="25"/>
      <c r="K36" s="25">
        <f>MIN(State!Q3:Q13)</f>
        <v>0</v>
      </c>
      <c r="L36" s="10"/>
      <c r="M36" t="str">
        <f>VLOOKUP(O36,State!S$3:AZ$13,33,FALSE)</f>
        <v>North Dakota</v>
      </c>
      <c r="N36" s="25"/>
      <c r="O36" s="25">
        <f>MIN(State!S3:S13)</f>
        <v>0</v>
      </c>
      <c r="P36" s="25"/>
      <c r="Q36" t="str">
        <f>VLOOKUP(S36,State!U$3:AZ$13,31,FALSE)</f>
        <v>Delaware</v>
      </c>
      <c r="R36" s="25"/>
      <c r="S36" s="25">
        <f>MIN(State!U3:U13)</f>
        <v>0</v>
      </c>
      <c r="T36" s="14"/>
      <c r="U36" s="14"/>
      <c r="V36" s="14"/>
      <c r="W36" s="14"/>
      <c r="X36" s="22"/>
      <c r="Z36" s="25"/>
      <c r="AA36" s="25"/>
      <c r="AB36" s="22"/>
      <c r="AC36" s="14"/>
      <c r="AD36" s="14"/>
    </row>
    <row r="37" spans="1:31">
      <c r="A37" t="str">
        <f>VLOOKUP(C37,State!M$3:AZ$13,39,FALSE)</f>
        <v>North Dakota</v>
      </c>
      <c r="B37" s="25"/>
      <c r="C37" s="25">
        <f>SMALL(State!M$3:M$13,2)</f>
        <v>0.34311794394170136</v>
      </c>
      <c r="D37" s="14"/>
      <c r="E37" t="str">
        <f>VLOOKUP(G37,State!O$3:AZ$13,37,FALSE)</f>
        <v>Vermont</v>
      </c>
      <c r="F37" s="25"/>
      <c r="G37" s="25">
        <f>SMALL(State!O$3:O$13,2)</f>
        <v>0.37573536633690191</v>
      </c>
      <c r="H37" s="9"/>
      <c r="I37" t="s">
        <v>59</v>
      </c>
      <c r="J37" s="25"/>
      <c r="K37" s="25">
        <f>SMALL(State!Q$3:Q$13,2)</f>
        <v>0</v>
      </c>
      <c r="L37" s="10"/>
      <c r="M37" t="str">
        <f>VLOOKUP(O37,State!S$3:AZ$13,33,FALSE)</f>
        <v>North Dakota</v>
      </c>
      <c r="N37" s="25"/>
      <c r="O37" s="25">
        <f>SMALL(State!S$3:S$13,2)</f>
        <v>0</v>
      </c>
      <c r="P37" s="25"/>
      <c r="Q37" t="str">
        <f>VLOOKUP(S37,State!U$3:AZ$13,31,FALSE)</f>
        <v>Delaware</v>
      </c>
      <c r="R37" s="25"/>
      <c r="S37" s="25">
        <f>SMALL(State!U$3:U$13,2)</f>
        <v>0</v>
      </c>
      <c r="T37" s="14"/>
      <c r="U37" s="14"/>
      <c r="V37" s="14"/>
      <c r="W37" s="14"/>
      <c r="X37" s="22"/>
      <c r="Z37" s="25"/>
      <c r="AA37" s="25"/>
      <c r="AB37" s="22"/>
      <c r="AC37" s="14"/>
      <c r="AD37" s="14"/>
    </row>
    <row r="38" spans="1:31">
      <c r="A38" t="str">
        <f>VLOOKUP(C38,State!M$3:AZ$13,39,FALSE)</f>
        <v>North Carolina</v>
      </c>
      <c r="B38" s="25"/>
      <c r="C38" s="25">
        <f>SMALL(State!M$3:M$13,3)</f>
        <v>0.43228569286495183</v>
      </c>
      <c r="D38" s="14"/>
      <c r="E38" t="str">
        <f>VLOOKUP(G38,State!O$3:AZ$13,37,FALSE)</f>
        <v>New Hampshire</v>
      </c>
      <c r="F38" s="25"/>
      <c r="G38" s="25">
        <f>SMALL(State!O$3:O$13,3)</f>
        <v>0.42518486705857089</v>
      </c>
      <c r="H38" s="9"/>
      <c r="I38" t="s">
        <v>772</v>
      </c>
      <c r="J38" s="25"/>
      <c r="K38" s="25">
        <f>SMALL(State!Q$3:Q$13,3)</f>
        <v>0</v>
      </c>
      <c r="L38" s="10"/>
      <c r="M38" t="str">
        <f>VLOOKUP(O38,State!S$3:AZ$13,33,FALSE)</f>
        <v>North Dakota</v>
      </c>
      <c r="N38" s="25"/>
      <c r="O38" s="25">
        <f>SMALL(State!S$3:S$13,3)</f>
        <v>0</v>
      </c>
      <c r="P38" s="25"/>
      <c r="Q38" t="str">
        <f>VLOOKUP(S38,State!U$3:AZ$13,31,FALSE)</f>
        <v>Delaware</v>
      </c>
      <c r="R38" s="25"/>
      <c r="S38" s="25">
        <f>SMALL(State!U$3:U$13,3)</f>
        <v>0</v>
      </c>
      <c r="T38" s="14"/>
      <c r="U38" s="14"/>
      <c r="V38" s="14"/>
      <c r="W38" s="14"/>
      <c r="X38" s="22"/>
      <c r="Z38" s="25"/>
      <c r="AA38" s="25"/>
      <c r="AB38" s="22"/>
      <c r="AC38" s="14"/>
      <c r="AD38" s="14"/>
    </row>
    <row r="39" spans="1:31">
      <c r="A39" t="str">
        <f>VLOOKUP(C39,State!M$3:AZ$13,39,FALSE)</f>
        <v>Indiana</v>
      </c>
      <c r="B39" s="25"/>
      <c r="C39" s="25">
        <f>SMALL(State!M$3:M$13,4)</f>
        <v>0.46549954611548078</v>
      </c>
      <c r="D39" s="14"/>
      <c r="E39" t="str">
        <f>VLOOKUP(G39,State!O$3:AZ$13,37,FALSE)</f>
        <v>Missouri</v>
      </c>
      <c r="F39" s="25"/>
      <c r="G39" s="25">
        <f>SMALL(State!O$3:O$13,4)</f>
        <v>0.42533532413230335</v>
      </c>
      <c r="H39" s="9"/>
      <c r="I39" t="str">
        <f>VLOOKUP(K39,State!Q$3:AZ$13,35,FALSE)</f>
        <v>Delaware</v>
      </c>
      <c r="J39" s="25"/>
      <c r="K39" s="25">
        <f>SMALL(State!Q$3:Q$13,4)</f>
        <v>0</v>
      </c>
      <c r="L39" s="10"/>
      <c r="M39" t="str">
        <f>VLOOKUP(O39,State!S$3:AZ$13,33,FALSE)</f>
        <v>Delaware</v>
      </c>
      <c r="N39" s="25"/>
      <c r="O39" s="25">
        <f>SMALL(State!S$3:S$13,4)</f>
        <v>9.2153163179937349E-3</v>
      </c>
      <c r="P39" s="25"/>
      <c r="Q39" t="str">
        <f>VLOOKUP(S39,State!U$3:AZ$13,31,FALSE)</f>
        <v>Delaware</v>
      </c>
      <c r="R39" s="25"/>
      <c r="S39" s="25">
        <f>SMALL(State!U$3:U$13,4)</f>
        <v>0</v>
      </c>
      <c r="T39" s="14"/>
      <c r="U39" s="14"/>
      <c r="V39" s="14"/>
      <c r="W39" s="14"/>
      <c r="X39" s="22"/>
      <c r="Z39" s="25"/>
      <c r="AA39" s="25"/>
      <c r="AB39" s="22"/>
      <c r="AC39" s="14"/>
      <c r="AD39" s="14"/>
    </row>
    <row r="40" spans="1:31">
      <c r="A40" t="str">
        <f>VLOOKUP(C40,State!M$3:AZ$13,39,FALSE)</f>
        <v>Montana</v>
      </c>
      <c r="B40" s="25"/>
      <c r="C40" s="25">
        <f>SMALL(State!M$3:M$13,5)</f>
        <v>0.48904938892094751</v>
      </c>
      <c r="D40" s="14"/>
      <c r="E40" t="str">
        <f>VLOOKUP(G40,State!O$3:AZ$13,37,FALSE)</f>
        <v>West Virginia</v>
      </c>
      <c r="F40" s="25"/>
      <c r="G40" s="25">
        <f>SMALL(State!O$3:O$13,5)</f>
        <v>0.45639651244330615</v>
      </c>
      <c r="H40" s="9"/>
      <c r="I40" t="str">
        <f>VLOOKUP(K40,State!Q$3:AZ$13,35,FALSE)</f>
        <v>Delaware</v>
      </c>
      <c r="J40" s="25"/>
      <c r="K40" s="25">
        <f>SMALL(State!Q$3:Q$13,5)</f>
        <v>0</v>
      </c>
      <c r="L40" s="10"/>
      <c r="M40" t="str">
        <f>VLOOKUP(O40,State!S$3:AZ$13,33,FALSE)</f>
        <v>West Virginia</v>
      </c>
      <c r="N40" s="25"/>
      <c r="O40" s="25">
        <f>SMALL(State!S$3:S$13,5)</f>
        <v>1.3406387032115738E-2</v>
      </c>
      <c r="P40" s="25"/>
      <c r="Q40" t="str">
        <f>VLOOKUP(S40,State!U$3:AZ$13,31,FALSE)</f>
        <v>Delaware</v>
      </c>
      <c r="R40" s="25"/>
      <c r="S40" s="25">
        <f>SMALL(State!U$3:U$13,5)</f>
        <v>0</v>
      </c>
      <c r="T40" s="14"/>
      <c r="U40" s="14"/>
      <c r="V40" s="14"/>
      <c r="W40" s="14"/>
      <c r="X40" s="22"/>
      <c r="Z40" s="25"/>
      <c r="AA40" s="25"/>
      <c r="AB40" s="22"/>
      <c r="AC40" s="14"/>
      <c r="AD40" s="14"/>
    </row>
    <row r="41" spans="1:31">
      <c r="B41" s="25"/>
      <c r="C41" s="25"/>
      <c r="D41" s="14"/>
      <c r="F41" s="25"/>
      <c r="G41" s="25"/>
      <c r="H41" s="9"/>
      <c r="J41" s="25"/>
      <c r="K41" s="25"/>
      <c r="L41" s="10"/>
      <c r="N41" s="25"/>
      <c r="O41" s="25"/>
      <c r="P41" s="25"/>
      <c r="R41" s="25"/>
      <c r="S41" s="25"/>
      <c r="T41" s="14"/>
      <c r="U41" s="14"/>
      <c r="V41" s="14"/>
      <c r="W41" s="14"/>
      <c r="X41" s="22"/>
      <c r="Z41" s="25"/>
      <c r="AA41" s="25"/>
      <c r="AB41" s="22"/>
      <c r="AC41" s="14"/>
      <c r="AD41" s="14"/>
    </row>
    <row r="42" spans="1:31">
      <c r="A42" s="82" t="s">
        <v>186</v>
      </c>
      <c r="B42" s="21"/>
      <c r="C42" s="25"/>
      <c r="D42" s="25"/>
      <c r="E42" s="14"/>
      <c r="F42" s="23"/>
      <c r="G42" s="9"/>
      <c r="H42" s="9"/>
      <c r="I42" s="9"/>
      <c r="J42" s="24"/>
      <c r="K42" s="10"/>
      <c r="L42" s="10"/>
      <c r="M42" s="10"/>
      <c r="N42" s="22"/>
      <c r="O42" s="14"/>
      <c r="P42" s="14"/>
      <c r="Q42" s="14"/>
      <c r="R42" s="22"/>
      <c r="S42" s="14"/>
      <c r="T42" s="14"/>
      <c r="U42" s="14"/>
      <c r="V42" s="14"/>
      <c r="W42" s="14"/>
      <c r="X42" s="14"/>
      <c r="Y42" s="22"/>
      <c r="Z42" s="22"/>
      <c r="AA42" s="14"/>
      <c r="AB42" s="14"/>
      <c r="AC42" s="22"/>
      <c r="AD42" s="14"/>
      <c r="AE42" s="14"/>
    </row>
    <row r="43" spans="1:31" ht="13" customHeight="1">
      <c r="A43" t="str">
        <f>VLOOKUP(C43,County!$J$2:$AP$589,33,FALSE)</f>
        <v>St. Louis</v>
      </c>
      <c r="B43" t="str">
        <f>VLOOKUP(C43,County!$J$2:$AQ$589,34,FALSE)</f>
        <v>MO</v>
      </c>
      <c r="C43" s="2">
        <f>MAX(County!J1:J589)</f>
        <v>0.83600121879495193</v>
      </c>
      <c r="E43" t="str">
        <f>VLOOKUP(G43,County!$K$2:$AP$589,32,FALSE)</f>
        <v>Uintah</v>
      </c>
      <c r="F43" t="str">
        <f>VLOOKUP(G43,County!$K$2:$AQ$589,33,FALSE)</f>
        <v>UT</v>
      </c>
      <c r="G43" s="2">
        <f>MAX(County!K1:K589)</f>
        <v>0.86770733408912537</v>
      </c>
      <c r="H43" s="2"/>
      <c r="I43" t="str">
        <f>VLOOKUP(K43,County!$L$2:$AP$589,31,FALSE)</f>
        <v>Essex</v>
      </c>
      <c r="J43" t="str">
        <f>VLOOKUP(K43,County!$L$2:$AQ$589,32,FALSE)</f>
        <v>VT</v>
      </c>
      <c r="K43" s="2">
        <f>MAX(County!L1:L589)</f>
        <v>3.1578947368421054E-2</v>
      </c>
      <c r="L43" s="2"/>
      <c r="M43" t="str">
        <f>VLOOKUP(O43,County!$AK$2:$AP$589,6,FALSE)</f>
        <v>Henry</v>
      </c>
      <c r="N43" t="str">
        <f>VLOOKUP(O43,County!$AK$2:$AQ$589,7,FALSE)</f>
        <v>IN</v>
      </c>
      <c r="O43" s="2">
        <f>MAX(County!AK1:AK589)</f>
        <v>6.8412473050428566E-2</v>
      </c>
      <c r="P43" s="2"/>
      <c r="Q43" t="str">
        <f>VLOOKUP(S43,County!$AL$2:$AP$589,5,FALSE)</f>
        <v>Millard</v>
      </c>
      <c r="R43" t="str">
        <f>VLOOKUP(S43,County!$AL$2:$AQ$589,6,FALSE)</f>
        <v>UT</v>
      </c>
      <c r="S43" s="2">
        <f>MAX(County!AL1:AL589)</f>
        <v>3.527301713830211E-2</v>
      </c>
      <c r="T43" s="2"/>
      <c r="U43" t="str">
        <f>VLOOKUP(W43,County!$AM$2:$AP$589,4,FALSE)</f>
        <v>Windham</v>
      </c>
      <c r="V43" t="str">
        <f>VLOOKUP(W43,County!$AM$2:$AQ$589,5,FALSE)</f>
        <v>VT</v>
      </c>
      <c r="W43" s="2">
        <f>MAX(County!AM1:AM589)</f>
        <v>1.2704594983075995E-2</v>
      </c>
      <c r="X43" s="2"/>
      <c r="Y43" t="str">
        <f>VLOOKUP(AA43,County!$AN$2:$AQ$589,3,FALSE)</f>
        <v>Pocahontas</v>
      </c>
      <c r="Z43" t="str">
        <f>VLOOKUP(AA43,County!$AN$2:$AQ$589,4,FALSE)</f>
        <v>WV</v>
      </c>
      <c r="AA43" s="2">
        <f>MAX(County!AN1:AN589)</f>
        <v>5.3023789051304102E-2</v>
      </c>
      <c r="AB43" s="2"/>
    </row>
    <row r="44" spans="1:31">
      <c r="A44" t="str">
        <f>VLOOKUP(C44,County!$J$2:$AP$589,33,FALSE)</f>
        <v>Logan</v>
      </c>
      <c r="B44" t="str">
        <f>VLOOKUP(C44,County!$J$2:$AQ$589,34,FALSE)</f>
        <v>WV</v>
      </c>
      <c r="C44" s="2">
        <f>LARGE(County!J1:J589,2)</f>
        <v>0.78822649039660764</v>
      </c>
      <c r="E44" t="str">
        <f>VLOOKUP(G44,County!$K$2:$AP$589,32,FALSE)</f>
        <v>Piute</v>
      </c>
      <c r="F44" t="str">
        <f>VLOOKUP(G44,County!$K$2:$AQ$589,33,FALSE)</f>
        <v>UT</v>
      </c>
      <c r="G44" s="2">
        <f>LARGE(County!K1:K589,2)</f>
        <v>0.86013071895424842</v>
      </c>
      <c r="I44" t="str">
        <f>VLOOKUP(K44,County!$L$2:$AP$589,31,FALSE)</f>
        <v>Windham</v>
      </c>
      <c r="J44" t="str">
        <f>VLOOKUP(K44,County!$L$2:$AQ$589,32,FALSE)</f>
        <v>VT</v>
      </c>
      <c r="K44" s="2">
        <f>LARGE(County!L1:L589,2)</f>
        <v>2.9350396439004035E-2</v>
      </c>
      <c r="M44" t="str">
        <f>VLOOKUP(O44,County!$AK$2:$AP$589,6,FALSE)</f>
        <v>Treasure</v>
      </c>
      <c r="N44" t="str">
        <f>VLOOKUP(O44,County!$AK$2:$AQ$589,7,FALSE)</f>
        <v>MT</v>
      </c>
      <c r="O44" s="2">
        <f>LARGE(County!AK1:AK589,2)</f>
        <v>6.7833698030634576E-2</v>
      </c>
      <c r="P44" s="2"/>
      <c r="Q44" t="str">
        <f>VLOOKUP(S44,County!$AL$2:$AP$589,5,FALSE)</f>
        <v>Tooele</v>
      </c>
      <c r="R44" t="str">
        <f>VLOOKUP(S44,County!$AL$2:$AQ$589,6,FALSE)</f>
        <v>UT</v>
      </c>
      <c r="S44" s="2">
        <f>LARGE(County!AL1:AL589,2)</f>
        <v>3.1715244286013841E-2</v>
      </c>
      <c r="U44" t="str">
        <f>VLOOKUP(W44,County!$AM$2:$AP$589,4,FALSE)</f>
        <v>Bennington</v>
      </c>
      <c r="V44" t="str">
        <f>VLOOKUP(W44,County!$AM$2:$AQ$589,5,FALSE)</f>
        <v>VT</v>
      </c>
      <c r="W44" s="2">
        <f>LARGE(County!AM1:AM589,2)</f>
        <v>7.3289902280130291E-3</v>
      </c>
      <c r="Y44" t="str">
        <f>VLOOKUP(AA44,County!$AN$2:$AQ$589,3,FALSE)</f>
        <v>Kanawha</v>
      </c>
      <c r="Z44" t="str">
        <f>VLOOKUP(AA44,County!$AN$2:$AQ$589,4,FALSE)</f>
        <v>WV</v>
      </c>
      <c r="AA44" s="2">
        <f>LARGE(County!AN1:AN589,2)</f>
        <v>4.5122903373448563E-2</v>
      </c>
    </row>
    <row r="45" spans="1:31">
      <c r="A45" t="str">
        <f>VLOOKUP(C45,County!$J$2:$AP$589,33,FALSE)</f>
        <v>New Castle</v>
      </c>
      <c r="B45" t="str">
        <f>VLOOKUP(C45,County!$J$2:$AQ$589,34,FALSE)</f>
        <v>DE</v>
      </c>
      <c r="C45" s="2">
        <f>LARGE(County!J2:J590,3)</f>
        <v>0.75930767038766989</v>
      </c>
      <c r="D45"/>
      <c r="E45" t="str">
        <f>VLOOKUP(G45,County!$K$2:$AP$589,32,FALSE)</f>
        <v>Duchesne</v>
      </c>
      <c r="F45" t="str">
        <f>VLOOKUP(G45,County!$K$2:$AQ$589,33,FALSE)</f>
        <v>UT</v>
      </c>
      <c r="G45" s="2">
        <f>LARGE(County!K2:K590,3)</f>
        <v>0.85266656116474127</v>
      </c>
      <c r="I45" t="str">
        <f>VLOOKUP(K45,County!$L$2:$AP$589,31,FALSE)</f>
        <v>Bennington</v>
      </c>
      <c r="J45" t="str">
        <f>VLOOKUP(K45,County!$L$2:$AQ$589,32,FALSE)</f>
        <v>VT</v>
      </c>
      <c r="K45" s="2">
        <f>LARGE(County!L2:L590,3)</f>
        <v>2.9315960912052116E-2</v>
      </c>
      <c r="M45" t="str">
        <f>VLOOKUP(O45,County!$AK$2:$AP$589,6,FALSE)</f>
        <v>Rush</v>
      </c>
      <c r="N45" t="str">
        <f>VLOOKUP(O45,County!$AK$2:$AQ$589,7,FALSE)</f>
        <v>IN</v>
      </c>
      <c r="O45" s="2">
        <f>LARGE(County!AK2:AK590,3)</f>
        <v>6.7528735632183909E-2</v>
      </c>
      <c r="P45" s="2"/>
      <c r="Q45" t="str">
        <f>VLOOKUP(S45,County!$AL$2:$AP$589,5,FALSE)</f>
        <v>Iron</v>
      </c>
      <c r="R45" t="str">
        <f>VLOOKUP(S45,County!$AL$2:$AQ$589,6,FALSE)</f>
        <v>UT</v>
      </c>
      <c r="S45" s="2">
        <f>LARGE(County!AL2:AL590,3)</f>
        <v>3.0477460009694618E-2</v>
      </c>
      <c r="U45" t="str">
        <f>VLOOKUP(W45,County!$AM$2:$AP$589,4,FALSE)</f>
        <v>Essex</v>
      </c>
      <c r="V45" t="str">
        <f>VLOOKUP(W45,County!$AM$2:$AQ$589,5,FALSE)</f>
        <v>VT</v>
      </c>
      <c r="W45" s="2">
        <f>LARGE(County!AM2:AM590,3)</f>
        <v>5.4446460980036296E-3</v>
      </c>
      <c r="Y45" t="str">
        <f>VLOOKUP(AA45,County!$AN$2:$AQ$589,3,FALSE)</f>
        <v>Calhoun</v>
      </c>
      <c r="Z45" t="str">
        <f>VLOOKUP(AA45,County!$AN$2:$AQ$589,4,FALSE)</f>
        <v>WV</v>
      </c>
      <c r="AA45" s="2">
        <f>LARGE(County!AN2:AN590,3)</f>
        <v>4.4300876788186436E-2</v>
      </c>
    </row>
    <row r="46" spans="1:31">
      <c r="A46" t="str">
        <f>VLOOKUP(C46,County!$J$2:$AP$589,33,FALSE)</f>
        <v>Hertford</v>
      </c>
      <c r="B46" t="str">
        <f>VLOOKUP(C46,County!$J$2:$AQ$589,34,FALSE)</f>
        <v>NC</v>
      </c>
      <c r="C46" s="2">
        <f>LARGE(County!J2:J591,4)</f>
        <v>0.72479538690476186</v>
      </c>
      <c r="D46"/>
      <c r="E46" t="str">
        <f>VLOOKUP(G46,County!$K$2:$AP$589,32,FALSE)</f>
        <v>Rich</v>
      </c>
      <c r="F46" t="str">
        <f>VLOOKUP(G46,County!$K$2:$AQ$589,33,FALSE)</f>
        <v>UT</v>
      </c>
      <c r="G46" s="2">
        <f>LARGE(County!K2:K591,4)</f>
        <v>0.85207700101317119</v>
      </c>
      <c r="I46" t="str">
        <f>VLOOKUP(K46,County!$L$2:$AP$589,31,FALSE)</f>
        <v>Orleans</v>
      </c>
      <c r="J46" t="str">
        <f>VLOOKUP(K46,County!$L$2:$AQ$589,32,FALSE)</f>
        <v>VT</v>
      </c>
      <c r="K46" s="2">
        <f>LARGE(County!L2:L591,4)</f>
        <v>2.5295691962358629E-2</v>
      </c>
      <c r="M46" t="str">
        <f>VLOOKUP(O46,County!$AK$2:$AP$589,6,FALSE)</f>
        <v>Mineral</v>
      </c>
      <c r="N46" t="str">
        <f>VLOOKUP(O46,County!$AK$2:$AQ$589,7,FALSE)</f>
        <v>MT</v>
      </c>
      <c r="O46" s="2">
        <f>LARGE(County!AK2:AK591,4)</f>
        <v>6.6931085770946946E-2</v>
      </c>
      <c r="P46" s="2"/>
      <c r="Q46" t="str">
        <f>VLOOKUP(S46,County!$AL$2:$AP$589,5,FALSE)</f>
        <v>Sanpete</v>
      </c>
      <c r="R46" t="str">
        <f>VLOOKUP(S46,County!$AL$2:$AQ$589,6,FALSE)</f>
        <v>UT</v>
      </c>
      <c r="S46" s="2">
        <f>LARGE(County!AL2:AL591,4)</f>
        <v>2.8987034889849269E-2</v>
      </c>
      <c r="U46" t="str">
        <f>VLOOKUP(W46,County!$AM$2:$AP$589,4,FALSE)</f>
        <v>Caledonia</v>
      </c>
      <c r="V46" t="str">
        <f>VLOOKUP(W46,County!$AM$2:$AQ$589,5,FALSE)</f>
        <v>VT</v>
      </c>
      <c r="W46" s="2">
        <f>LARGE(County!AM2:AM591,4)</f>
        <v>4.5081664326361692E-3</v>
      </c>
      <c r="Y46" t="str">
        <f>VLOOKUP(AA46,County!$AN$2:$AQ$589,3,FALSE)</f>
        <v>Clay</v>
      </c>
      <c r="Z46" t="str">
        <f>VLOOKUP(AA46,County!$AN$2:$AQ$589,4,FALSE)</f>
        <v>WV</v>
      </c>
      <c r="AA46" s="2">
        <f>LARGE(County!AN2:AN591,4)</f>
        <v>4.159788709144932E-2</v>
      </c>
    </row>
    <row r="47" spans="1:31">
      <c r="A47" t="str">
        <f>VLOOKUP(C47,County!$J$2:$AP$589,33,FALSE)</f>
        <v>Silver Bow</v>
      </c>
      <c r="B47" t="str">
        <f>VLOOKUP(C47,County!$J$2:$AQ$589,34,FALSE)</f>
        <v>MT</v>
      </c>
      <c r="C47" s="2">
        <f>LARGE(County!J2:J591,5)</f>
        <v>0.71642678720114195</v>
      </c>
      <c r="D47"/>
      <c r="E47" t="str">
        <f>VLOOKUP(G47,County!$K$2:$AP$589,32,FALSE)</f>
        <v>Sevier</v>
      </c>
      <c r="F47" t="str">
        <f>VLOOKUP(G47,County!$K$2:$AQ$589,33,FALSE)</f>
        <v>UT</v>
      </c>
      <c r="G47" s="2">
        <f>LARGE(County!K2:K591,5)</f>
        <v>0.82858570714642676</v>
      </c>
      <c r="I47" t="str">
        <f>VLOOKUP(K47,County!$L$2:$AP$589,31,FALSE)</f>
        <v>Billings</v>
      </c>
      <c r="J47" t="str">
        <f>VLOOKUP(K47,County!$L$2:$AQ$589,32,FALSE)</f>
        <v>ND</v>
      </c>
      <c r="K47" s="2">
        <f>LARGE(County!L2:L591,5)</f>
        <v>2.4475524475524476E-2</v>
      </c>
      <c r="M47" t="str">
        <f>VLOOKUP(O47,County!$AK$2:$AP$589,6,FALSE)</f>
        <v>Shelby</v>
      </c>
      <c r="N47" t="str">
        <f>VLOOKUP(O47,County!$AK$2:$AQ$589,7,FALSE)</f>
        <v>IN</v>
      </c>
      <c r="O47" s="2">
        <f>LARGE(County!AK2:AK591,5)</f>
        <v>6.4797656763703748E-2</v>
      </c>
      <c r="P47" s="2"/>
      <c r="Q47" t="str">
        <f>VLOOKUP(S47,County!$AL$2:$AP$589,5,FALSE)</f>
        <v>Duchesne</v>
      </c>
      <c r="R47" t="str">
        <f>VLOOKUP(S47,County!$AL$2:$AQ$589,6,FALSE)</f>
        <v>UT</v>
      </c>
      <c r="S47" s="2">
        <f>LARGE(County!AL2:AL591,5)</f>
        <v>2.5162209210318087E-2</v>
      </c>
      <c r="U47" t="str">
        <f>VLOOKUP(W47,County!$AM$2:$AP$589,4,FALSE)</f>
        <v>Rutland</v>
      </c>
      <c r="V47" t="str">
        <f>VLOOKUP(W47,County!$AM$2:$AQ$589,5,FALSE)</f>
        <v>VT</v>
      </c>
      <c r="W47" s="2">
        <f>LARGE(County!AM2:AM591,5)</f>
        <v>4.4500953591862687E-3</v>
      </c>
      <c r="Y47" t="str">
        <f>VLOOKUP(AA47,County!$AN$2:$AQ$589,3,FALSE)</f>
        <v>Greenbrier</v>
      </c>
      <c r="Z47" t="str">
        <f>VLOOKUP(AA47,County!$AN$2:$AQ$589,4,FALSE)</f>
        <v>WV</v>
      </c>
      <c r="AA47" s="2">
        <f>LARGE(County!AN2:AN591,5)</f>
        <v>3.7547713640258627E-2</v>
      </c>
    </row>
    <row r="48" spans="1:31">
      <c r="C48" s="2"/>
      <c r="D48"/>
      <c r="G48" s="2"/>
      <c r="K48" s="2"/>
      <c r="O48" s="2"/>
      <c r="P48" s="2"/>
      <c r="S48" s="2"/>
      <c r="W48" s="2"/>
      <c r="AA48" s="2"/>
    </row>
    <row r="49" spans="1:28">
      <c r="A49" s="82" t="s">
        <v>113</v>
      </c>
    </row>
    <row r="50" spans="1:28" ht="13" customHeight="1">
      <c r="A50" t="str">
        <f>VLOOKUP(C50,County!$J$2:$AP$589,33,FALSE)</f>
        <v>Uintah</v>
      </c>
      <c r="B50" t="str">
        <f>VLOOKUP(C50,County!$J$2:$AQ$589,34,FALSE)</f>
        <v>UT</v>
      </c>
      <c r="C50" s="2">
        <f>MIN(County!J1:J589)</f>
        <v>9.6189064271387459E-2</v>
      </c>
      <c r="D50"/>
      <c r="E50" t="str">
        <f>VLOOKUP(G50,County!$K$2:$AP$589,32,FALSE)</f>
        <v>St. Louis</v>
      </c>
      <c r="F50" t="str">
        <f>VLOOKUP(G50,County!$K$2:$AQ$589,33,FALSE)</f>
        <v>MO</v>
      </c>
      <c r="G50" s="2">
        <f>MIN(County!K1:K589)</f>
        <v>0.13802144228793323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28">
      <c r="A51" t="str">
        <f>VLOOKUP(C51,County!$J$2:$AP$589,33,FALSE)</f>
        <v>Piute</v>
      </c>
      <c r="B51" t="str">
        <f>VLOOKUP(C51,County!$J$2:$AQ$589,34,FALSE)</f>
        <v>UT</v>
      </c>
      <c r="C51" s="2">
        <f>SMALL(County!J1:J589,2)</f>
        <v>0.10718954248366012</v>
      </c>
      <c r="D51"/>
      <c r="E51" t="str">
        <f>VLOOKUP(G51,County!$K$2:$AP$589,32,FALSE)</f>
        <v>Logan</v>
      </c>
      <c r="F51" t="str">
        <f>VLOOKUP(G51,County!$K$2:$AQ$589,33,FALSE)</f>
        <v>WV</v>
      </c>
      <c r="G51" s="2">
        <f>SMALL(County!K1:K589,2)</f>
        <v>0.19896898644716055</v>
      </c>
      <c r="I51" s="79"/>
      <c r="K51" s="2"/>
    </row>
    <row r="52" spans="1:28">
      <c r="A52" t="str">
        <f>VLOOKUP(C52,County!$J$2:$AP$589,33,FALSE)</f>
        <v>Duchesne</v>
      </c>
      <c r="B52" t="str">
        <f>VLOOKUP(C52,County!$J$2:$AQ$589,34,FALSE)</f>
        <v>UT</v>
      </c>
      <c r="C52" s="2">
        <f>SMALL(County!J2:J590,3)</f>
        <v>0.10887798702326318</v>
      </c>
      <c r="D52"/>
      <c r="E52" t="str">
        <f>VLOOKUP(G52,County!$K$2:$AP$589,32,FALSE)</f>
        <v>New Castle</v>
      </c>
      <c r="F52" t="str">
        <f>VLOOKUP(G52,County!$K$2:$AQ$589,33,FALSE)</f>
        <v>DE</v>
      </c>
      <c r="G52" s="2">
        <f>SMALL(County!K2:K590,3)</f>
        <v>0.22098877091257502</v>
      </c>
      <c r="I52" s="78"/>
      <c r="K52" s="2"/>
    </row>
    <row r="53" spans="1:28">
      <c r="A53" t="str">
        <f>VLOOKUP(C53,County!$J$2:$AP$589,33,FALSE)</f>
        <v>Rich</v>
      </c>
      <c r="B53" t="str">
        <f>VLOOKUP(C53,County!$J$2:$AQ$589,34,FALSE)</f>
        <v>UT</v>
      </c>
      <c r="C53" s="2">
        <f>SMALL(County!J2:J591,4)</f>
        <v>0.12360688956433637</v>
      </c>
      <c r="D53"/>
      <c r="E53" t="str">
        <f>VLOOKUP(G53,County!$K$2:$AP$589,32,FALSE)</f>
        <v>Windham</v>
      </c>
      <c r="F53" t="str">
        <f>VLOOKUP(G53,County!$K$2:$AQ$589,33,FALSE)</f>
        <v>VT</v>
      </c>
      <c r="G53" s="2">
        <f>SMALL(County!K2:K591,4)</f>
        <v>0.24871331200445124</v>
      </c>
      <c r="K53" s="2"/>
    </row>
    <row r="54" spans="1:28">
      <c r="A54" t="str">
        <f>VLOOKUP(C54,County!$J$2:$AP$589,33,FALSE)</f>
        <v>Utah</v>
      </c>
      <c r="B54" t="str">
        <f>VLOOKUP(C54,County!$J$2:$AQ$589,34,FALSE)</f>
        <v>UT</v>
      </c>
      <c r="C54" s="2">
        <f>SMALL(County!J2:J591,5)</f>
        <v>0.12922346008234212</v>
      </c>
      <c r="D54"/>
      <c r="E54" t="str">
        <f>VLOOKUP(G54,County!$K$2:$AP$589,32,FALSE)</f>
        <v>Silver Bow</v>
      </c>
      <c r="F54" t="str">
        <f>VLOOKUP(G54,County!$K$2:$AQ$589,33,FALSE)</f>
        <v>MT</v>
      </c>
      <c r="G54" s="2">
        <f>SMALL(County!K2:K591,5)</f>
        <v>0.2490781491614131</v>
      </c>
      <c r="K54" s="2"/>
    </row>
    <row r="55" spans="1:28">
      <c r="C55" s="2"/>
      <c r="D55"/>
      <c r="G55" s="2"/>
      <c r="K55" s="2"/>
    </row>
    <row r="56" spans="1:28">
      <c r="A56" s="82" t="s">
        <v>380</v>
      </c>
      <c r="H56" s="2"/>
      <c r="L56" s="2"/>
    </row>
    <row r="57" spans="1:28" ht="13" customHeight="1">
      <c r="A57" t="e">
        <f>VLOOKUP(C57,#REF!,33,FALSE)</f>
        <v>#REF!</v>
      </c>
      <c r="B57" t="e">
        <f>VLOOKUP(C57,#REF!,34,FALSE)</f>
        <v>#REF!</v>
      </c>
      <c r="C57" s="2" t="e">
        <f>MAX(#REF!)</f>
        <v>#REF!</v>
      </c>
      <c r="E57" t="e">
        <f>VLOOKUP(G57,#REF!,32,FALSE)</f>
        <v>#REF!</v>
      </c>
      <c r="F57" t="e">
        <f>VLOOKUP(G57,#REF!,33,FALSE)</f>
        <v>#REF!</v>
      </c>
      <c r="G57" s="2" t="e">
        <f>MAX(#REF!)</f>
        <v>#REF!</v>
      </c>
      <c r="H57" s="2"/>
      <c r="I57" t="e">
        <f>VLOOKUP(K57,#REF!,31,FALSE)</f>
        <v>#REF!</v>
      </c>
      <c r="J57" t="e">
        <f>VLOOKUP(K57,#REF!,32,FALSE)</f>
        <v>#REF!</v>
      </c>
      <c r="K57" s="2" t="e">
        <f>MAX(#REF!)</f>
        <v>#REF!</v>
      </c>
      <c r="L57" s="2"/>
      <c r="M57" t="e">
        <f>VLOOKUP(O57,#REF!,6,FALSE)</f>
        <v>#REF!</v>
      </c>
      <c r="N57" t="e">
        <f>VLOOKUP(O57,#REF!,7,FALSE)</f>
        <v>#REF!</v>
      </c>
      <c r="O57" s="2" t="e">
        <f>MAX(#REF!)</f>
        <v>#REF!</v>
      </c>
      <c r="P57" s="2"/>
      <c r="Q57" t="e">
        <f>VLOOKUP(S57,#REF!,5,FALSE)</f>
        <v>#REF!</v>
      </c>
      <c r="R57" t="e">
        <f>VLOOKUP(S57,#REF!,6,FALSE)</f>
        <v>#REF!</v>
      </c>
      <c r="S57" s="2" t="e">
        <f>MAX(#REF!)</f>
        <v>#REF!</v>
      </c>
      <c r="T57" s="2"/>
      <c r="U57" t="e">
        <f>VLOOKUP(W57,#REF!,4,FALSE)</f>
        <v>#REF!</v>
      </c>
      <c r="V57" t="e">
        <f>VLOOKUP(W57,#REF!,5,FALSE)</f>
        <v>#REF!</v>
      </c>
      <c r="W57" s="2" t="e">
        <f>MAX(#REF!)</f>
        <v>#REF!</v>
      </c>
      <c r="X57" s="2"/>
      <c r="Y57" t="e">
        <f>VLOOKUP(AA57,#REF!,3,FALSE)</f>
        <v>#REF!</v>
      </c>
      <c r="Z57" t="e">
        <f>VLOOKUP(AA57,#REF!,4,FALSE)</f>
        <v>#REF!</v>
      </c>
      <c r="AA57" s="2" t="e">
        <f>MAX(#REF!)</f>
        <v>#REF!</v>
      </c>
      <c r="AB57" s="2"/>
    </row>
    <row r="58" spans="1:28">
      <c r="A58" t="e">
        <f>VLOOKUP(C58,#REF!,33,FALSE)</f>
        <v>#REF!</v>
      </c>
      <c r="B58" t="e">
        <f>VLOOKUP(C58,#REF!,34,FALSE)</f>
        <v>#REF!</v>
      </c>
      <c r="C58" s="2" t="e">
        <f>LARGE(#REF!,2)</f>
        <v>#REF!</v>
      </c>
      <c r="E58" t="e">
        <f>VLOOKUP(G58,#REF!,32,FALSE)</f>
        <v>#REF!</v>
      </c>
      <c r="F58" t="e">
        <f>VLOOKUP(G58,#REF!,33,FALSE)</f>
        <v>#REF!</v>
      </c>
      <c r="G58" s="2" t="e">
        <f>LARGE(#REF!,2)</f>
        <v>#REF!</v>
      </c>
      <c r="I58" t="e">
        <f>VLOOKUP(K58,#REF!,31,FALSE)</f>
        <v>#REF!</v>
      </c>
      <c r="J58" t="e">
        <f>VLOOKUP(K58,#REF!,32,FALSE)</f>
        <v>#REF!</v>
      </c>
      <c r="K58" s="2" t="e">
        <f>LARGE(#REF!,2)</f>
        <v>#REF!</v>
      </c>
      <c r="M58" t="e">
        <f>VLOOKUP(O58,#REF!,6,FALSE)</f>
        <v>#REF!</v>
      </c>
      <c r="N58" t="e">
        <f>VLOOKUP(O58,#REF!,7,FALSE)</f>
        <v>#REF!</v>
      </c>
      <c r="O58" s="2" t="e">
        <f>LARGE(#REF!,2)</f>
        <v>#REF!</v>
      </c>
      <c r="P58" s="2"/>
      <c r="Q58" t="e">
        <f>VLOOKUP(S58,#REF!,5,FALSE)</f>
        <v>#REF!</v>
      </c>
      <c r="R58" t="e">
        <f>VLOOKUP(S58,#REF!,6,FALSE)</f>
        <v>#REF!</v>
      </c>
      <c r="S58" s="2" t="e">
        <f>LARGE(#REF!,2)</f>
        <v>#REF!</v>
      </c>
      <c r="U58" t="e">
        <f>VLOOKUP(W58,#REF!,4,FALSE)</f>
        <v>#REF!</v>
      </c>
      <c r="V58" t="e">
        <f>VLOOKUP(W58,#REF!,5,FALSE)</f>
        <v>#REF!</v>
      </c>
      <c r="W58" s="2" t="e">
        <f>LARGE(#REF!,2)</f>
        <v>#REF!</v>
      </c>
      <c r="Y58" t="e">
        <f>VLOOKUP(AA58,#REF!,3,FALSE)</f>
        <v>#REF!</v>
      </c>
      <c r="Z58" t="e">
        <f>VLOOKUP(AA58,#REF!,4,FALSE)</f>
        <v>#REF!</v>
      </c>
      <c r="AA58" s="2" t="e">
        <f>LARGE(#REF!,2)</f>
        <v>#REF!</v>
      </c>
    </row>
    <row r="59" spans="1:28">
      <c r="A59" t="e">
        <f>VLOOKUP(C59,#REF!,33,FALSE)</f>
        <v>#REF!</v>
      </c>
      <c r="B59" t="e">
        <f>VLOOKUP(C59,#REF!,34,FALSE)</f>
        <v>#REF!</v>
      </c>
      <c r="C59" s="2" t="e">
        <f>LARGE(#REF!,3)</f>
        <v>#REF!</v>
      </c>
      <c r="D59"/>
      <c r="E59" t="e">
        <f>VLOOKUP(G59,#REF!,32,FALSE)</f>
        <v>#REF!</v>
      </c>
      <c r="F59" t="e">
        <f>VLOOKUP(G59,#REF!,33,FALSE)</f>
        <v>#REF!</v>
      </c>
      <c r="G59" s="2" t="e">
        <f>LARGE(#REF!,3)</f>
        <v>#REF!</v>
      </c>
      <c r="I59" t="e">
        <f>VLOOKUP(K59,#REF!,31,FALSE)</f>
        <v>#REF!</v>
      </c>
      <c r="J59" t="e">
        <f>VLOOKUP(K59,#REF!,32,FALSE)</f>
        <v>#REF!</v>
      </c>
      <c r="K59" s="2" t="e">
        <f>LARGE(#REF!,3)</f>
        <v>#REF!</v>
      </c>
      <c r="M59" t="e">
        <f>VLOOKUP(O59,#REF!,6,FALSE)</f>
        <v>#REF!</v>
      </c>
      <c r="N59" t="e">
        <f>VLOOKUP(O59,#REF!,7,FALSE)</f>
        <v>#REF!</v>
      </c>
      <c r="O59" s="2" t="e">
        <f>LARGE(#REF!,3)</f>
        <v>#REF!</v>
      </c>
      <c r="P59" s="2"/>
      <c r="Q59" t="e">
        <f>VLOOKUP(S59,#REF!,5,FALSE)</f>
        <v>#REF!</v>
      </c>
      <c r="R59" t="e">
        <f>VLOOKUP(S59,#REF!,6,FALSE)</f>
        <v>#REF!</v>
      </c>
      <c r="S59" s="2" t="e">
        <f>LARGE(#REF!,3)</f>
        <v>#REF!</v>
      </c>
      <c r="U59" t="e">
        <f>VLOOKUP(W59,#REF!,4,FALSE)</f>
        <v>#REF!</v>
      </c>
      <c r="V59" t="e">
        <f>VLOOKUP(W59,#REF!,5,FALSE)</f>
        <v>#REF!</v>
      </c>
      <c r="W59" s="2" t="e">
        <f>LARGE(#REF!,3)</f>
        <v>#REF!</v>
      </c>
      <c r="Y59" t="e">
        <f>VLOOKUP(AA59,#REF!,3,FALSE)</f>
        <v>#REF!</v>
      </c>
      <c r="Z59" t="e">
        <f>VLOOKUP(AA59,#REF!,4,FALSE)</f>
        <v>#REF!</v>
      </c>
      <c r="AA59" s="2" t="e">
        <f>LARGE(#REF!,3)</f>
        <v>#REF!</v>
      </c>
    </row>
    <row r="60" spans="1:28">
      <c r="A60" t="e">
        <f>VLOOKUP(C60,#REF!,33,FALSE)</f>
        <v>#REF!</v>
      </c>
      <c r="B60" t="e">
        <f>VLOOKUP(C60,#REF!,34,FALSE)</f>
        <v>#REF!</v>
      </c>
      <c r="C60" s="2" t="e">
        <f>LARGE(#REF!,4)</f>
        <v>#REF!</v>
      </c>
      <c r="D60"/>
      <c r="E60" t="e">
        <f>VLOOKUP(G60,#REF!,32,FALSE)</f>
        <v>#REF!</v>
      </c>
      <c r="F60" t="e">
        <f>VLOOKUP(G60,#REF!,33,FALSE)</f>
        <v>#REF!</v>
      </c>
      <c r="G60" s="2" t="e">
        <f>LARGE(#REF!,4)</f>
        <v>#REF!</v>
      </c>
      <c r="I60" t="e">
        <f>VLOOKUP(K60,#REF!,31,FALSE)</f>
        <v>#REF!</v>
      </c>
      <c r="J60" t="e">
        <f>VLOOKUP(K60,#REF!,32,FALSE)</f>
        <v>#REF!</v>
      </c>
      <c r="K60" s="2" t="e">
        <f>LARGE(#REF!,4)</f>
        <v>#REF!</v>
      </c>
      <c r="M60" t="e">
        <f>VLOOKUP(O60,#REF!,6,FALSE)</f>
        <v>#REF!</v>
      </c>
      <c r="N60" t="e">
        <f>VLOOKUP(O60,#REF!,7,FALSE)</f>
        <v>#REF!</v>
      </c>
      <c r="O60" s="2" t="e">
        <f>LARGE(#REF!,4)</f>
        <v>#REF!</v>
      </c>
      <c r="P60" s="2"/>
      <c r="Q60" t="e">
        <f>VLOOKUP(S60,#REF!,5,FALSE)</f>
        <v>#REF!</v>
      </c>
      <c r="R60" t="e">
        <f>VLOOKUP(S60,#REF!,6,FALSE)</f>
        <v>#REF!</v>
      </c>
      <c r="S60" s="2" t="e">
        <f>LARGE(#REF!,4)</f>
        <v>#REF!</v>
      </c>
      <c r="U60" t="e">
        <f>VLOOKUP(W60,#REF!,4,FALSE)</f>
        <v>#REF!</v>
      </c>
      <c r="V60" t="e">
        <f>VLOOKUP(W60,#REF!,5,FALSE)</f>
        <v>#REF!</v>
      </c>
      <c r="W60" s="2" t="e">
        <f>LARGE(#REF!,4)</f>
        <v>#REF!</v>
      </c>
      <c r="Y60" t="e">
        <f>VLOOKUP(AA60,#REF!,3,FALSE)</f>
        <v>#REF!</v>
      </c>
      <c r="Z60" t="e">
        <f>VLOOKUP(AA60,#REF!,4,FALSE)</f>
        <v>#REF!</v>
      </c>
      <c r="AA60" s="2" t="e">
        <f>LARGE(#REF!,4)</f>
        <v>#REF!</v>
      </c>
    </row>
    <row r="61" spans="1:28">
      <c r="A61" t="e">
        <f>VLOOKUP(C61,#REF!,33,FALSE)</f>
        <v>#REF!</v>
      </c>
      <c r="B61" t="e">
        <f>VLOOKUP(C61,#REF!,34,FALSE)</f>
        <v>#REF!</v>
      </c>
      <c r="C61" s="2" t="e">
        <f>LARGE(#REF!,5)</f>
        <v>#REF!</v>
      </c>
      <c r="D61"/>
      <c r="E61" t="e">
        <f>VLOOKUP(G61,#REF!,32,FALSE)</f>
        <v>#REF!</v>
      </c>
      <c r="F61" t="e">
        <f>VLOOKUP(G61,#REF!,33,FALSE)</f>
        <v>#REF!</v>
      </c>
      <c r="G61" s="2" t="e">
        <f>LARGE(#REF!,5)</f>
        <v>#REF!</v>
      </c>
      <c r="I61" t="e">
        <f>VLOOKUP(K61,#REF!,31,FALSE)</f>
        <v>#REF!</v>
      </c>
      <c r="J61" t="e">
        <f>VLOOKUP(K61,#REF!,32,FALSE)</f>
        <v>#REF!</v>
      </c>
      <c r="K61" s="2" t="e">
        <f>LARGE(#REF!,5)</f>
        <v>#REF!</v>
      </c>
      <c r="M61" t="e">
        <f>VLOOKUP(O61,#REF!,6,FALSE)</f>
        <v>#REF!</v>
      </c>
      <c r="N61" t="e">
        <f>VLOOKUP(O61,#REF!,7,FALSE)</f>
        <v>#REF!</v>
      </c>
      <c r="O61" s="2" t="e">
        <f>LARGE(#REF!,5)</f>
        <v>#REF!</v>
      </c>
      <c r="P61" s="2"/>
      <c r="Q61" t="e">
        <f>VLOOKUP(S61,#REF!,5,FALSE)</f>
        <v>#REF!</v>
      </c>
      <c r="R61" t="e">
        <f>VLOOKUP(S61,#REF!,6,FALSE)</f>
        <v>#REF!</v>
      </c>
      <c r="S61" s="2" t="e">
        <f>LARGE(#REF!,5)</f>
        <v>#REF!</v>
      </c>
      <c r="U61" t="e">
        <f>VLOOKUP(W61,#REF!,4,FALSE)</f>
        <v>#REF!</v>
      </c>
      <c r="V61" t="e">
        <f>VLOOKUP(W61,#REF!,5,FALSE)</f>
        <v>#REF!</v>
      </c>
      <c r="W61" s="2" t="e">
        <f>LARGE(#REF!,5)</f>
        <v>#REF!</v>
      </c>
      <c r="Y61" t="e">
        <f>VLOOKUP(AA61,#REF!,3,FALSE)</f>
        <v>#REF!</v>
      </c>
      <c r="Z61" t="e">
        <f>VLOOKUP(AA61,#REF!,4,FALSE)</f>
        <v>#REF!</v>
      </c>
      <c r="AA61" s="2" t="e">
        <f>LARGE(#REF!,5)</f>
        <v>#REF!</v>
      </c>
    </row>
    <row r="62" spans="1:28">
      <c r="C62" s="2"/>
      <c r="D62"/>
      <c r="G62" s="2"/>
      <c r="K62" s="2"/>
      <c r="O62" s="2"/>
      <c r="P62" s="2"/>
      <c r="S62" s="2"/>
      <c r="W62" s="2"/>
      <c r="AA62" s="2"/>
    </row>
    <row r="63" spans="1:28">
      <c r="A63" s="52" t="s">
        <v>519</v>
      </c>
      <c r="C63" s="2"/>
      <c r="D63" t="s">
        <v>520</v>
      </c>
      <c r="G63" s="2"/>
      <c r="H63" t="s">
        <v>2</v>
      </c>
      <c r="K63" s="2"/>
      <c r="L63" s="2"/>
    </row>
    <row r="64" spans="1:28">
      <c r="A64" t="str">
        <f>VLOOKUP(C64,County!$J$2:$AP$589,33,FALSE)</f>
        <v>Kitsap</v>
      </c>
      <c r="B64" t="str">
        <f>VLOOKUP(C64,County!$J$2:$AQ$589,34,FALSE)</f>
        <v>WA</v>
      </c>
      <c r="C64" s="2">
        <f>DMAX(County!D1:J589,"Democratic",D63:D64)</f>
        <v>0.49719712079055145</v>
      </c>
      <c r="D64">
        <v>2</v>
      </c>
      <c r="E64" t="str">
        <f>VLOOKUP(G64,County!$K$2:$AP$589,32,FALSE)</f>
        <v>Grays Harbor</v>
      </c>
      <c r="F64" t="str">
        <f>VLOOKUP(G64,County!$K$2:$AQ$589,33,FALSE)</f>
        <v>WA</v>
      </c>
      <c r="G64" s="2">
        <f>DMAX(County!E1:K589,"Republican",H63:H64)</f>
        <v>0.49099019986652148</v>
      </c>
      <c r="H64">
        <v>2</v>
      </c>
      <c r="K64" s="2"/>
      <c r="L64" s="5"/>
    </row>
    <row r="65" spans="1:31">
      <c r="H65" s="2"/>
      <c r="L65" s="2"/>
      <c r="M65" s="5"/>
    </row>
    <row r="66" spans="1:31">
      <c r="A66" s="52" t="s">
        <v>629</v>
      </c>
      <c r="D66" t="s">
        <v>520</v>
      </c>
      <c r="G66" s="2"/>
      <c r="H66" t="s">
        <v>2</v>
      </c>
      <c r="I66" s="7"/>
      <c r="J66" s="7"/>
      <c r="K66" s="56"/>
      <c r="L66" s="57"/>
    </row>
    <row r="67" spans="1:31">
      <c r="A67" t="str">
        <f>VLOOKUP(C67,County!$J$2:$AP$589,33,FALSE)</f>
        <v>Lake</v>
      </c>
      <c r="B67" t="str">
        <f>VLOOKUP(C67,County!$J$2:$AQ$589,34,FALSE)</f>
        <v>MT</v>
      </c>
      <c r="C67" s="2">
        <f>DMIN(County!D1:J589,"Democratic",D66:D67)</f>
        <v>0.47950572634116939</v>
      </c>
      <c r="D67">
        <v>1</v>
      </c>
      <c r="E67" t="str">
        <f>VLOOKUP(G67,County!$K$2:$AP$589,32,FALSE)</f>
        <v>Caledonia</v>
      </c>
      <c r="F67" t="str">
        <f>VLOOKUP(G67,County!$K$2:$AQ$589,33,FALSE)</f>
        <v>VT</v>
      </c>
      <c r="G67" s="2">
        <f>DMIN(County!E1:K589,"Republican",H66:H67)</f>
        <v>0.47882639864015963</v>
      </c>
      <c r="H67">
        <v>1</v>
      </c>
      <c r="I67" s="7"/>
      <c r="J67" s="7"/>
      <c r="K67" s="56"/>
      <c r="L67" s="7"/>
    </row>
    <row r="68" spans="1:31">
      <c r="H68" s="2"/>
      <c r="J68" s="7"/>
      <c r="K68" s="7"/>
      <c r="L68" s="56"/>
      <c r="M68" s="7"/>
    </row>
    <row r="69" spans="1:31">
      <c r="A69" t="s">
        <v>163</v>
      </c>
      <c r="B69" s="15" t="str">
        <f>A28</f>
        <v>Democratic</v>
      </c>
      <c r="C69" s="80" t="str">
        <f>E28</f>
        <v>Republican</v>
      </c>
      <c r="D69" s="81" t="str">
        <f>I28</f>
        <v>Independent</v>
      </c>
      <c r="E69" s="5" t="str">
        <f>M28</f>
        <v>Libertarian</v>
      </c>
      <c r="F69" s="5" t="str">
        <f>Q28</f>
        <v>Constitution</v>
      </c>
      <c r="G69" s="5" t="str">
        <f>U28</f>
        <v>Liberty Union</v>
      </c>
      <c r="H69" s="5" t="str">
        <f>Y28</f>
        <v>Green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>
      <c r="A70" t="s">
        <v>133</v>
      </c>
      <c r="B70" s="5">
        <f>COUNTIF(State!$G$1:$G$13,1)</f>
        <v>7</v>
      </c>
      <c r="C70" s="5">
        <f>COUNTIF(State!$H$1:$H$13,1)</f>
        <v>4</v>
      </c>
      <c r="D70" s="5">
        <f>COUNTIF(State!$I$1:$I$13,1)</f>
        <v>0</v>
      </c>
      <c r="E70" s="5">
        <f>COUNTIF(State!$BB$1:$BB$13,1)</f>
        <v>0</v>
      </c>
      <c r="F70" s="5">
        <f>COUNTIF(State!$BC$1:$BC$13,1)</f>
        <v>0</v>
      </c>
      <c r="G70" s="5">
        <f>COUNTIF(State!$BD$1:$BD$13,1)</f>
        <v>0</v>
      </c>
      <c r="H70" s="5">
        <f>COUNTIF(State!$BE$1:$BE$13,1)</f>
        <v>0</v>
      </c>
      <c r="K70" s="5"/>
      <c r="M70" s="5"/>
      <c r="O70" s="5"/>
      <c r="P70" s="5"/>
      <c r="Q70" s="5"/>
      <c r="S70" s="5"/>
      <c r="T70" s="5"/>
      <c r="U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>
      <c r="A71" t="s">
        <v>289</v>
      </c>
      <c r="B71" s="5">
        <f>COUNTIF(State!$G$1:$G$13,2)</f>
        <v>4</v>
      </c>
      <c r="C71" s="5">
        <f>COUNTIF(State!$H$1:$H$13,2)</f>
        <v>7</v>
      </c>
      <c r="D71" s="5">
        <f>COUNTIF(State!$I$1:$I$13,2)</f>
        <v>0</v>
      </c>
      <c r="E71" s="5">
        <f>COUNTIF(State!$BB$1:$BB$13,2)</f>
        <v>0</v>
      </c>
      <c r="F71" s="5">
        <f>COUNTIF(State!$BC$1:$BC$13,2)</f>
        <v>0</v>
      </c>
      <c r="G71" s="5">
        <f>COUNTIF(State!$BD$1:$BD$13,2)</f>
        <v>0</v>
      </c>
      <c r="H71" s="5">
        <f>COUNTIF(State!$BE$1:$BE$13,2)</f>
        <v>0</v>
      </c>
      <c r="K71" s="5"/>
      <c r="M71" s="5"/>
      <c r="O71" s="5"/>
      <c r="P71" s="5"/>
      <c r="Q71" s="5"/>
      <c r="S71" s="5"/>
      <c r="T71" s="5"/>
      <c r="U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>
      <c r="A72" t="s">
        <v>290</v>
      </c>
      <c r="B72" s="5">
        <f>COUNTIF(State!$G$1:$G$13,3)</f>
        <v>0</v>
      </c>
      <c r="C72" s="5">
        <f>COUNTIF(State!$H$1:$H$13,3)</f>
        <v>0</v>
      </c>
      <c r="D72" s="5">
        <f>COUNTIF(State!$I$1:$I$13,3)</f>
        <v>2</v>
      </c>
      <c r="E72" s="5">
        <f>COUNTIF(State!$BB$1:$BB$13,3)</f>
        <v>6</v>
      </c>
      <c r="F72" s="5">
        <f>COUNTIF(State!$BC$1:$BC$13,3)</f>
        <v>0</v>
      </c>
      <c r="G72" s="5">
        <f>COUNTIF(State!$BD$1:$BD$13,3)</f>
        <v>0</v>
      </c>
      <c r="H72" s="5">
        <f>COUNTIF(State!$BE$1:$BE$13,3)</f>
        <v>2</v>
      </c>
      <c r="K72" s="5"/>
      <c r="M72" s="5"/>
      <c r="O72" s="5"/>
      <c r="P72" s="5"/>
      <c r="Q72" s="5"/>
      <c r="S72" s="5"/>
      <c r="T72" s="5"/>
      <c r="U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>
      <c r="B73" s="5"/>
      <c r="C73" s="5"/>
      <c r="D73" s="5"/>
      <c r="E73" s="5"/>
      <c r="F73" s="5"/>
      <c r="G73" s="5"/>
      <c r="H73" s="5"/>
      <c r="K73" s="5"/>
      <c r="M73" s="5"/>
      <c r="O73" s="5"/>
      <c r="P73" s="5"/>
      <c r="Q73" s="5"/>
      <c r="S73" s="5"/>
      <c r="T73" s="5"/>
      <c r="U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>
      <c r="A74" t="s">
        <v>419</v>
      </c>
      <c r="B74" s="2"/>
      <c r="C74" s="2"/>
    </row>
    <row r="75" spans="1:31">
      <c r="A75" t="s">
        <v>133</v>
      </c>
      <c r="B75" s="5" t="e">
        <f>COUNTIF(#REF!,1)-B70</f>
        <v>#REF!</v>
      </c>
      <c r="C75" s="5" t="e">
        <f>COUNTIF(#REF!,1)-C70</f>
        <v>#REF!</v>
      </c>
      <c r="D75" s="5" t="e">
        <f>COUNTIF(#REF!,1)-D70</f>
        <v>#REF!</v>
      </c>
      <c r="E75" s="5" t="e">
        <f>COUNTIF(#REF!,1)-E70</f>
        <v>#REF!</v>
      </c>
      <c r="F75" s="5" t="e">
        <f>COUNTIF(#REF!,1)-F70</f>
        <v>#REF!</v>
      </c>
      <c r="G75" s="5" t="e">
        <f>COUNTIF(#REF!,1)-G70</f>
        <v>#REF!</v>
      </c>
      <c r="H75" s="5" t="e">
        <f>COUNTIF(#REF!,1)-H70</f>
        <v>#REF!</v>
      </c>
    </row>
    <row r="76" spans="1:31">
      <c r="A76" t="s">
        <v>289</v>
      </c>
      <c r="B76" s="5" t="e">
        <f>COUNTIF(#REF!,2)-B71</f>
        <v>#REF!</v>
      </c>
      <c r="C76" s="5" t="e">
        <f>COUNTIF(#REF!,2)-C71</f>
        <v>#REF!</v>
      </c>
      <c r="D76" s="5" t="e">
        <f>COUNTIF(#REF!,2)-D71</f>
        <v>#REF!</v>
      </c>
      <c r="E76" s="5" t="e">
        <f>COUNTIF(#REF!,2)-E71</f>
        <v>#REF!</v>
      </c>
      <c r="F76" s="5" t="e">
        <f>COUNTIF(#REF!,2)-F71</f>
        <v>#REF!</v>
      </c>
      <c r="G76" s="5" t="e">
        <f>COUNTIF(#REF!,2)-G71</f>
        <v>#REF!</v>
      </c>
      <c r="H76" s="5" t="e">
        <f>COUNTIF(#REF!,2)-H71</f>
        <v>#REF!</v>
      </c>
    </row>
    <row r="77" spans="1:31">
      <c r="A77" t="s">
        <v>290</v>
      </c>
      <c r="B77" s="5" t="e">
        <f>COUNTIF(#REF!,3)-B72</f>
        <v>#REF!</v>
      </c>
      <c r="C77" s="5" t="e">
        <f>COUNTIF(#REF!,3)-C72</f>
        <v>#REF!</v>
      </c>
      <c r="D77" s="5" t="e">
        <f>COUNTIF(#REF!,3)-D72</f>
        <v>#REF!</v>
      </c>
      <c r="E77" s="5" t="e">
        <f>COUNTIF(#REF!,3)-E72</f>
        <v>#REF!</v>
      </c>
      <c r="F77" s="5" t="e">
        <f>COUNTIF(#REF!,3)-F72</f>
        <v>#REF!</v>
      </c>
      <c r="G77" s="5" t="e">
        <f>COUNTIF(#REF!,3)-G72</f>
        <v>#REF!</v>
      </c>
      <c r="H77" s="5" t="e">
        <f>COUNTIF(#REF!,3)-H72</f>
        <v>#REF!</v>
      </c>
    </row>
    <row r="78" spans="1:31">
      <c r="B78" s="5"/>
      <c r="C78" s="5"/>
      <c r="D78" s="5"/>
      <c r="E78" s="5"/>
      <c r="F78" s="5"/>
      <c r="G78" s="5"/>
      <c r="H78" s="5"/>
    </row>
    <row r="79" spans="1:31">
      <c r="A79" t="s">
        <v>303</v>
      </c>
      <c r="B79" s="2"/>
      <c r="C79" s="2"/>
    </row>
    <row r="80" spans="1:31" s="5" customFormat="1">
      <c r="A80" s="68" t="s">
        <v>133</v>
      </c>
      <c r="B80" s="1">
        <f>COUNTIF(County!D$1:D$589,1)-B70</f>
        <v>170</v>
      </c>
      <c r="C80" s="1">
        <f>COUNTIF(County!E$1:E$589,1)-C70</f>
        <v>396</v>
      </c>
      <c r="D80" s="1">
        <f>COUNTIF(County!F$1:F$589,1)-D70</f>
        <v>0</v>
      </c>
      <c r="E80" s="1">
        <f>COUNTIF(County!AG$1:AG$589,1)-E70</f>
        <v>0</v>
      </c>
      <c r="F80" s="1">
        <f>COUNTIF(County!AH$1:AH$589,1)-F70</f>
        <v>0</v>
      </c>
      <c r="G80" s="1">
        <f>COUNTIF(County!AI$1:AI$589,1)-G70</f>
        <v>0</v>
      </c>
      <c r="H80" s="1">
        <f>COUNTIF(County!AJ$1:AJ$589,1)-H70</f>
        <v>0</v>
      </c>
    </row>
    <row r="81" spans="1:8" s="5" customFormat="1">
      <c r="A81" s="68" t="s">
        <v>289</v>
      </c>
      <c r="B81" s="1">
        <f>COUNTIF(County!D$1:D$589,2)-B71</f>
        <v>396</v>
      </c>
      <c r="C81" s="1">
        <f>COUNTIF(County!E$1:E$589,2)-C71</f>
        <v>170</v>
      </c>
      <c r="D81" s="1">
        <f>COUNTIF(County!F$1:F$589,2)-D71</f>
        <v>0</v>
      </c>
      <c r="E81" s="1">
        <f>COUNTIF(County!AG$1:AG$589,2)-E71</f>
        <v>0</v>
      </c>
      <c r="F81" s="1">
        <f>COUNTIF(County!AH$1:AH$589,2)-F71</f>
        <v>0</v>
      </c>
      <c r="G81" s="1">
        <f>COUNTIF(County!AI$1:AI$589,2)-G71</f>
        <v>0</v>
      </c>
      <c r="H81" s="1">
        <f>COUNTIF(County!AJ$1:AJ$589,2)-H71</f>
        <v>0</v>
      </c>
    </row>
    <row r="82" spans="1:8" s="5" customFormat="1">
      <c r="A82" s="68" t="s">
        <v>290</v>
      </c>
      <c r="B82" s="1">
        <f>COUNTIF(County!D$1:D$589,3)-B72</f>
        <v>0</v>
      </c>
      <c r="C82" s="1">
        <f>COUNTIF(County!E$1:E$589,3)-C72</f>
        <v>0</v>
      </c>
      <c r="D82" s="1">
        <f>COUNTIF(County!F$1:F$589,3)-D72</f>
        <v>61</v>
      </c>
      <c r="E82" s="1">
        <f>COUNTIF(County!AG$1:AG$589,3)-E72</f>
        <v>397</v>
      </c>
      <c r="F82" s="1">
        <f>COUNTIF(County!AH$1:AH$589,3)-F72</f>
        <v>15</v>
      </c>
      <c r="G82" s="1">
        <f>COUNTIF(County!AI$1:AI$589,3)-G72</f>
        <v>0</v>
      </c>
      <c r="H82" s="1">
        <f>COUNTIF(County!AJ$1:AJ$589,3)-H72</f>
        <v>50</v>
      </c>
    </row>
    <row r="83" spans="1:8" s="5" customFormat="1">
      <c r="A83" s="68" t="s">
        <v>193</v>
      </c>
      <c r="B83" s="1">
        <f>COUNTIF(County!$D$1:$D$589,4)-COUNTIF(State!$G$1:$G$13,4)</f>
        <v>0</v>
      </c>
      <c r="C83" s="1">
        <f>COUNTIF(County!$E$1:$E$589,4)-COUNTIF(State!$H$1:$H$13,4)</f>
        <v>0</v>
      </c>
      <c r="D83" s="1">
        <f>COUNTIF(County!$F$1:$F$589,4)-COUNTIF(State!$I$1:$I$13,4)</f>
        <v>6</v>
      </c>
      <c r="E83" s="1">
        <f>COUNTIF(County!$AG$1:$AG$589,4)-COUNTIF(State!$BB$1:$BB$13,4)</f>
        <v>63</v>
      </c>
      <c r="F83" s="1">
        <f>COUNTIF(County!$AH$1:$AH$589,4)-COUNTIF(State!$BC$1:$BC$13,4)</f>
        <v>14</v>
      </c>
      <c r="G83" s="1">
        <f>COUNTIF(County!$AI$1:$AI$589,4)-COUNTIF(State!$BD$1:$BD$13,4)</f>
        <v>-1</v>
      </c>
      <c r="H83" s="1">
        <f>COUNTIF(County!$AJ$1:$AJ$589,4)-COUNTIF(State!$BE$1:$BE$13,4)</f>
        <v>8</v>
      </c>
    </row>
    <row r="85" spans="1:8">
      <c r="A85" s="68" t="s">
        <v>800</v>
      </c>
    </row>
    <row r="86" spans="1:8">
      <c r="A86" t="s">
        <v>297</v>
      </c>
      <c r="B86" s="1">
        <f>COUNTIF(State!$M1:$M13,"&lt;.0999")</f>
        <v>0</v>
      </c>
      <c r="C86" s="1">
        <f>COUNTIF(State!$O1:$O13,"&lt;.0999")</f>
        <v>0</v>
      </c>
      <c r="D86" s="1">
        <f>COUNTIF(State!$Q$1:$Q$13,"&lt;.0999")</f>
        <v>11</v>
      </c>
    </row>
    <row r="87" spans="1:8">
      <c r="A87" t="s">
        <v>298</v>
      </c>
      <c r="B87" s="1">
        <f>COUNTIF(State!$M$1:$M$13,"&lt;.1999")-B86</f>
        <v>0</v>
      </c>
      <c r="C87" s="1">
        <f>COUNTIF(State!$O$1:$O$13,"&lt;.1999")-C86</f>
        <v>0</v>
      </c>
      <c r="D87" s="1">
        <f>COUNTIF(State!$Q$1:$Q$13,"&lt;.1999")-D86</f>
        <v>0</v>
      </c>
    </row>
    <row r="88" spans="1:8">
      <c r="A88" t="s">
        <v>191</v>
      </c>
      <c r="B88" s="1">
        <f>COUNTIF(State!$M$1:$M$13,"&lt;.2999")-SUM(B86:B87)</f>
        <v>1</v>
      </c>
      <c r="C88" s="1">
        <f>COUNTIF(State!$O$1:$O$13,"&lt;.2999")-SUM(C86:C87)</f>
        <v>1</v>
      </c>
      <c r="D88" s="1">
        <f>COUNTIF(State!$Q$1:$Q$13,"&lt;.2999")-SUM(D86:D87)</f>
        <v>0</v>
      </c>
    </row>
    <row r="89" spans="1:8">
      <c r="A89" t="s">
        <v>194</v>
      </c>
      <c r="B89" s="1">
        <f>COUNTIF(State!$M$1:$M$13,"&lt;.3999")-SUM(B86:B88)</f>
        <v>1</v>
      </c>
      <c r="C89" s="1">
        <f>COUNTIF(State!$O$1:$O$13,"&lt;.3999")-SUM(C86:C88)</f>
        <v>1</v>
      </c>
      <c r="D89" s="1">
        <f>COUNTIF(State!$Q$1:$Q$13,"&lt;.3999")-SUM(D86:D88)</f>
        <v>0</v>
      </c>
    </row>
    <row r="90" spans="1:8">
      <c r="A90" t="s">
        <v>296</v>
      </c>
      <c r="B90" s="1">
        <f>COUNTIF(State!$M$1:$M$13,"&lt;.4999")-SUM(B86:B89)</f>
        <v>3</v>
      </c>
      <c r="C90" s="1">
        <f>COUNTIF(State!$O$1:$O$13,"&lt;.4999")-SUM(C86:C89)</f>
        <v>6</v>
      </c>
      <c r="D90" s="1">
        <f>COUNTIF(State!$Q$1:$Q$13,"&lt;.4999")-SUM(D86:D89)</f>
        <v>0</v>
      </c>
    </row>
    <row r="91" spans="1:8">
      <c r="A91" t="s">
        <v>307</v>
      </c>
      <c r="B91" s="1">
        <f>COUNTIF(State!$M$1:$M$13,"&lt;.5999")-SUM(B86:B90)</f>
        <v>5</v>
      </c>
      <c r="C91" s="1">
        <f>COUNTIF(State!$O$1:$O$13,"&lt;.5999")-SUM(C86:C90)</f>
        <v>1</v>
      </c>
      <c r="D91" s="1">
        <f>COUNTIF(State!$Q$1:$Q$13,"&lt;.5999")-SUM(D86:D90)</f>
        <v>0</v>
      </c>
    </row>
    <row r="92" spans="1:8">
      <c r="A92" t="s">
        <v>308</v>
      </c>
      <c r="B92" s="1">
        <f>COUNTIF(State!$M$1:$M$13,"&lt;.6999")-SUM(B86:B91)</f>
        <v>1</v>
      </c>
      <c r="C92" s="1">
        <f>COUNTIF(State!$O$1:$O$13,"&lt;.6999")-SUM(C86:C91)</f>
        <v>2</v>
      </c>
      <c r="D92" s="1">
        <f>COUNTIF(State!$Q$1:$Q$13,"&lt;.6999")-SUM(D86:D91)</f>
        <v>0</v>
      </c>
    </row>
    <row r="93" spans="1:8">
      <c r="A93" t="s">
        <v>309</v>
      </c>
      <c r="B93" s="1">
        <f>COUNTIF(State!$M$1:$M$13,"&lt;.7999")-SUM(B86:B92)</f>
        <v>0</v>
      </c>
      <c r="C93" s="1">
        <f>COUNTIF(State!$O$1:$O$13,"&lt;.7999")-SUM(C86:C92)</f>
        <v>0</v>
      </c>
      <c r="D93" s="1">
        <f>COUNTIF(State!$Q$1:$Q$13,"&lt;.7999")-SUM(D86:D92)</f>
        <v>0</v>
      </c>
    </row>
    <row r="94" spans="1:8">
      <c r="A94" t="s">
        <v>310</v>
      </c>
      <c r="B94" s="1">
        <f>COUNTIF(State!$M$1:$M$13,"&lt;.8999")-SUM(B86:B93)</f>
        <v>0</v>
      </c>
      <c r="C94" s="1">
        <f>COUNTIF(State!$O$1:$O$13,"&lt;.8999")-SUM(C86:C93)</f>
        <v>0</v>
      </c>
      <c r="D94" s="1">
        <f>COUNTIF(State!$Q$1:$Q$13,"&lt;.8999")-SUM(D86:D93)</f>
        <v>0</v>
      </c>
    </row>
    <row r="95" spans="1:8">
      <c r="A95" t="s">
        <v>457</v>
      </c>
      <c r="B95" s="1">
        <f>COUNTIF(State!$M$1:$M$13,"&lt;1")-SUM(B86:B94)</f>
        <v>0</v>
      </c>
      <c r="C95" s="1">
        <f>COUNTIF(State!$O$1:$O$13,"&lt;1")-SUM(C86:C94)</f>
        <v>0</v>
      </c>
      <c r="D95" s="1">
        <f>COUNTIF(State!$Q$1:$Q$13,"&lt;1")-SUM(D86:D94)</f>
        <v>0</v>
      </c>
    </row>
    <row r="96" spans="1:8">
      <c r="D96"/>
    </row>
    <row r="97" spans="1:4">
      <c r="A97" t="s">
        <v>929</v>
      </c>
      <c r="D97"/>
    </row>
    <row r="98" spans="1:4">
      <c r="A98" t="s">
        <v>297</v>
      </c>
      <c r="B98" s="1">
        <f>COUNTIF(County!J1:J590,"&lt;.0999")-B86</f>
        <v>1</v>
      </c>
      <c r="C98" s="1">
        <f>COUNTIF(County!K1:K590,"&lt;.0999")-C86</f>
        <v>0</v>
      </c>
      <c r="D98" s="1">
        <f>COUNTIF(County!L1:L590,"&lt;.0999")-D86</f>
        <v>566</v>
      </c>
    </row>
    <row r="99" spans="1:4">
      <c r="A99" t="s">
        <v>298</v>
      </c>
      <c r="B99" s="1">
        <f>COUNTIF(County!J1:J590,"&lt;.1999")-SUM(B86:B87)-B98</f>
        <v>22</v>
      </c>
      <c r="C99" s="1">
        <f>COUNTIF(County!K1:K590,"&lt;.1999")-SUM(C86:C87)-C98</f>
        <v>2</v>
      </c>
      <c r="D99" s="1">
        <f>COUNTIF(County!L1:L590,"&lt;.1999")-SUM(D86:D87)-D98</f>
        <v>0</v>
      </c>
    </row>
    <row r="100" spans="1:4">
      <c r="A100" t="s">
        <v>191</v>
      </c>
      <c r="B100" s="1">
        <f>COUNTIF(County!J1:J590,"&lt;.2999")-SUM(B86:B88)-SUM(B98:B99)</f>
        <v>54</v>
      </c>
      <c r="C100" s="1">
        <f>COUNTIF(County!K1:K590,"&lt;.2999")-SUM(C86:C88)-SUM(C98:C99)</f>
        <v>11</v>
      </c>
      <c r="D100" s="1">
        <f>COUNTIF(County!L1:L590,"&lt;.2999")-SUM(D86:D88)-SUM(D98:D99)</f>
        <v>0</v>
      </c>
    </row>
    <row r="101" spans="1:4">
      <c r="A101" t="s">
        <v>194</v>
      </c>
      <c r="B101" s="1">
        <f>COUNTIF(County!J1:J590,"&lt;.3999")-SUM(B86:B89)-SUM(B98:B100)</f>
        <v>139</v>
      </c>
      <c r="C101" s="1">
        <f>COUNTIF(County!K1:K590,"&lt;.3999")-SUM(C86:C89)-SUM(C98:C100)</f>
        <v>57</v>
      </c>
      <c r="D101" s="1">
        <f>COUNTIF(County!L1:L590,"&lt;.3999")-SUM(D86:D89)-SUM(D98:D100)</f>
        <v>0</v>
      </c>
    </row>
    <row r="102" spans="1:4">
      <c r="A102" t="s">
        <v>296</v>
      </c>
      <c r="B102" s="1">
        <f>COUNTIF(County!J1:J590,"&lt;.4999")-SUM(B86:B90)-SUM(B98:B101)</f>
        <v>204</v>
      </c>
      <c r="C102" s="1">
        <f>COUNTIF(County!K1:K590,"&lt;.4999")-SUM(C86:C90)-SUM(C98:C101)</f>
        <v>128</v>
      </c>
      <c r="D102" s="1">
        <f>COUNTIF(County!L1:L590,"&lt;.4999")-SUM(D86:D90)-SUM(D98:D101)</f>
        <v>0</v>
      </c>
    </row>
    <row r="103" spans="1:4">
      <c r="A103" t="s">
        <v>307</v>
      </c>
      <c r="B103" s="1">
        <f>COUNTIF(County!J1:J590,"&lt;.5999")-SUM(B86:B91)-SUM(B98:B102)</f>
        <v>102</v>
      </c>
      <c r="C103" s="1">
        <f>COUNTIF(County!K1:K590,"&lt;.5999")-SUM(C86:C91)-SUM(C98:C102)</f>
        <v>205</v>
      </c>
      <c r="D103" s="1">
        <f>COUNTIF(County!L1:L590,"&lt;.5999")-SUM(D86:D91)-SUM(D98:D102)</f>
        <v>0</v>
      </c>
    </row>
    <row r="104" spans="1:4">
      <c r="A104" t="s">
        <v>308</v>
      </c>
      <c r="B104" s="1">
        <f>COUNTIF(County!J1:J590,"&lt;.6999")-SUM(B86:B92)-SUM(B98:B103)</f>
        <v>35</v>
      </c>
      <c r="C104" s="1">
        <f>COUNTIF(County!K1:K590,"&lt;.6999")-SUM(C86:C92)-SUM(C98:C103)</f>
        <v>109</v>
      </c>
      <c r="D104" s="1">
        <f>COUNTIF(County!L1:L590,"&lt;.6999")-SUM(D86:D92)-SUM(D98:D103)</f>
        <v>0</v>
      </c>
    </row>
    <row r="105" spans="1:4">
      <c r="A105" t="s">
        <v>309</v>
      </c>
      <c r="B105" s="1">
        <f>COUNTIF(County!J1:J590,"&lt;.7999")-SUM(B86:B93)-SUM(B98:B104)</f>
        <v>8</v>
      </c>
      <c r="C105" s="1">
        <f>COUNTIF(County!K1:K590,"&lt;.7999")-SUM(C86:C93)-SUM(C98:C104)</f>
        <v>39</v>
      </c>
      <c r="D105" s="1">
        <f>COUNTIF(County!L1:L590,"&lt;.7999")-SUM(D86:D93)-SUM(D98:D104)</f>
        <v>0</v>
      </c>
    </row>
    <row r="106" spans="1:4">
      <c r="A106" t="s">
        <v>310</v>
      </c>
      <c r="B106" s="1">
        <f>COUNTIF(County!J1:J590,"&lt;.8999")-SUM(B86:B94)-SUM(B98:B105)</f>
        <v>1</v>
      </c>
      <c r="C106" s="1">
        <f>COUNTIF(County!K1:K590,"&lt;.8999")-SUM(C86:C94)-SUM(C98:C105)</f>
        <v>15</v>
      </c>
      <c r="D106" s="1">
        <f>COUNTIF(County!L1:L590,"&lt;.8999")-SUM(D86:D94)-SUM(D98:D105)</f>
        <v>0</v>
      </c>
    </row>
    <row r="107" spans="1:4">
      <c r="A107" t="s">
        <v>457</v>
      </c>
      <c r="B107" s="1">
        <f>COUNTIF(County!J1:J590,"&lt;.9999")-SUM(B86:B95)-SUM(B98:B106)</f>
        <v>0</v>
      </c>
      <c r="C107" s="1">
        <f>COUNTIF(County!K1:K590,"&lt;.9999")-SUM(C86:C95)-SUM(C98:C106)</f>
        <v>0</v>
      </c>
      <c r="D107" s="1">
        <f>COUNTIF(County!L1:L590,"&lt;.9999")-SUM(D86:D95)-SUM(D98:D106)</f>
        <v>0</v>
      </c>
    </row>
    <row r="108" spans="1:4">
      <c r="B108" s="1"/>
      <c r="C108" s="1"/>
      <c r="D108" s="1"/>
    </row>
    <row r="109" spans="1:4">
      <c r="B109" s="1"/>
      <c r="D109"/>
    </row>
    <row r="111" spans="1:4">
      <c r="B111" s="2"/>
    </row>
  </sheetData>
  <mergeCells count="11">
    <mergeCell ref="A28:C28"/>
    <mergeCell ref="E28:G28"/>
    <mergeCell ref="I28:K28"/>
    <mergeCell ref="Q28:S28"/>
    <mergeCell ref="X2:Z2"/>
    <mergeCell ref="AB2:AD2"/>
    <mergeCell ref="M28:O28"/>
    <mergeCell ref="Y28:AA28"/>
    <mergeCell ref="U28:W28"/>
    <mergeCell ref="X15:Z15"/>
    <mergeCell ref="AB15:AD15"/>
  </mergeCells>
  <phoneticPr fontId="8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I89"/>
  <sheetViews>
    <sheetView workbookViewId="0">
      <selection activeCell="A81" sqref="A81:XFD83"/>
    </sheetView>
  </sheetViews>
  <sheetFormatPr baseColWidth="10" defaultRowHeight="13" x14ac:dyDescent="0"/>
  <cols>
    <col min="1" max="1" width="3.140625" customWidth="1"/>
    <col min="2" max="3" width="17.42578125" customWidth="1"/>
    <col min="4" max="4" width="13.5703125" customWidth="1"/>
    <col min="5" max="5" width="15.140625" bestFit="1" customWidth="1"/>
    <col min="6" max="6" width="10.42578125" customWidth="1"/>
    <col min="7" max="7" width="6" bestFit="1" customWidth="1"/>
    <col min="8" max="8" width="3" bestFit="1" customWidth="1"/>
  </cols>
  <sheetData>
    <row r="1" spans="1:8">
      <c r="A1" s="83" t="s">
        <v>426</v>
      </c>
      <c r="B1" s="83" t="s">
        <v>242</v>
      </c>
      <c r="C1" s="83" t="s">
        <v>243</v>
      </c>
      <c r="D1" s="83" t="s">
        <v>206</v>
      </c>
      <c r="E1" s="83" t="s">
        <v>978</v>
      </c>
      <c r="F1" s="83" t="s">
        <v>354</v>
      </c>
      <c r="G1" s="98" t="s">
        <v>408</v>
      </c>
    </row>
    <row r="2" spans="1:8">
      <c r="A2">
        <v>1</v>
      </c>
      <c r="D2" s="12" t="s">
        <v>56</v>
      </c>
      <c r="F2" t="str">
        <f t="shared" ref="F2:F8" si="0">D2</f>
        <v>Democratic</v>
      </c>
      <c r="G2" t="s">
        <v>116</v>
      </c>
      <c r="H2">
        <f t="shared" ref="H2:H12" si="1">COUNTIF($A$26:$A$80,A2)</f>
        <v>11</v>
      </c>
    </row>
    <row r="3" spans="1:8">
      <c r="A3">
        <v>2</v>
      </c>
      <c r="D3" s="11" t="s">
        <v>159</v>
      </c>
      <c r="F3" t="str">
        <f t="shared" si="0"/>
        <v>Republican</v>
      </c>
      <c r="G3" t="s">
        <v>117</v>
      </c>
      <c r="H3">
        <f t="shared" si="1"/>
        <v>11</v>
      </c>
    </row>
    <row r="4" spans="1:8">
      <c r="A4">
        <v>3</v>
      </c>
      <c r="D4" s="67" t="s">
        <v>177</v>
      </c>
      <c r="F4" t="str">
        <f t="shared" si="0"/>
        <v>Independent</v>
      </c>
      <c r="G4" t="s">
        <v>118</v>
      </c>
      <c r="H4">
        <f t="shared" si="1"/>
        <v>3</v>
      </c>
    </row>
    <row r="5" spans="1:8">
      <c r="A5">
        <v>4</v>
      </c>
      <c r="D5" t="s">
        <v>762</v>
      </c>
      <c r="F5" t="str">
        <f t="shared" si="0"/>
        <v>Libertarian</v>
      </c>
      <c r="G5" t="s">
        <v>119</v>
      </c>
      <c r="H5">
        <f t="shared" si="1"/>
        <v>8</v>
      </c>
    </row>
    <row r="6" spans="1:8">
      <c r="A6">
        <v>5</v>
      </c>
      <c r="D6" t="s">
        <v>184</v>
      </c>
      <c r="F6" t="str">
        <f t="shared" si="0"/>
        <v>Constitution</v>
      </c>
      <c r="G6" t="s">
        <v>120</v>
      </c>
      <c r="H6">
        <f t="shared" si="1"/>
        <v>1</v>
      </c>
    </row>
    <row r="7" spans="1:8">
      <c r="A7">
        <v>6</v>
      </c>
      <c r="B7" s="1"/>
      <c r="D7" t="s">
        <v>29</v>
      </c>
      <c r="F7" t="str">
        <f t="shared" si="0"/>
        <v>Green</v>
      </c>
      <c r="G7" t="s">
        <v>121</v>
      </c>
      <c r="H7">
        <f t="shared" si="1"/>
        <v>2</v>
      </c>
    </row>
    <row r="8" spans="1:8">
      <c r="A8">
        <v>7</v>
      </c>
      <c r="B8" s="1"/>
      <c r="D8" t="s">
        <v>108</v>
      </c>
      <c r="F8" t="str">
        <f t="shared" si="0"/>
        <v>Liberty Union</v>
      </c>
      <c r="H8">
        <f t="shared" si="1"/>
        <v>1</v>
      </c>
    </row>
    <row r="9" spans="1:8">
      <c r="A9">
        <v>8</v>
      </c>
      <c r="B9" s="1"/>
      <c r="D9" s="1" t="s">
        <v>650</v>
      </c>
      <c r="F9" t="str">
        <f>D9</f>
        <v>Write-ins</v>
      </c>
      <c r="H9">
        <f t="shared" si="1"/>
        <v>9</v>
      </c>
    </row>
    <row r="10" spans="1:8">
      <c r="A10">
        <v>9</v>
      </c>
      <c r="B10" s="1"/>
      <c r="D10" t="s">
        <v>942</v>
      </c>
      <c r="F10" t="str">
        <f>D10</f>
        <v>State1</v>
      </c>
      <c r="H10">
        <f t="shared" si="1"/>
        <v>7</v>
      </c>
    </row>
    <row r="11" spans="1:8">
      <c r="A11">
        <v>10</v>
      </c>
      <c r="B11" s="1"/>
      <c r="D11" t="s">
        <v>943</v>
      </c>
      <c r="F11" t="str">
        <f>D11</f>
        <v>State2</v>
      </c>
      <c r="H11">
        <f t="shared" si="1"/>
        <v>2</v>
      </c>
    </row>
    <row r="12" spans="1:8">
      <c r="A12">
        <v>11</v>
      </c>
      <c r="B12" s="1"/>
      <c r="D12" t="s">
        <v>244</v>
      </c>
      <c r="F12" t="str">
        <f>D12</f>
        <v>State3</v>
      </c>
      <c r="H12">
        <f t="shared" si="1"/>
        <v>0</v>
      </c>
    </row>
    <row r="13" spans="1:8">
      <c r="B13" s="1"/>
    </row>
    <row r="14" spans="1:8">
      <c r="B14" s="1"/>
    </row>
    <row r="15" spans="1:8">
      <c r="B15" s="1"/>
    </row>
    <row r="16" spans="1:8">
      <c r="B16" s="1"/>
    </row>
    <row r="17" spans="1:9">
      <c r="B17" s="1"/>
    </row>
    <row r="18" spans="1:9">
      <c r="B18" s="1"/>
    </row>
    <row r="19" spans="1:9">
      <c r="B19" s="1"/>
    </row>
    <row r="25" spans="1:9">
      <c r="H25" t="s">
        <v>256</v>
      </c>
    </row>
    <row r="26" spans="1:9">
      <c r="A26">
        <v>1</v>
      </c>
      <c r="B26" t="s">
        <v>1169</v>
      </c>
      <c r="C26" t="s">
        <v>1132</v>
      </c>
      <c r="D26" t="s">
        <v>56</v>
      </c>
      <c r="E26" t="s">
        <v>671</v>
      </c>
      <c r="F26" t="s">
        <v>1025</v>
      </c>
      <c r="G26" t="str">
        <f t="shared" ref="G26:G80" si="2">IF(VLOOKUP(A26,$A$2:$G$19,7,0)&lt;&gt;"",VLOOKUP(A26,$A$2:$G$19,7,0),"")</f>
        <v>dem</v>
      </c>
      <c r="H26">
        <v>2</v>
      </c>
      <c r="I26" t="s">
        <v>939</v>
      </c>
    </row>
    <row r="27" spans="1:9">
      <c r="A27">
        <v>2</v>
      </c>
      <c r="B27" t="s">
        <v>1170</v>
      </c>
      <c r="C27" t="s">
        <v>1132</v>
      </c>
      <c r="D27" t="s">
        <v>159</v>
      </c>
      <c r="E27" t="s">
        <v>671</v>
      </c>
      <c r="F27" t="s">
        <v>1026</v>
      </c>
      <c r="G27" t="str">
        <f t="shared" si="2"/>
        <v>rep</v>
      </c>
      <c r="H27">
        <v>0</v>
      </c>
      <c r="I27" t="s">
        <v>939</v>
      </c>
    </row>
    <row r="28" spans="1:9">
      <c r="A28">
        <v>4</v>
      </c>
      <c r="B28" t="s">
        <v>1173</v>
      </c>
      <c r="C28" t="s">
        <v>1132</v>
      </c>
      <c r="D28" t="s">
        <v>762</v>
      </c>
      <c r="E28" t="s">
        <v>671</v>
      </c>
      <c r="F28" t="s">
        <v>1174</v>
      </c>
      <c r="G28" t="str">
        <f t="shared" ref="G28:G29" si="3">IF(VLOOKUP(A28,$A$2:$G$19,7,0)&lt;&gt;"",VLOOKUP(A28,$A$2:$G$19,7,0),"")</f>
        <v>lib</v>
      </c>
      <c r="H28">
        <v>0</v>
      </c>
      <c r="I28" t="s">
        <v>939</v>
      </c>
    </row>
    <row r="29" spans="1:9">
      <c r="A29">
        <v>6</v>
      </c>
      <c r="B29" t="s">
        <v>1171</v>
      </c>
      <c r="C29" t="s">
        <v>1132</v>
      </c>
      <c r="D29" t="s">
        <v>29</v>
      </c>
      <c r="E29" t="s">
        <v>671</v>
      </c>
      <c r="F29" t="s">
        <v>1172</v>
      </c>
      <c r="G29" t="str">
        <f t="shared" si="3"/>
        <v>grn</v>
      </c>
      <c r="H29">
        <v>0</v>
      </c>
      <c r="I29" t="s">
        <v>939</v>
      </c>
    </row>
    <row r="30" spans="1:9">
      <c r="A30">
        <v>8</v>
      </c>
      <c r="B30" t="s">
        <v>650</v>
      </c>
      <c r="C30" t="s">
        <v>1132</v>
      </c>
      <c r="D30" t="s">
        <v>650</v>
      </c>
      <c r="E30" t="s">
        <v>671</v>
      </c>
      <c r="F30" t="s">
        <v>650</v>
      </c>
      <c r="G30" t="str">
        <f t="shared" si="2"/>
        <v/>
      </c>
      <c r="H30">
        <v>0</v>
      </c>
      <c r="I30" t="s">
        <v>939</v>
      </c>
    </row>
    <row r="31" spans="1:9">
      <c r="A31">
        <v>9</v>
      </c>
      <c r="B31" t="s">
        <v>1215</v>
      </c>
      <c r="C31" t="s">
        <v>1132</v>
      </c>
      <c r="D31" t="s">
        <v>804</v>
      </c>
      <c r="E31" t="s">
        <v>671</v>
      </c>
      <c r="F31" t="s">
        <v>66</v>
      </c>
      <c r="H31">
        <v>0</v>
      </c>
      <c r="I31" t="s">
        <v>939</v>
      </c>
    </row>
    <row r="32" spans="1:9">
      <c r="A32">
        <v>1</v>
      </c>
      <c r="B32" s="107" t="s">
        <v>1116</v>
      </c>
      <c r="C32" t="s">
        <v>1141</v>
      </c>
      <c r="D32" t="s">
        <v>56</v>
      </c>
      <c r="E32" t="s">
        <v>631</v>
      </c>
      <c r="F32" s="107" t="s">
        <v>1117</v>
      </c>
      <c r="G32" t="str">
        <f t="shared" si="2"/>
        <v>dem</v>
      </c>
      <c r="H32">
        <v>0</v>
      </c>
      <c r="I32" t="s">
        <v>939</v>
      </c>
    </row>
    <row r="33" spans="1:9">
      <c r="A33">
        <v>2</v>
      </c>
      <c r="B33" s="107" t="s">
        <v>1118</v>
      </c>
      <c r="C33" t="s">
        <v>1142</v>
      </c>
      <c r="D33" t="s">
        <v>159</v>
      </c>
      <c r="E33" t="s">
        <v>631</v>
      </c>
      <c r="F33" s="107" t="s">
        <v>1119</v>
      </c>
      <c r="G33" t="str">
        <f t="shared" si="2"/>
        <v>rep</v>
      </c>
      <c r="H33">
        <v>2</v>
      </c>
      <c r="I33" t="s">
        <v>939</v>
      </c>
    </row>
    <row r="34" spans="1:9">
      <c r="A34">
        <v>4</v>
      </c>
      <c r="B34" s="107" t="s">
        <v>1139</v>
      </c>
      <c r="C34" t="s">
        <v>1140</v>
      </c>
      <c r="D34" t="s">
        <v>762</v>
      </c>
      <c r="E34" t="s">
        <v>631</v>
      </c>
      <c r="F34" s="107" t="s">
        <v>1143</v>
      </c>
      <c r="G34" t="str">
        <f t="shared" si="2"/>
        <v>lib</v>
      </c>
      <c r="H34">
        <v>0</v>
      </c>
      <c r="I34" t="s">
        <v>939</v>
      </c>
    </row>
    <row r="35" spans="1:9">
      <c r="A35">
        <v>8</v>
      </c>
      <c r="B35" s="107" t="s">
        <v>650</v>
      </c>
      <c r="C35" t="s">
        <v>1132</v>
      </c>
      <c r="D35" t="s">
        <v>650</v>
      </c>
      <c r="E35" t="s">
        <v>631</v>
      </c>
      <c r="F35" s="107" t="s">
        <v>650</v>
      </c>
      <c r="G35" t="str">
        <f t="shared" ref="G35" si="4">IF(VLOOKUP(A35,$A$2:$G$19,7,0)&lt;&gt;"",VLOOKUP(A35,$A$2:$G$19,7,0),"")</f>
        <v/>
      </c>
      <c r="H35">
        <v>0</v>
      </c>
      <c r="I35" t="s">
        <v>939</v>
      </c>
    </row>
    <row r="36" spans="1:9">
      <c r="A36">
        <v>9</v>
      </c>
      <c r="B36" s="107" t="s">
        <v>1144</v>
      </c>
      <c r="C36" t="s">
        <v>1145</v>
      </c>
      <c r="D36" t="s">
        <v>804</v>
      </c>
      <c r="E36" t="s">
        <v>631</v>
      </c>
      <c r="F36" s="107" t="s">
        <v>1146</v>
      </c>
      <c r="G36" t="str">
        <f t="shared" si="2"/>
        <v/>
      </c>
      <c r="H36">
        <v>0</v>
      </c>
      <c r="I36" t="s">
        <v>939</v>
      </c>
    </row>
    <row r="37" spans="1:9">
      <c r="A37">
        <v>1</v>
      </c>
      <c r="B37" s="107" t="s">
        <v>1126</v>
      </c>
      <c r="D37" t="s">
        <v>56</v>
      </c>
      <c r="E37" t="s">
        <v>202</v>
      </c>
      <c r="F37" s="107" t="s">
        <v>1027</v>
      </c>
      <c r="G37" t="str">
        <f t="shared" si="2"/>
        <v>dem</v>
      </c>
      <c r="H37">
        <v>1</v>
      </c>
      <c r="I37" t="s">
        <v>939</v>
      </c>
    </row>
    <row r="38" spans="1:9">
      <c r="A38">
        <v>2</v>
      </c>
      <c r="B38" s="107" t="s">
        <v>1127</v>
      </c>
      <c r="D38" s="1" t="s">
        <v>159</v>
      </c>
      <c r="E38" t="s">
        <v>202</v>
      </c>
      <c r="F38" s="107" t="s">
        <v>1123</v>
      </c>
      <c r="G38" t="str">
        <f t="shared" si="2"/>
        <v>rep</v>
      </c>
      <c r="H38">
        <v>0</v>
      </c>
      <c r="I38" t="s">
        <v>939</v>
      </c>
    </row>
    <row r="39" spans="1:9">
      <c r="A39">
        <v>4</v>
      </c>
      <c r="B39" s="107" t="s">
        <v>1124</v>
      </c>
      <c r="D39" s="1" t="s">
        <v>762</v>
      </c>
      <c r="E39" t="s">
        <v>202</v>
      </c>
      <c r="F39" s="107" t="s">
        <v>1125</v>
      </c>
      <c r="G39" t="str">
        <f t="shared" si="2"/>
        <v>lib</v>
      </c>
      <c r="H39">
        <v>0</v>
      </c>
      <c r="I39" t="s">
        <v>939</v>
      </c>
    </row>
    <row r="40" spans="1:9">
      <c r="A40">
        <v>8</v>
      </c>
      <c r="B40" s="107" t="s">
        <v>650</v>
      </c>
      <c r="D40" s="1" t="s">
        <v>650</v>
      </c>
      <c r="E40" t="s">
        <v>202</v>
      </c>
      <c r="F40" s="107" t="s">
        <v>650</v>
      </c>
      <c r="G40" t="str">
        <f t="shared" si="2"/>
        <v/>
      </c>
      <c r="H40">
        <v>0</v>
      </c>
      <c r="I40" t="s">
        <v>939</v>
      </c>
    </row>
    <row r="41" spans="1:9">
      <c r="A41">
        <v>9</v>
      </c>
      <c r="B41" s="107" t="s">
        <v>1177</v>
      </c>
      <c r="D41" s="1" t="s">
        <v>804</v>
      </c>
      <c r="E41" t="s">
        <v>202</v>
      </c>
      <c r="F41" s="107" t="s">
        <v>1175</v>
      </c>
      <c r="H41">
        <v>0</v>
      </c>
      <c r="I41" t="s">
        <v>939</v>
      </c>
    </row>
    <row r="42" spans="1:9">
      <c r="A42">
        <v>10</v>
      </c>
      <c r="B42" s="107" t="s">
        <v>1178</v>
      </c>
      <c r="D42" s="1" t="s">
        <v>804</v>
      </c>
      <c r="E42" t="s">
        <v>202</v>
      </c>
      <c r="F42" s="107" t="s">
        <v>1176</v>
      </c>
      <c r="H42">
        <v>0</v>
      </c>
      <c r="I42" t="s">
        <v>939</v>
      </c>
    </row>
    <row r="43" spans="1:9">
      <c r="A43">
        <v>1</v>
      </c>
      <c r="B43" s="107" t="s">
        <v>1105</v>
      </c>
      <c r="C43" t="s">
        <v>1106</v>
      </c>
      <c r="D43" s="1" t="s">
        <v>56</v>
      </c>
      <c r="E43" t="s">
        <v>928</v>
      </c>
      <c r="F43" s="107" t="s">
        <v>1113</v>
      </c>
      <c r="G43" t="str">
        <f t="shared" si="2"/>
        <v>dem</v>
      </c>
      <c r="H43">
        <v>2</v>
      </c>
      <c r="I43" t="s">
        <v>939</v>
      </c>
    </row>
    <row r="44" spans="1:9">
      <c r="A44">
        <v>2</v>
      </c>
      <c r="B44" s="107" t="s">
        <v>1107</v>
      </c>
      <c r="C44" t="s">
        <v>1108</v>
      </c>
      <c r="D44" s="1" t="s">
        <v>159</v>
      </c>
      <c r="E44" t="s">
        <v>928</v>
      </c>
      <c r="F44" s="107" t="s">
        <v>546</v>
      </c>
      <c r="G44" t="str">
        <f>IF(VLOOKUP(A44,$A$2:$G$19,7,0)&lt;&gt;"",VLOOKUP(A44,$A$2:$G$19,7,0),"")</f>
        <v>rep</v>
      </c>
      <c r="H44">
        <v>0</v>
      </c>
      <c r="I44" t="s">
        <v>939</v>
      </c>
    </row>
    <row r="45" spans="1:9">
      <c r="A45">
        <v>3</v>
      </c>
      <c r="B45" s="107" t="s">
        <v>1111</v>
      </c>
      <c r="C45" t="s">
        <v>1112</v>
      </c>
      <c r="D45" s="1" t="s">
        <v>804</v>
      </c>
      <c r="E45" t="s">
        <v>928</v>
      </c>
      <c r="F45" s="107" t="s">
        <v>1114</v>
      </c>
      <c r="G45" t="str">
        <f t="shared" ref="G45" si="5">IF(VLOOKUP(A45,$A$2:$G$19,7,0)&lt;&gt;"",VLOOKUP(A45,$A$2:$G$19,7,0),"")</f>
        <v>ind</v>
      </c>
      <c r="H45">
        <v>0</v>
      </c>
    </row>
    <row r="46" spans="1:9">
      <c r="A46">
        <v>4</v>
      </c>
      <c r="B46" s="107" t="s">
        <v>1109</v>
      </c>
      <c r="C46" t="s">
        <v>1110</v>
      </c>
      <c r="D46" s="1" t="s">
        <v>762</v>
      </c>
      <c r="E46" t="s">
        <v>928</v>
      </c>
      <c r="F46" s="107" t="s">
        <v>1115</v>
      </c>
      <c r="G46" t="str">
        <f t="shared" si="2"/>
        <v>lib</v>
      </c>
      <c r="H46">
        <v>0</v>
      </c>
      <c r="I46" t="s">
        <v>939</v>
      </c>
    </row>
    <row r="47" spans="1:9">
      <c r="A47">
        <v>1</v>
      </c>
      <c r="B47" s="107" t="s">
        <v>1165</v>
      </c>
      <c r="D47" s="1" t="s">
        <v>56</v>
      </c>
      <c r="E47" t="s">
        <v>318</v>
      </c>
      <c r="F47" s="107" t="s">
        <v>1166</v>
      </c>
      <c r="G47" t="str">
        <f t="shared" si="2"/>
        <v>dem</v>
      </c>
      <c r="H47">
        <v>2</v>
      </c>
      <c r="I47" t="s">
        <v>939</v>
      </c>
    </row>
    <row r="48" spans="1:9">
      <c r="A48">
        <v>2</v>
      </c>
      <c r="B48" s="107" t="s">
        <v>1163</v>
      </c>
      <c r="D48" s="1" t="s">
        <v>159</v>
      </c>
      <c r="E48" t="s">
        <v>318</v>
      </c>
      <c r="F48" s="107" t="s">
        <v>1164</v>
      </c>
      <c r="G48" t="str">
        <f t="shared" si="2"/>
        <v>rep</v>
      </c>
      <c r="H48">
        <v>0</v>
      </c>
      <c r="I48" t="s">
        <v>939</v>
      </c>
    </row>
    <row r="49" spans="1:9">
      <c r="A49">
        <v>4</v>
      </c>
      <c r="B49" s="107" t="s">
        <v>1167</v>
      </c>
      <c r="D49" s="1" t="s">
        <v>762</v>
      </c>
      <c r="E49" t="s">
        <v>318</v>
      </c>
      <c r="F49" s="107" t="s">
        <v>1168</v>
      </c>
      <c r="G49" t="str">
        <f t="shared" si="2"/>
        <v>lib</v>
      </c>
      <c r="H49">
        <v>0</v>
      </c>
      <c r="I49" t="s">
        <v>939</v>
      </c>
    </row>
    <row r="50" spans="1:9">
      <c r="A50">
        <v>8</v>
      </c>
      <c r="B50" s="107" t="s">
        <v>650</v>
      </c>
      <c r="D50" s="1" t="s">
        <v>650</v>
      </c>
      <c r="E50" t="s">
        <v>318</v>
      </c>
      <c r="F50" s="107" t="s">
        <v>650</v>
      </c>
      <c r="G50" t="str">
        <f t="shared" si="2"/>
        <v/>
      </c>
      <c r="H50">
        <v>0</v>
      </c>
      <c r="I50" t="s">
        <v>939</v>
      </c>
    </row>
    <row r="51" spans="1:9">
      <c r="A51">
        <v>1</v>
      </c>
      <c r="B51" s="107" t="s">
        <v>1102</v>
      </c>
      <c r="C51" t="s">
        <v>1132</v>
      </c>
      <c r="D51" s="1" t="s">
        <v>56</v>
      </c>
      <c r="E51" t="s">
        <v>663</v>
      </c>
      <c r="F51" s="107" t="s">
        <v>579</v>
      </c>
      <c r="G51" t="str">
        <f t="shared" si="2"/>
        <v>dem</v>
      </c>
      <c r="H51">
        <v>2</v>
      </c>
      <c r="I51" t="s">
        <v>939</v>
      </c>
    </row>
    <row r="52" spans="1:9">
      <c r="A52">
        <v>2</v>
      </c>
      <c r="B52" s="107" t="s">
        <v>1098</v>
      </c>
      <c r="C52" t="s">
        <v>1132</v>
      </c>
      <c r="D52" s="1" t="s">
        <v>159</v>
      </c>
      <c r="E52" t="s">
        <v>663</v>
      </c>
      <c r="F52" s="107" t="s">
        <v>1100</v>
      </c>
      <c r="G52" t="str">
        <f t="shared" si="2"/>
        <v>rep</v>
      </c>
      <c r="H52">
        <v>0</v>
      </c>
      <c r="I52" t="s">
        <v>939</v>
      </c>
    </row>
    <row r="53" spans="1:9">
      <c r="A53">
        <v>4</v>
      </c>
      <c r="B53" s="107" t="s">
        <v>1099</v>
      </c>
      <c r="C53" t="s">
        <v>1132</v>
      </c>
      <c r="D53" s="1" t="s">
        <v>762</v>
      </c>
      <c r="E53" t="s">
        <v>663</v>
      </c>
      <c r="F53" s="107" t="s">
        <v>1101</v>
      </c>
      <c r="G53" t="str">
        <f t="shared" si="2"/>
        <v>lib</v>
      </c>
      <c r="H53">
        <v>0</v>
      </c>
      <c r="I53" t="s">
        <v>939</v>
      </c>
    </row>
    <row r="54" spans="1:9">
      <c r="A54">
        <v>8</v>
      </c>
      <c r="B54" t="s">
        <v>650</v>
      </c>
      <c r="D54" t="s">
        <v>650</v>
      </c>
      <c r="E54" t="s">
        <v>663</v>
      </c>
      <c r="F54" s="107" t="s">
        <v>650</v>
      </c>
      <c r="G54" t="str">
        <f t="shared" si="2"/>
        <v/>
      </c>
      <c r="H54">
        <v>0</v>
      </c>
      <c r="I54" t="s">
        <v>939</v>
      </c>
    </row>
    <row r="55" spans="1:9">
      <c r="A55">
        <v>9</v>
      </c>
      <c r="B55" t="s">
        <v>1147</v>
      </c>
      <c r="D55" t="s">
        <v>804</v>
      </c>
      <c r="E55" t="s">
        <v>663</v>
      </c>
      <c r="F55" s="107" t="s">
        <v>1148</v>
      </c>
      <c r="G55" t="str">
        <f t="shared" ref="G55" si="6">IF(VLOOKUP(A55,$A$2:$G$19,7,0)&lt;&gt;"",VLOOKUP(A55,$A$2:$G$19,7,0),"")</f>
        <v/>
      </c>
      <c r="H55">
        <v>0</v>
      </c>
      <c r="I55" t="s">
        <v>939</v>
      </c>
    </row>
    <row r="56" spans="1:9">
      <c r="A56">
        <v>1</v>
      </c>
      <c r="B56" s="107" t="s">
        <v>1121</v>
      </c>
      <c r="C56" t="s">
        <v>1122</v>
      </c>
      <c r="D56" s="1" t="s">
        <v>304</v>
      </c>
      <c r="E56" t="s">
        <v>541</v>
      </c>
      <c r="F56" s="107" t="s">
        <v>933</v>
      </c>
      <c r="G56" t="str">
        <f t="shared" si="2"/>
        <v>dem</v>
      </c>
      <c r="H56">
        <v>0</v>
      </c>
      <c r="I56" t="s">
        <v>939</v>
      </c>
    </row>
    <row r="57" spans="1:9">
      <c r="A57">
        <v>2</v>
      </c>
      <c r="B57" t="s">
        <v>1021</v>
      </c>
      <c r="C57" t="s">
        <v>1120</v>
      </c>
      <c r="D57" s="1" t="s">
        <v>159</v>
      </c>
      <c r="E57" t="s">
        <v>541</v>
      </c>
      <c r="F57" s="107" t="s">
        <v>1028</v>
      </c>
      <c r="G57" t="str">
        <f t="shared" si="2"/>
        <v>rep</v>
      </c>
      <c r="H57">
        <v>1</v>
      </c>
      <c r="I57" t="s">
        <v>939</v>
      </c>
    </row>
    <row r="58" spans="1:9">
      <c r="A58">
        <v>3</v>
      </c>
      <c r="B58" t="s">
        <v>1135</v>
      </c>
      <c r="C58" t="s">
        <v>1136</v>
      </c>
      <c r="D58" s="1" t="s">
        <v>177</v>
      </c>
      <c r="E58" t="s">
        <v>541</v>
      </c>
      <c r="F58" s="107" t="s">
        <v>1138</v>
      </c>
      <c r="G58" t="str">
        <f>IF(VLOOKUP(A58,$A$2:$G$19,7,0)&lt;&gt;"",VLOOKUP(A58,$A$2:$G$19,7,0),"")</f>
        <v>ind</v>
      </c>
      <c r="H58">
        <v>0</v>
      </c>
      <c r="I58" t="s">
        <v>939</v>
      </c>
    </row>
    <row r="59" spans="1:9">
      <c r="A59">
        <v>8</v>
      </c>
      <c r="B59" t="s">
        <v>650</v>
      </c>
      <c r="C59" t="s">
        <v>1132</v>
      </c>
      <c r="D59" t="s">
        <v>650</v>
      </c>
      <c r="E59" t="s">
        <v>541</v>
      </c>
      <c r="F59" s="107" t="s">
        <v>650</v>
      </c>
      <c r="H59">
        <v>0</v>
      </c>
      <c r="I59" t="s">
        <v>939</v>
      </c>
    </row>
    <row r="60" spans="1:9">
      <c r="A60">
        <v>9</v>
      </c>
      <c r="B60" t="s">
        <v>1133</v>
      </c>
      <c r="C60" t="s">
        <v>1134</v>
      </c>
      <c r="D60" s="1" t="s">
        <v>177</v>
      </c>
      <c r="E60" t="s">
        <v>541</v>
      </c>
      <c r="F60" s="107" t="s">
        <v>1137</v>
      </c>
      <c r="G60" t="str">
        <f t="shared" si="2"/>
        <v/>
      </c>
      <c r="H60">
        <v>0</v>
      </c>
      <c r="I60" t="s">
        <v>939</v>
      </c>
    </row>
    <row r="61" spans="1:9">
      <c r="A61">
        <v>1</v>
      </c>
      <c r="B61" t="s">
        <v>1154</v>
      </c>
      <c r="C61" t="s">
        <v>1153</v>
      </c>
      <c r="D61" s="1" t="s">
        <v>56</v>
      </c>
      <c r="E61" t="s">
        <v>72</v>
      </c>
      <c r="F61" s="107" t="s">
        <v>1095</v>
      </c>
      <c r="G61" t="str">
        <f t="shared" si="2"/>
        <v>dem</v>
      </c>
      <c r="H61">
        <v>0</v>
      </c>
      <c r="I61" t="s">
        <v>939</v>
      </c>
    </row>
    <row r="62" spans="1:9">
      <c r="A62">
        <v>2</v>
      </c>
      <c r="B62" t="s">
        <v>1157</v>
      </c>
      <c r="C62" t="s">
        <v>1093</v>
      </c>
      <c r="D62" s="1" t="s">
        <v>159</v>
      </c>
      <c r="E62" t="s">
        <v>72</v>
      </c>
      <c r="F62" s="107" t="s">
        <v>1029</v>
      </c>
      <c r="G62" t="str">
        <f t="shared" si="2"/>
        <v>rep</v>
      </c>
      <c r="H62">
        <v>1</v>
      </c>
      <c r="I62" t="s">
        <v>939</v>
      </c>
    </row>
    <row r="63" spans="1:9">
      <c r="A63">
        <v>4</v>
      </c>
      <c r="B63" t="s">
        <v>1155</v>
      </c>
      <c r="C63" t="s">
        <v>1156</v>
      </c>
      <c r="D63" s="1" t="s">
        <v>762</v>
      </c>
      <c r="E63" t="s">
        <v>72</v>
      </c>
      <c r="F63" s="107" t="s">
        <v>1096</v>
      </c>
      <c r="G63" t="str">
        <f t="shared" si="2"/>
        <v>lib</v>
      </c>
      <c r="H63">
        <v>0</v>
      </c>
      <c r="I63" t="s">
        <v>939</v>
      </c>
    </row>
    <row r="64" spans="1:9">
      <c r="A64">
        <v>5</v>
      </c>
      <c r="B64" t="s">
        <v>1094</v>
      </c>
      <c r="C64" t="s">
        <v>1152</v>
      </c>
      <c r="D64" s="1" t="s">
        <v>184</v>
      </c>
      <c r="E64" t="s">
        <v>72</v>
      </c>
      <c r="F64" s="107" t="s">
        <v>1097</v>
      </c>
      <c r="G64" t="str">
        <f t="shared" si="2"/>
        <v>cst</v>
      </c>
      <c r="H64">
        <v>0</v>
      </c>
      <c r="I64" t="s">
        <v>939</v>
      </c>
    </row>
    <row r="65" spans="1:9">
      <c r="A65">
        <v>8</v>
      </c>
      <c r="B65" t="s">
        <v>650</v>
      </c>
      <c r="D65" t="s">
        <v>650</v>
      </c>
      <c r="E65" t="s">
        <v>72</v>
      </c>
      <c r="F65" s="107" t="s">
        <v>650</v>
      </c>
      <c r="G65" t="str">
        <f t="shared" si="2"/>
        <v/>
      </c>
      <c r="H65">
        <v>0</v>
      </c>
      <c r="I65" t="s">
        <v>939</v>
      </c>
    </row>
    <row r="66" spans="1:9">
      <c r="A66">
        <v>9</v>
      </c>
      <c r="B66" t="s">
        <v>1188</v>
      </c>
      <c r="D66" s="1" t="s">
        <v>804</v>
      </c>
      <c r="E66" t="s">
        <v>72</v>
      </c>
      <c r="F66" s="107" t="s">
        <v>1189</v>
      </c>
      <c r="G66" t="str">
        <f t="shared" si="2"/>
        <v/>
      </c>
      <c r="H66">
        <v>0</v>
      </c>
      <c r="I66" t="s">
        <v>939</v>
      </c>
    </row>
    <row r="67" spans="1:9">
      <c r="A67">
        <v>10</v>
      </c>
      <c r="B67" t="s">
        <v>1190</v>
      </c>
      <c r="D67" s="1" t="s">
        <v>804</v>
      </c>
      <c r="E67" t="s">
        <v>72</v>
      </c>
      <c r="F67" s="107" t="s">
        <v>235</v>
      </c>
      <c r="G67" t="str">
        <f t="shared" si="2"/>
        <v/>
      </c>
      <c r="H67">
        <v>0</v>
      </c>
      <c r="I67" t="s">
        <v>939</v>
      </c>
    </row>
    <row r="68" spans="1:9">
      <c r="A68">
        <v>1</v>
      </c>
      <c r="B68" t="s">
        <v>1022</v>
      </c>
      <c r="D68" t="s">
        <v>56</v>
      </c>
      <c r="E68" t="s">
        <v>107</v>
      </c>
      <c r="F68" s="107" t="s">
        <v>1030</v>
      </c>
      <c r="G68" t="str">
        <f t="shared" si="2"/>
        <v>dem</v>
      </c>
      <c r="H68">
        <v>1</v>
      </c>
      <c r="I68" t="s">
        <v>939</v>
      </c>
    </row>
    <row r="69" spans="1:9">
      <c r="A69">
        <v>2</v>
      </c>
      <c r="B69" t="s">
        <v>1128</v>
      </c>
      <c r="D69" t="s">
        <v>159</v>
      </c>
      <c r="E69" t="s">
        <v>107</v>
      </c>
      <c r="F69" s="107" t="s">
        <v>1129</v>
      </c>
      <c r="G69" t="str">
        <f t="shared" si="2"/>
        <v>rep</v>
      </c>
      <c r="H69">
        <v>0</v>
      </c>
      <c r="I69" t="s">
        <v>939</v>
      </c>
    </row>
    <row r="70" spans="1:9">
      <c r="A70">
        <v>3</v>
      </c>
      <c r="B70" t="s">
        <v>1158</v>
      </c>
      <c r="D70" t="s">
        <v>177</v>
      </c>
      <c r="E70" t="s">
        <v>107</v>
      </c>
      <c r="F70" s="107" t="s">
        <v>1159</v>
      </c>
      <c r="G70" t="str">
        <f t="shared" ref="G70" si="7">IF(VLOOKUP(A70,$A$2:$G$19,7,0)&lt;&gt;"",VLOOKUP(A70,$A$2:$G$19,7,0),"")</f>
        <v>ind</v>
      </c>
      <c r="H70">
        <v>0</v>
      </c>
      <c r="I70" t="s">
        <v>939</v>
      </c>
    </row>
    <row r="71" spans="1:9">
      <c r="A71">
        <v>7</v>
      </c>
      <c r="B71" t="s">
        <v>1179</v>
      </c>
      <c r="D71" t="s">
        <v>108</v>
      </c>
      <c r="E71" t="s">
        <v>107</v>
      </c>
      <c r="F71" s="107" t="s">
        <v>1180</v>
      </c>
      <c r="H71">
        <v>0</v>
      </c>
      <c r="I71" t="s">
        <v>939</v>
      </c>
    </row>
    <row r="72" spans="1:9">
      <c r="A72">
        <v>8</v>
      </c>
      <c r="B72" t="s">
        <v>650</v>
      </c>
      <c r="D72" t="s">
        <v>650</v>
      </c>
      <c r="E72" t="s">
        <v>107</v>
      </c>
      <c r="F72" s="107" t="s">
        <v>650</v>
      </c>
      <c r="G72" t="str">
        <f>IF(VLOOKUP(A72,$A$2:$G$19,7,0)&lt;&gt;"",VLOOKUP(A72,$A$2:$G$19,7,0),"")</f>
        <v/>
      </c>
      <c r="H72">
        <v>0</v>
      </c>
      <c r="I72" t="s">
        <v>939</v>
      </c>
    </row>
    <row r="73" spans="1:9">
      <c r="A73">
        <v>9</v>
      </c>
      <c r="B73" t="s">
        <v>1160</v>
      </c>
      <c r="D73" t="s">
        <v>1161</v>
      </c>
      <c r="E73" t="s">
        <v>107</v>
      </c>
      <c r="F73" s="107" t="s">
        <v>1162</v>
      </c>
      <c r="G73" t="str">
        <f t="shared" ref="G73" si="8">IF(VLOOKUP(A73,$A$2:$G$19,7,0)&lt;&gt;"",VLOOKUP(A73,$A$2:$G$19,7,0),"")</f>
        <v/>
      </c>
      <c r="H73">
        <v>0</v>
      </c>
      <c r="I73" t="s">
        <v>939</v>
      </c>
    </row>
    <row r="74" spans="1:9">
      <c r="A74">
        <v>1</v>
      </c>
      <c r="B74" t="s">
        <v>1023</v>
      </c>
      <c r="C74" t="s">
        <v>1132</v>
      </c>
      <c r="D74" s="1" t="s">
        <v>56</v>
      </c>
      <c r="E74" t="s">
        <v>393</v>
      </c>
      <c r="F74" s="107" t="s">
        <v>1031</v>
      </c>
      <c r="G74" t="str">
        <f t="shared" si="2"/>
        <v>dem</v>
      </c>
      <c r="H74">
        <v>2</v>
      </c>
      <c r="I74" t="s">
        <v>939</v>
      </c>
    </row>
    <row r="75" spans="1:9">
      <c r="A75">
        <v>2</v>
      </c>
      <c r="B75" t="s">
        <v>1130</v>
      </c>
      <c r="C75" t="s">
        <v>1132</v>
      </c>
      <c r="D75" s="1" t="s">
        <v>159</v>
      </c>
      <c r="E75" t="s">
        <v>393</v>
      </c>
      <c r="F75" s="107" t="s">
        <v>1131</v>
      </c>
      <c r="G75" t="str">
        <f t="shared" si="2"/>
        <v>rep</v>
      </c>
      <c r="H75">
        <v>0</v>
      </c>
      <c r="I75" t="s">
        <v>939</v>
      </c>
    </row>
    <row r="76" spans="1:9">
      <c r="A76">
        <v>1</v>
      </c>
      <c r="B76" t="s">
        <v>1024</v>
      </c>
      <c r="C76" t="s">
        <v>1132</v>
      </c>
      <c r="D76" s="1" t="s">
        <v>56</v>
      </c>
      <c r="E76" t="s">
        <v>398</v>
      </c>
      <c r="F76" s="107" t="s">
        <v>1032</v>
      </c>
      <c r="G76" t="str">
        <f t="shared" si="2"/>
        <v>dem</v>
      </c>
      <c r="H76">
        <v>1</v>
      </c>
      <c r="I76" t="s">
        <v>939</v>
      </c>
    </row>
    <row r="77" spans="1:9">
      <c r="A77">
        <v>2</v>
      </c>
      <c r="B77" t="s">
        <v>1103</v>
      </c>
      <c r="C77" t="s">
        <v>1132</v>
      </c>
      <c r="D77" s="1" t="s">
        <v>159</v>
      </c>
      <c r="E77" t="s">
        <v>398</v>
      </c>
      <c r="F77" s="107" t="s">
        <v>1104</v>
      </c>
      <c r="G77" t="str">
        <f t="shared" si="2"/>
        <v>rep</v>
      </c>
      <c r="H77">
        <v>0</v>
      </c>
      <c r="I77" t="s">
        <v>939</v>
      </c>
    </row>
    <row r="78" spans="1:9">
      <c r="A78">
        <v>4</v>
      </c>
      <c r="B78" t="s">
        <v>1149</v>
      </c>
      <c r="C78" t="s">
        <v>1132</v>
      </c>
      <c r="D78" s="1" t="s">
        <v>762</v>
      </c>
      <c r="E78" t="s">
        <v>398</v>
      </c>
      <c r="F78" s="107" t="s">
        <v>1150</v>
      </c>
      <c r="G78" t="str">
        <f t="shared" si="2"/>
        <v>lib</v>
      </c>
      <c r="H78">
        <v>0</v>
      </c>
      <c r="I78" t="s">
        <v>939</v>
      </c>
    </row>
    <row r="79" spans="1:9">
      <c r="A79">
        <v>6</v>
      </c>
      <c r="B79" t="s">
        <v>1151</v>
      </c>
      <c r="C79" t="s">
        <v>1132</v>
      </c>
      <c r="D79" s="1" t="s">
        <v>0</v>
      </c>
      <c r="E79" t="s">
        <v>398</v>
      </c>
      <c r="F79" s="107" t="s">
        <v>94</v>
      </c>
      <c r="G79" t="s">
        <v>136</v>
      </c>
      <c r="H79">
        <v>0</v>
      </c>
      <c r="I79" t="s">
        <v>939</v>
      </c>
    </row>
    <row r="80" spans="1:9">
      <c r="A80">
        <v>8</v>
      </c>
      <c r="B80" t="s">
        <v>650</v>
      </c>
      <c r="C80" t="s">
        <v>1132</v>
      </c>
      <c r="D80" s="1" t="s">
        <v>650</v>
      </c>
      <c r="E80" t="s">
        <v>398</v>
      </c>
      <c r="F80" s="107" t="s">
        <v>650</v>
      </c>
      <c r="G80" t="str">
        <f t="shared" si="2"/>
        <v/>
      </c>
      <c r="H80">
        <v>0</v>
      </c>
      <c r="I80" t="s">
        <v>939</v>
      </c>
    </row>
    <row r="81" spans="1:9">
      <c r="A81">
        <v>9</v>
      </c>
      <c r="B81" t="s">
        <v>1220</v>
      </c>
      <c r="D81" s="1" t="s">
        <v>804</v>
      </c>
      <c r="E81" t="s">
        <v>398</v>
      </c>
      <c r="F81" s="107" t="s">
        <v>1221</v>
      </c>
      <c r="H81">
        <v>0</v>
      </c>
      <c r="I81" t="s">
        <v>939</v>
      </c>
    </row>
    <row r="82" spans="1:9">
      <c r="A82">
        <v>10</v>
      </c>
      <c r="B82" t="s">
        <v>1222</v>
      </c>
      <c r="D82" s="1" t="s">
        <v>804</v>
      </c>
      <c r="E82" t="s">
        <v>398</v>
      </c>
      <c r="F82" s="107" t="s">
        <v>1223</v>
      </c>
      <c r="H82">
        <v>0</v>
      </c>
      <c r="I82" t="s">
        <v>939</v>
      </c>
    </row>
    <row r="83" spans="1:9">
      <c r="A83">
        <v>11</v>
      </c>
      <c r="B83" t="s">
        <v>1224</v>
      </c>
      <c r="D83" s="1" t="s">
        <v>804</v>
      </c>
      <c r="E83" t="s">
        <v>398</v>
      </c>
      <c r="F83" s="107" t="s">
        <v>1225</v>
      </c>
      <c r="H83">
        <v>0</v>
      </c>
      <c r="I83" t="s">
        <v>939</v>
      </c>
    </row>
    <row r="86" spans="1:9">
      <c r="A86">
        <v>1</v>
      </c>
      <c r="B86" t="s">
        <v>1087</v>
      </c>
      <c r="D86" s="1" t="s">
        <v>56</v>
      </c>
      <c r="E86" t="s">
        <v>1083</v>
      </c>
      <c r="F86" t="s">
        <v>1088</v>
      </c>
      <c r="G86" t="str">
        <f t="shared" ref="G86:G89" si="9">IF(VLOOKUP(A86,$A$2:$G$19,7,0)&lt;&gt;"",VLOOKUP(A86,$A$2:$G$19,7,0),"")</f>
        <v>dem</v>
      </c>
      <c r="H86">
        <v>0</v>
      </c>
    </row>
    <row r="87" spans="1:9">
      <c r="A87">
        <v>2</v>
      </c>
      <c r="B87" t="s">
        <v>1089</v>
      </c>
      <c r="D87" s="1" t="s">
        <v>159</v>
      </c>
      <c r="E87" t="s">
        <v>1083</v>
      </c>
      <c r="F87" t="s">
        <v>1090</v>
      </c>
      <c r="G87" t="str">
        <f t="shared" si="9"/>
        <v>rep</v>
      </c>
      <c r="H87">
        <v>1</v>
      </c>
    </row>
    <row r="88" spans="1:9">
      <c r="A88">
        <v>3</v>
      </c>
      <c r="B88" t="s">
        <v>1091</v>
      </c>
      <c r="D88" s="1" t="s">
        <v>177</v>
      </c>
      <c r="E88" t="s">
        <v>1083</v>
      </c>
      <c r="F88" t="s">
        <v>1092</v>
      </c>
      <c r="G88" t="str">
        <f t="shared" si="9"/>
        <v>ind</v>
      </c>
      <c r="H88">
        <v>0</v>
      </c>
    </row>
    <row r="89" spans="1:9">
      <c r="A89">
        <v>8</v>
      </c>
      <c r="B89" t="s">
        <v>650</v>
      </c>
      <c r="D89" t="s">
        <v>804</v>
      </c>
      <c r="E89" t="s">
        <v>1083</v>
      </c>
      <c r="F89" t="s">
        <v>650</v>
      </c>
      <c r="G89" t="str">
        <f t="shared" si="9"/>
        <v/>
      </c>
      <c r="H8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C1"/>
  <sheetViews>
    <sheetView workbookViewId="0"/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83" t="s">
        <v>978</v>
      </c>
      <c r="B1" s="83" t="s">
        <v>301</v>
      </c>
      <c r="C1" s="83" t="s">
        <v>355</v>
      </c>
    </row>
  </sheetData>
  <phoneticPr fontId="8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Town</vt:lpstr>
      <vt:lpstr>Graphs</vt:lpstr>
      <vt:lpstr>Party</vt:lpstr>
      <vt:lpstr>Statistics</vt:lpstr>
      <vt:lpstr>Candidates</vt:lpstr>
      <vt:lpstr>Notes</vt:lpstr>
      <vt:lpstr>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2014-06-12T09:25:25Z</dcterms:modified>
</cp:coreProperties>
</file>